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16" yWindow="1320" windowWidth="12000" windowHeight="3255" tabRatio="628" activeTab="1"/>
  </bookViews>
  <sheets>
    <sheet name="Instructions" sheetId="1" r:id="rId1"/>
    <sheet name="Worksheet" sheetId="2" r:id="rId2"/>
    <sheet name="Cities" sheetId="3" r:id="rId3"/>
    <sheet name="Crop" sheetId="4" r:id="rId4"/>
    <sheet name="Operations" sheetId="5" r:id="rId5"/>
    <sheet name="FO factor" sheetId="6" r:id="rId6"/>
    <sheet name="ER factor" sheetId="7" r:id="rId7"/>
  </sheets>
  <definedNames>
    <definedName name="_xlnm.Print_Area" localSheetId="1">'Worksheet'!$A$1:$N$107</definedName>
    <definedName name="_xlnm.Print_Titles" localSheetId="2">'Cities'!$1:$3</definedName>
    <definedName name="_xlnm.Print_Titles" localSheetId="3">'Crop'!$1:$1</definedName>
    <definedName name="_xlnm.Print_Titles" localSheetId="6">'ER factor'!$1:$2</definedName>
    <definedName name="_xlnm.Print_Titles" localSheetId="5">'FO factor'!$2:$2</definedName>
    <definedName name="_xlnm.Print_Titles" localSheetId="4">'Operations'!$1:$3</definedName>
  </definedNames>
  <calcPr fullCalcOnLoad="1"/>
</workbook>
</file>

<file path=xl/comments2.xml><?xml version="1.0" encoding="utf-8"?>
<comments xmlns="http://schemas.openxmlformats.org/spreadsheetml/2006/main">
  <authors>
    <author>NSSC</author>
  </authors>
  <commentList>
    <comment ref="H7" authorId="0">
      <text>
        <r>
          <rPr>
            <b/>
            <sz val="8"/>
            <rFont val="Tahoma"/>
            <family val="0"/>
          </rPr>
          <t>NSSC:</t>
        </r>
        <r>
          <rPr>
            <sz val="8"/>
            <rFont val="Tahoma"/>
            <family val="0"/>
          </rPr>
          <t xml:space="preserve">
Click the arrow to open the list of cities.  Scroll the list and select the city with a left mouse click. To clear the city box and associated data delete the number in the cell immediately to the right of the city box  (cell   I  8).</t>
        </r>
      </text>
    </comment>
    <comment ref="M8" authorId="0">
      <text>
        <r>
          <rPr>
            <b/>
            <sz val="8"/>
            <rFont val="Tahoma"/>
            <family val="0"/>
          </rPr>
          <t>NSSC:</t>
        </r>
        <r>
          <rPr>
            <sz val="8"/>
            <rFont val="Tahoma"/>
            <family val="0"/>
          </rPr>
          <t xml:space="preserve">
Enter the "R" factor for RUSLE for the area.</t>
        </r>
      </text>
    </comment>
    <comment ref="J10" authorId="0">
      <text>
        <r>
          <rPr>
            <b/>
            <sz val="8"/>
            <rFont val="Tahoma"/>
            <family val="0"/>
          </rPr>
          <t>NSSC:</t>
        </r>
        <r>
          <rPr>
            <sz val="8"/>
            <rFont val="Tahoma"/>
            <family val="0"/>
          </rPr>
          <t xml:space="preserve">
Enter the RUSLE adjusted K for the location and specific soil</t>
        </r>
      </text>
    </comment>
    <comment ref="J11" authorId="0">
      <text>
        <r>
          <rPr>
            <b/>
            <sz val="8"/>
            <rFont val="Tahoma"/>
            <family val="0"/>
          </rPr>
          <t>NSSC:</t>
        </r>
        <r>
          <rPr>
            <sz val="8"/>
            <rFont val="Tahoma"/>
            <family val="0"/>
          </rPr>
          <t xml:space="preserve">
Enter the RUSLE "LS" value. </t>
        </r>
      </text>
    </comment>
    <comment ref="C4" authorId="0">
      <text>
        <r>
          <rPr>
            <b/>
            <sz val="8"/>
            <rFont val="Tahoma"/>
            <family val="0"/>
          </rPr>
          <t>NSSC:</t>
        </r>
        <r>
          <rPr>
            <sz val="8"/>
            <rFont val="Tahoma"/>
            <family val="0"/>
          </rPr>
          <t xml:space="preserve">
Enter producer's name</t>
        </r>
      </text>
    </comment>
    <comment ref="C18" authorId="0">
      <text>
        <r>
          <rPr>
            <b/>
            <sz val="8"/>
            <rFont val="Tahoma"/>
            <family val="0"/>
          </rPr>
          <t>NSSC:</t>
        </r>
        <r>
          <rPr>
            <sz val="8"/>
            <rFont val="Tahoma"/>
            <family val="0"/>
          </rPr>
          <t xml:space="preserve">
Enter the number of years to complete one cycle of the crop rotation</t>
        </r>
      </text>
    </comment>
    <comment ref="H18" authorId="0">
      <text>
        <r>
          <rPr>
            <b/>
            <sz val="8"/>
            <rFont val="Tahoma"/>
            <family val="0"/>
          </rPr>
          <t>NSSC:</t>
        </r>
        <r>
          <rPr>
            <sz val="8"/>
            <rFont val="Tahoma"/>
            <family val="0"/>
          </rPr>
          <t xml:space="preserve">
Enter the crops grown in the rotation</t>
        </r>
      </text>
    </comment>
    <comment ref="C20" authorId="0">
      <text>
        <r>
          <rPr>
            <b/>
            <sz val="8"/>
            <rFont val="Tahoma"/>
            <family val="0"/>
          </rPr>
          <t>NSSC:</t>
        </r>
        <r>
          <rPr>
            <sz val="8"/>
            <rFont val="Tahoma"/>
            <family val="0"/>
          </rPr>
          <t xml:space="preserve">
Enter a brief description of the tillage system</t>
        </r>
      </text>
    </comment>
    <comment ref="C22" authorId="0">
      <text>
        <r>
          <rPr>
            <b/>
            <sz val="8"/>
            <rFont val="Tahoma"/>
            <family val="0"/>
          </rPr>
          <t>NSSC:</t>
        </r>
        <r>
          <rPr>
            <sz val="8"/>
            <rFont val="Tahoma"/>
            <family val="0"/>
          </rPr>
          <t xml:space="preserve">
Enter the supporting practices affecting the "P" factor</t>
        </r>
      </text>
    </comment>
    <comment ref="M20" authorId="0">
      <text>
        <r>
          <rPr>
            <b/>
            <sz val="8"/>
            <rFont val="Tahoma"/>
            <family val="0"/>
          </rPr>
          <t>NSSC:</t>
        </r>
        <r>
          <rPr>
            <sz val="8"/>
            <rFont val="Tahoma"/>
            <family val="0"/>
          </rPr>
          <t xml:space="preserve">
Enter the RUSLE rotational C factor</t>
        </r>
      </text>
    </comment>
    <comment ref="M22" authorId="0">
      <text>
        <r>
          <rPr>
            <b/>
            <sz val="8"/>
            <rFont val="Tahoma"/>
            <family val="0"/>
          </rPr>
          <t>NSSC:</t>
        </r>
        <r>
          <rPr>
            <sz val="8"/>
            <rFont val="Tahoma"/>
            <family val="0"/>
          </rPr>
          <t xml:space="preserve">
Enter the RUSLE "P" factor.  Enter 1.0 if none are used.</t>
        </r>
      </text>
    </comment>
    <comment ref="B27" authorId="0">
      <text>
        <r>
          <rPr>
            <b/>
            <sz val="8"/>
            <rFont val="Tahoma"/>
            <family val="0"/>
          </rPr>
          <t>NSSC:</t>
        </r>
        <r>
          <rPr>
            <sz val="8"/>
            <rFont val="Tahoma"/>
            <family val="0"/>
          </rPr>
          <t xml:space="preserve">
Click the down arrow to open the list of crops on each line as needed. Scroll the list and select a crop with a left mouse click. Use one line per crop in the rotation. To delete a crop,  click on the operation number to the left of the name and hit delete. </t>
        </r>
      </text>
    </comment>
    <comment ref="J27" authorId="0">
      <text>
        <r>
          <rPr>
            <b/>
            <sz val="8"/>
            <rFont val="Tahoma"/>
            <family val="0"/>
          </rPr>
          <t>NSSC:</t>
        </r>
        <r>
          <rPr>
            <sz val="8"/>
            <rFont val="Tahoma"/>
            <family val="0"/>
          </rPr>
          <t xml:space="preserve">
Add or remove residue by typing the amount in these cells. Use a - sign to indicate removal as in baling wheat straw.</t>
        </r>
      </text>
    </comment>
    <comment ref="D89" authorId="0">
      <text>
        <r>
          <rPr>
            <b/>
            <sz val="8"/>
            <rFont val="Tahoma"/>
            <family val="0"/>
          </rPr>
          <t>NSSC:</t>
        </r>
        <r>
          <rPr>
            <sz val="8"/>
            <rFont val="Tahoma"/>
            <family val="0"/>
          </rPr>
          <t xml:space="preserve">
If RUSLE factor values were not entered above, simply enter the soil loss value here.</t>
        </r>
      </text>
    </comment>
    <comment ref="I89" authorId="0">
      <text>
        <r>
          <rPr>
            <b/>
            <sz val="8"/>
            <rFont val="Tahoma"/>
            <family val="0"/>
          </rPr>
          <t>NSSC:</t>
        </r>
        <r>
          <rPr>
            <sz val="8"/>
            <rFont val="Tahoma"/>
            <family val="0"/>
          </rPr>
          <t xml:space="preserve">
Enter the soil loss from wind erosion here.</t>
        </r>
      </text>
    </comment>
    <comment ref="L89" authorId="0">
      <text>
        <r>
          <rPr>
            <b/>
            <sz val="8"/>
            <rFont val="Tahoma"/>
            <family val="0"/>
          </rPr>
          <t>NSSC:</t>
        </r>
        <r>
          <rPr>
            <sz val="8"/>
            <rFont val="Tahoma"/>
            <family val="0"/>
          </rPr>
          <t xml:space="preserve">
Enter irrigation induced erosion here.</t>
        </r>
      </text>
    </comment>
    <comment ref="B103" authorId="0">
      <text>
        <r>
          <rPr>
            <b/>
            <sz val="8"/>
            <rFont val="Tahoma"/>
            <family val="0"/>
          </rPr>
          <t>NSSC:</t>
        </r>
        <r>
          <rPr>
            <sz val="8"/>
            <rFont val="Tahoma"/>
            <family val="0"/>
          </rPr>
          <t xml:space="preserve">
Enter additional comments and recommendations below.</t>
        </r>
      </text>
    </comment>
    <comment ref="D50" authorId="0">
      <text>
        <r>
          <rPr>
            <b/>
            <sz val="8"/>
            <rFont val="Tahoma"/>
            <family val="0"/>
          </rPr>
          <t>NSSC:</t>
        </r>
        <r>
          <rPr>
            <sz val="8"/>
            <rFont val="Tahoma"/>
            <family val="0"/>
          </rPr>
          <t xml:space="preserve">
Click the down arrow on each line to open the operations list.  Scroll the list and select an operation with a left mouse click.  To remove an operation click on the operation number to the left of the name and hit delete.  Blank lines will not affect the calculation. 
To duplicate an operation or system of operations, highlight with shift and down arrow or select and drag down with the left mouse button and use copy and paste.  Another quick way to enter operations is to type the number in the Op # column.   </t>
        </r>
      </text>
    </comment>
    <comment ref="E50" authorId="0">
      <text>
        <r>
          <rPr>
            <b/>
            <sz val="8"/>
            <rFont val="Tahoma"/>
            <family val="0"/>
          </rPr>
          <t>NSSC:</t>
        </r>
        <r>
          <rPr>
            <sz val="8"/>
            <rFont val="Tahoma"/>
            <family val="0"/>
          </rPr>
          <t xml:space="preserve">
Insert the number of trips or passes with the implement to conserve the number of lines used in this table.
</t>
        </r>
      </text>
    </comment>
    <comment ref="M50" authorId="0">
      <text>
        <r>
          <rPr>
            <b/>
            <sz val="8"/>
            <rFont val="Tahoma"/>
            <family val="0"/>
          </rPr>
          <t>NSSC:</t>
        </r>
        <r>
          <rPr>
            <sz val="8"/>
            <rFont val="Tahoma"/>
            <family val="0"/>
          </rPr>
          <t xml:space="preserve">
Insert the number of trips or passes with the implement to conserve the number of lines used in this table.
</t>
        </r>
      </text>
    </comment>
  </commentList>
</comments>
</file>

<file path=xl/sharedStrings.xml><?xml version="1.0" encoding="utf-8"?>
<sst xmlns="http://schemas.openxmlformats.org/spreadsheetml/2006/main" count="3433" uniqueCount="1726">
  <si>
    <t xml:space="preserve">Drill; air seeder, chisel type, nar. points &lt;10" </t>
  </si>
  <si>
    <t>Drill; air seeder, chisel type, nar. points 10-20"</t>
  </si>
  <si>
    <t>Drill; air seeder, duck foot openers</t>
  </si>
  <si>
    <t xml:space="preserve">Drill; deep furrow </t>
  </si>
  <si>
    <t>Drill; direct seed, heavy disk</t>
  </si>
  <si>
    <t>Drill; direct seed, light disk</t>
  </si>
  <si>
    <t>Drill; direct seed, very rough</t>
  </si>
  <si>
    <t xml:space="preserve">Drill; disk openers </t>
  </si>
  <si>
    <t>Drill; double disk 6-10 inch w/packers</t>
  </si>
  <si>
    <t xml:space="preserve">Drill; heavy double drill, with scuffer </t>
  </si>
  <si>
    <t xml:space="preserve">Drill; hoe or chisel opener </t>
  </si>
  <si>
    <t>Drill; semi-deep furrow</t>
  </si>
  <si>
    <t>Fertilizer Inject w/ spike wheel injector</t>
  </si>
  <si>
    <t>Fertilizer Spreader (broadcast)</t>
  </si>
  <si>
    <t>Fertilizer spreader; dry granular</t>
  </si>
  <si>
    <t>Fertilizer; deep plcmnt (hvy shank placement)</t>
  </si>
  <si>
    <t xml:space="preserve">Fertilizer; shank </t>
  </si>
  <si>
    <t>Fumigation; soil injection (subsoil-disk-pack)</t>
  </si>
  <si>
    <t xml:space="preserve">Furrow-diker </t>
  </si>
  <si>
    <t xml:space="preserve">Grazing (hoof traffic) </t>
  </si>
  <si>
    <t>Harrow, spring tooth</t>
  </si>
  <si>
    <t xml:space="preserve">Harrow; coil tine 5 bar seed bed prep </t>
  </si>
  <si>
    <t>Harrow; coil tine 5 bar spred chaff row</t>
  </si>
  <si>
    <t xml:space="preserve">Harrow; spike tooth </t>
  </si>
  <si>
    <t>Harrow; tandem: spike/coil tine, 3 bar or less</t>
  </si>
  <si>
    <t>Harvest, dry soil w/o disturbance</t>
  </si>
  <si>
    <t>Harvest, hand pull carrots, raddishes,etc</t>
  </si>
  <si>
    <t>Harvest, hand w/o disturbance</t>
  </si>
  <si>
    <t>Harvest, Push Rake (sugar cane)</t>
  </si>
  <si>
    <t>Harvest, w/o soil disturbance</t>
  </si>
  <si>
    <t>Harvest; digger, root crops</t>
  </si>
  <si>
    <t>Harvest; hand dig root crops</t>
  </si>
  <si>
    <t>Harvester, mechanical cutter</t>
  </si>
  <si>
    <t>Hoe weed by hand</t>
  </si>
  <si>
    <t>Incidental wheel traffic</t>
  </si>
  <si>
    <t>Leveling/Floating (Land Plane)</t>
  </si>
  <si>
    <t>Manure surface spreader</t>
  </si>
  <si>
    <t>Manure, surface spread</t>
  </si>
  <si>
    <t>Manure/sludge application; injected</t>
  </si>
  <si>
    <t>Mower</t>
  </si>
  <si>
    <t>Packer; roller</t>
  </si>
  <si>
    <t xml:space="preserve">Paratill/paraplow dry </t>
  </si>
  <si>
    <t>Paratill/paraplow moist</t>
  </si>
  <si>
    <t>Plant, seed or transplant by hand</t>
  </si>
  <si>
    <t>Planter &gt; 20" Runner shoe</t>
  </si>
  <si>
    <t>Planter &gt;20"Double disk openers</t>
  </si>
  <si>
    <t>Planter &gt;20"Fluted coulter &lt;2"</t>
  </si>
  <si>
    <t>Planter &gt;20"Fluted coulter &gt;2"</t>
  </si>
  <si>
    <t>Planter &gt;20"Single disk opener</t>
  </si>
  <si>
    <t xml:space="preserve">Planter, Ridge till </t>
  </si>
  <si>
    <t>Planter/Drill 10-20" Fluted coulter &lt;2"wdth</t>
  </si>
  <si>
    <t>Planter/Drill 10-20" Fluted coulter &gt;2"wdth</t>
  </si>
  <si>
    <t>Planter/Drill 10-20" spacing Double disk</t>
  </si>
  <si>
    <t>Planter/Drill 10-20" spacing Single disk</t>
  </si>
  <si>
    <t>Planter/Drill 10-20"w/ Row cleaner &lt;1" deep</t>
  </si>
  <si>
    <t>Planter/Drill 10-20"w/ Row cleaner &gt;1" deep</t>
  </si>
  <si>
    <t>Planter; corn, row cleaner &lt;1" disturbance</t>
  </si>
  <si>
    <t>Planter; corn, row cleaner &gt;1" disturbance</t>
  </si>
  <si>
    <t>Planter; corn, row crop</t>
  </si>
  <si>
    <t>Planter; potato, row crop</t>
  </si>
  <si>
    <t>Planter; small seed, row crop</t>
  </si>
  <si>
    <t>Plow; mold board turn slice uphill</t>
  </si>
  <si>
    <t>Plow; mold board, conservation</t>
  </si>
  <si>
    <t>Plow; mold board, conventional</t>
  </si>
  <si>
    <t>Rake, hay, tedder</t>
  </si>
  <si>
    <t>Rodweeder; plain</t>
  </si>
  <si>
    <t>Roller harrow</t>
  </si>
  <si>
    <t>Roller; rice</t>
  </si>
  <si>
    <t>Rolling Stalk Chopper 18" blade</t>
  </si>
  <si>
    <t>Root knife</t>
  </si>
  <si>
    <t>Rotary hoe</t>
  </si>
  <si>
    <t xml:space="preserve">Rotary tiller, ground driven </t>
  </si>
  <si>
    <t xml:space="preserve">Rotary tiller, power </t>
  </si>
  <si>
    <t>Roto-tiller; 6 inch depth</t>
  </si>
  <si>
    <t>Shape Beds</t>
  </si>
  <si>
    <t>Shredder</t>
  </si>
  <si>
    <t>Skew treader, backward</t>
  </si>
  <si>
    <t>Skew treader, frontward</t>
  </si>
  <si>
    <t>Slip Plow</t>
  </si>
  <si>
    <t xml:space="preserve">Sprayer </t>
  </si>
  <si>
    <t xml:space="preserve">Subsoil; &gt;30 inch spacing </t>
  </si>
  <si>
    <t>Subsoil; 18-30 inch spacing</t>
  </si>
  <si>
    <t>Swather, mower-conditioner</t>
  </si>
  <si>
    <t>Sweep plow; &lt;24 inch blade width N</t>
  </si>
  <si>
    <t>Sweep plow; &gt;24 inch blade width N</t>
  </si>
  <si>
    <t>Torpedo rows, run rows w/ tractor</t>
  </si>
  <si>
    <t>Transplanter (Vegetable seedlings)</t>
  </si>
  <si>
    <t>Undercutter (8-12" sweeps)</t>
  </si>
  <si>
    <t>V-blade</t>
  </si>
  <si>
    <t>Vee ripper/subsoiler</t>
  </si>
  <si>
    <t>Weed with Machete (PB)</t>
  </si>
  <si>
    <t>Table 3</t>
  </si>
  <si>
    <t>FO</t>
  </si>
  <si>
    <t>Table 4</t>
  </si>
  <si>
    <t>Rate of Erosion</t>
  </si>
  <si>
    <t>ER Subfactor</t>
  </si>
  <si>
    <t>Soil Conditioning Index Worksheet</t>
  </si>
  <si>
    <t>Producer:</t>
  </si>
  <si>
    <t>Location:</t>
  </si>
  <si>
    <t>Staff:</t>
  </si>
  <si>
    <t>Tract:</t>
  </si>
  <si>
    <t>Field:</t>
  </si>
  <si>
    <t>BAKER FAA AP, OR</t>
  </si>
  <si>
    <t>BAKER FAA AP IRR, OR</t>
  </si>
  <si>
    <t>CONDON, OR</t>
  </si>
  <si>
    <t>GRANTS PASS IRR, OR</t>
  </si>
  <si>
    <t>KLAMATH FALLS AG IRR, OR</t>
  </si>
  <si>
    <t>LAKEVIEW IRR, OR</t>
  </si>
  <si>
    <t>LONGCREEK, OR</t>
  </si>
  <si>
    <t>MADRAS 1 NW, OR</t>
  </si>
  <si>
    <t>MADRAS 1 NW IRR, OR</t>
  </si>
  <si>
    <t>MIKKALO RANCH, OR</t>
  </si>
  <si>
    <t>MILTON FREEWATER, OR</t>
  </si>
  <si>
    <t>MILTON FW IRR, OR</t>
  </si>
  <si>
    <t>MORO, OR</t>
  </si>
  <si>
    <t>PENDLETON AIRPORT, OR</t>
  </si>
  <si>
    <t>ROSEBURG KQEN, OR</t>
  </si>
  <si>
    <t>ROSEBURG KQEN IRR</t>
  </si>
  <si>
    <t>SQUAW BUTTE IRR, OR</t>
  </si>
  <si>
    <t>WALLOWA, OR</t>
  </si>
  <si>
    <t>WALLOWA IRR, OR</t>
  </si>
  <si>
    <t>A.  Site Information</t>
  </si>
  <si>
    <t xml:space="preserve"> </t>
  </si>
  <si>
    <t>Location code:</t>
  </si>
  <si>
    <t>City:</t>
  </si>
  <si>
    <t>Rainfall Factor R:</t>
  </si>
  <si>
    <t>(RUSLE)</t>
  </si>
  <si>
    <t>CR GP</t>
  </si>
  <si>
    <t>Rev  Conv Fact</t>
  </si>
  <si>
    <t>(From City Tab)</t>
  </si>
  <si>
    <t>A</t>
  </si>
  <si>
    <t>Soil:</t>
  </si>
  <si>
    <t>Soil Erodibility Factor K (adjusted Kf) :</t>
  </si>
  <si>
    <t>B</t>
  </si>
  <si>
    <t>Slope, Length &amp; Percent (LS factor) :</t>
  </si>
  <si>
    <t>C</t>
  </si>
  <si>
    <t>D</t>
  </si>
  <si>
    <t>E</t>
  </si>
  <si>
    <t>Maintenance Amount:</t>
  </si>
  <si>
    <t>"Residue Equivalent Values" (REV) :</t>
  </si>
  <si>
    <t>lbs./ac</t>
  </si>
  <si>
    <t>F</t>
  </si>
  <si>
    <t>G</t>
  </si>
  <si>
    <t>B.  Management Information</t>
  </si>
  <si>
    <t>H</t>
  </si>
  <si>
    <t>Number of Yrs in Rotation:</t>
  </si>
  <si>
    <t xml:space="preserve">     Crop Rotation:</t>
  </si>
  <si>
    <t xml:space="preserve">     Tillage System:</t>
  </si>
  <si>
    <t>Crop Mgt Factor C:</t>
  </si>
  <si>
    <t>Support Conservation Practices:</t>
  </si>
  <si>
    <t>Support Practice Factor P:</t>
  </si>
  <si>
    <t>C.  Organic Material (OM)</t>
  </si>
  <si>
    <t>(From Crop Tab)</t>
  </si>
  <si>
    <t>Crop #</t>
  </si>
  <si>
    <t>Crop</t>
  </si>
  <si>
    <t>Yield</t>
  </si>
  <si>
    <t>Res: Yield Ratio</t>
  </si>
  <si>
    <t>Root Mass Adjust</t>
  </si>
  <si>
    <t>Biomass Removed or Added</t>
  </si>
  <si>
    <t>Crop Group</t>
  </si>
  <si>
    <t>REV Conv</t>
  </si>
  <si>
    <t>TOTAL REV:</t>
  </si>
  <si>
    <t>NO. YEARS IN ROT.:</t>
  </si>
  <si>
    <t>AVE. ANNUAL (RP):</t>
  </si>
  <si>
    <t>MAINT. AMNT. (MA):</t>
  </si>
  <si>
    <t>SUBFACTOR (OM):</t>
  </si>
  <si>
    <t>D.</t>
  </si>
  <si>
    <t xml:space="preserve">Field Operations (FO) </t>
  </si>
  <si>
    <t xml:space="preserve">Soil Disturbance Rating (SDR) </t>
  </si>
  <si>
    <t>(From Operation Tab)</t>
  </si>
  <si>
    <t>Op #</t>
  </si>
  <si>
    <t>Operation Name</t>
  </si>
  <si>
    <t>SDR</t>
  </si>
  <si>
    <t>Total SDR for Rotation:</t>
  </si>
  <si>
    <t>Average Annual SDR:</t>
  </si>
  <si>
    <t>Field Operations Subfactor (FO), Table 3:</t>
  </si>
  <si>
    <t>E.  Erosion (ER)</t>
  </si>
  <si>
    <t>Sheet &amp; Rill:</t>
  </si>
  <si>
    <t>RUSLE Calc.:</t>
  </si>
  <si>
    <t>Wind:</t>
  </si>
  <si>
    <t>Irrigation:</t>
  </si>
  <si>
    <t>Predicted Erosion:</t>
  </si>
  <si>
    <t xml:space="preserve">     Total Avg Annual Erosion:</t>
  </si>
  <si>
    <t>ton/ac</t>
  </si>
  <si>
    <t>Erosion Subfactor (ER) Table 4:</t>
  </si>
  <si>
    <t>F.  Soil Conditioning Index</t>
  </si>
  <si>
    <t xml:space="preserve">    SCI = OM*0.4 + FO*0.40 + ER*0.20</t>
  </si>
  <si>
    <t>Soil Conditioning Index =</t>
  </si>
  <si>
    <t>G.  Notes:</t>
  </si>
  <si>
    <t>H. Recommendations:</t>
  </si>
  <si>
    <t xml:space="preserve">For help contact Dave Lightle, Agronomist </t>
  </si>
  <si>
    <t>NRCS, National Soil Survey Center</t>
  </si>
  <si>
    <t>Lincoln, NE</t>
  </si>
  <si>
    <t>402-437-4008</t>
  </si>
  <si>
    <t>REV Conversion Factors</t>
  </si>
  <si>
    <t xml:space="preserve">Maintenance Amt. Including Roots </t>
  </si>
  <si>
    <t>Small Grains except Pacific NW &amp; Manure w/ bedding materials</t>
  </si>
  <si>
    <t>Cotton, Sugarcane, Tobacco, &amp; Peanuts</t>
  </si>
  <si>
    <t>Corn,  Grain Sorghum, Canola, Safflower &amp; Sunflower</t>
  </si>
  <si>
    <t>Forage grasses, Winter cover, Manure -open lots &amp; Pacific NW Small Grains</t>
  </si>
  <si>
    <t>Legumes, Cabbage, &amp; Broccoli</t>
  </si>
  <si>
    <t>Soybeans, Field Beans, Sugar Beets, Cauliflower,&amp; Strawberries</t>
  </si>
  <si>
    <t xml:space="preserve">Vegetables, Specialty Crops &amp; Manure- settling basin </t>
  </si>
  <si>
    <t>Poultry litter</t>
  </si>
  <si>
    <t>CITY CODE</t>
  </si>
  <si>
    <t>CITY</t>
  </si>
  <si>
    <t>Reference Condition</t>
  </si>
  <si>
    <t>Crop Group A</t>
  </si>
  <si>
    <t>Crop Group B</t>
  </si>
  <si>
    <t>Crop Group C</t>
  </si>
  <si>
    <t>Crop Group D</t>
  </si>
  <si>
    <t>Crop Group E</t>
  </si>
  <si>
    <t>Crop Group    F</t>
  </si>
  <si>
    <t>Crop Group G</t>
  </si>
  <si>
    <t>Crop Group H</t>
  </si>
  <si>
    <t>WINTERS</t>
  </si>
  <si>
    <t>HONOMU MAUKA,HI</t>
  </si>
  <si>
    <t>KAINALIU, HI</t>
  </si>
  <si>
    <t>POHAKULOA, HI</t>
  </si>
  <si>
    <t>MAUNA LOA,HI</t>
  </si>
  <si>
    <t>MT. VIEW, HI</t>
  </si>
  <si>
    <t>OOKALA, HI</t>
  </si>
  <si>
    <t>WOOD VALLEY, HI</t>
  </si>
  <si>
    <t>WAIMEA, HI</t>
  </si>
  <si>
    <t>GUAM</t>
  </si>
  <si>
    <t>KOROR</t>
  </si>
  <si>
    <t>MAJURO</t>
  </si>
  <si>
    <t>PAGO PAGO</t>
  </si>
  <si>
    <t>POHNPEI</t>
  </si>
  <si>
    <t>KOSRAE</t>
  </si>
  <si>
    <t>CHUUK</t>
  </si>
  <si>
    <t>YAP</t>
  </si>
  <si>
    <t>GUAM IRR.</t>
  </si>
  <si>
    <t>CROP CODE #</t>
  </si>
  <si>
    <t>CROP NAME</t>
  </si>
  <si>
    <t>HARVEST UNITS</t>
  </si>
  <si>
    <t>YIELD</t>
  </si>
  <si>
    <t>POUNDS PER UNIT</t>
  </si>
  <si>
    <t>RESIDUE : YIELD RATIO</t>
  </si>
  <si>
    <t xml:space="preserve">ABOVE GROUND RESIDUE LBS </t>
  </si>
  <si>
    <t>SURFACE DECOMP. COEFF.</t>
  </si>
  <si>
    <t>SUB-SURFACE DECOMP. COEFF.</t>
  </si>
  <si>
    <t xml:space="preserve"> ROOTS IN TOP 4" (lbs)</t>
  </si>
  <si>
    <t>ROOT-MASS ADJUST-MENT</t>
  </si>
  <si>
    <t xml:space="preserve"> Crop Group</t>
  </si>
  <si>
    <t>alf; fall seed</t>
  </si>
  <si>
    <t>tons</t>
  </si>
  <si>
    <t>alf; spring seed</t>
  </si>
  <si>
    <t>alf; summer seed</t>
  </si>
  <si>
    <t>alf; y1 reg(spr seed</t>
  </si>
  <si>
    <t>alf; y1 reg(sum seed</t>
  </si>
  <si>
    <t>alf; y1 sen (oat sil</t>
  </si>
  <si>
    <t>alf; y1 sen(spr seed</t>
  </si>
  <si>
    <t>alf; y1 sen(sum seed</t>
  </si>
  <si>
    <t>alf; y1 senesc (oat)</t>
  </si>
  <si>
    <t>alf; y2 regrowth</t>
  </si>
  <si>
    <t>alf; y2 regrowth 3T</t>
  </si>
  <si>
    <t>alf; y2 senescence</t>
  </si>
  <si>
    <t>alf; y3 regrowth</t>
  </si>
  <si>
    <t>alf; y3 regrowth 3T</t>
  </si>
  <si>
    <t>alf; y3 senescence</t>
  </si>
  <si>
    <t>alfalfa 2nd year</t>
  </si>
  <si>
    <t>alfalfa established</t>
  </si>
  <si>
    <t>alfalfa seeding year</t>
  </si>
  <si>
    <t>alfalfa summer seed</t>
  </si>
  <si>
    <t>alfalfa; established</t>
  </si>
  <si>
    <t>alfalfa; fall seed</t>
  </si>
  <si>
    <t>alfalfa; spring seed</t>
  </si>
  <si>
    <t>alfalfa; summer seed</t>
  </si>
  <si>
    <t>alfalfa-brome 2nd yr</t>
  </si>
  <si>
    <t>alfalfa-brome 2y rgs</t>
  </si>
  <si>
    <t>alfalfa-brome est se</t>
  </si>
  <si>
    <t>alfalfa-brome estab.</t>
  </si>
  <si>
    <t>Alf-brome;seed NM</t>
  </si>
  <si>
    <t>alf-brome;y1 clrsreg</t>
  </si>
  <si>
    <t>alf-brome;y1 clrssen</t>
  </si>
  <si>
    <t>alf-brome;y1 sen(oat</t>
  </si>
  <si>
    <t>alf-brome;y2 regrow</t>
  </si>
  <si>
    <t>alf-brome;y2 senesc</t>
  </si>
  <si>
    <t>alf-brome;y3 regrow</t>
  </si>
  <si>
    <t>alf-brome;y3 senesc</t>
  </si>
  <si>
    <t>alf-brome-oat; seed</t>
  </si>
  <si>
    <t>bushels</t>
  </si>
  <si>
    <t>alf-brome-seed</t>
  </si>
  <si>
    <t>alf-brome-seed-NY</t>
  </si>
  <si>
    <t>alf-grass;y2 regroNY</t>
  </si>
  <si>
    <t>alf-grass;y3 regroNY</t>
  </si>
  <si>
    <t>alf-oat(silage);seed</t>
  </si>
  <si>
    <t>alf-oat; spring seed</t>
  </si>
  <si>
    <t>asparagus;est sprdsk</t>
  </si>
  <si>
    <t>asparagus;new sprdsk</t>
  </si>
  <si>
    <t>lbs</t>
  </si>
  <si>
    <t>bahiagrass;1st year</t>
  </si>
  <si>
    <t>barley; fall-125BUPA</t>
  </si>
  <si>
    <t>barley; fall-hi mgt</t>
  </si>
  <si>
    <t>barley; fall-med mgt</t>
  </si>
  <si>
    <t>barley; sprg ngp100</t>
  </si>
  <si>
    <t>barley; spring 120</t>
  </si>
  <si>
    <t>barley; spring ngp35</t>
  </si>
  <si>
    <t>barley; spring ngp45</t>
  </si>
  <si>
    <t>barley; spring ngp60</t>
  </si>
  <si>
    <t>barley; spring ngp80</t>
  </si>
  <si>
    <t>barley; spring zn1-4</t>
  </si>
  <si>
    <t>barley; spring zn5-7</t>
  </si>
  <si>
    <t>barley; spr-mlra8 hi</t>
  </si>
  <si>
    <t>barley; spr-mlra8 lo</t>
  </si>
  <si>
    <t>barley; spr-mlra9</t>
  </si>
  <si>
    <t>barley; wint. 70B MD</t>
  </si>
  <si>
    <t>bean; dry 1600 30"NE</t>
  </si>
  <si>
    <t>pound</t>
  </si>
  <si>
    <t>bean; dry 30" 1300NY</t>
  </si>
  <si>
    <t>bean; field 0800 07"</t>
  </si>
  <si>
    <t>bean; field 0800 30"</t>
  </si>
  <si>
    <t>bean; field 1000 07"</t>
  </si>
  <si>
    <t>bean; field 1000 30"</t>
  </si>
  <si>
    <t>bean; field 1200 07"</t>
  </si>
  <si>
    <t>bean; field 1200 30"</t>
  </si>
  <si>
    <t>bean; field 1400 07"</t>
  </si>
  <si>
    <t>bean; field 1400 30"</t>
  </si>
  <si>
    <t>bean; field 1600 30"</t>
  </si>
  <si>
    <t>bean; field 1600 7"</t>
  </si>
  <si>
    <t>bean; field 1800 07"</t>
  </si>
  <si>
    <t>bean; field 1800 30"</t>
  </si>
  <si>
    <t>bean; field 2000 07"</t>
  </si>
  <si>
    <t>bean; field 2000 30"</t>
  </si>
  <si>
    <t>bean; field 2200 07"</t>
  </si>
  <si>
    <t>bean; field 2200 30"</t>
  </si>
  <si>
    <t>beans; green-snap</t>
  </si>
  <si>
    <t>beans; lima</t>
  </si>
  <si>
    <t>beans; pinto</t>
  </si>
  <si>
    <t>beans; snap cannery</t>
  </si>
  <si>
    <t>bermudagrass; 1st yr</t>
  </si>
  <si>
    <t>blueberry, hibush 7y</t>
  </si>
  <si>
    <t>blueberry,hibush 13y</t>
  </si>
  <si>
    <t>blueberry,hibushw/gr</t>
  </si>
  <si>
    <t>broccoli 18"rows 60d</t>
  </si>
  <si>
    <t>cwt</t>
  </si>
  <si>
    <t>broccoli 18"rows 80d</t>
  </si>
  <si>
    <t>broccoli 24"rows 60d</t>
  </si>
  <si>
    <t>broccoli 24"rows 80d</t>
  </si>
  <si>
    <t>broccoli 36" 80da NE</t>
  </si>
  <si>
    <t>broccoli 36"ro 80dNE</t>
  </si>
  <si>
    <t>broccoli 36"rows 60d</t>
  </si>
  <si>
    <t>broccoli 36"rows 80d</t>
  </si>
  <si>
    <t>bromegrass hay 2nd y</t>
  </si>
  <si>
    <t>bromegrass seeding</t>
  </si>
  <si>
    <t>bromegrass; hay est</t>
  </si>
  <si>
    <t>bromegrass; seeding</t>
  </si>
  <si>
    <t>bromegrass;y2 regrow</t>
  </si>
  <si>
    <t>bromegrass;y2 senesc</t>
  </si>
  <si>
    <t>bromegrass;y3 regrow</t>
  </si>
  <si>
    <t>bromegrass;y3 senesc</t>
  </si>
  <si>
    <t>buckwheat</t>
  </si>
  <si>
    <t>bu.</t>
  </si>
  <si>
    <t>buckwheat ny</t>
  </si>
  <si>
    <t>bu</t>
  </si>
  <si>
    <t>cabbage</t>
  </si>
  <si>
    <t>cabbage tps;proc  NY</t>
  </si>
  <si>
    <t>canola</t>
  </si>
  <si>
    <t>canola; ngp 1200lbs</t>
  </si>
  <si>
    <t>canola; ngp 1600lbs</t>
  </si>
  <si>
    <t>canola; ngp 900lbs</t>
  </si>
  <si>
    <t>carrot</t>
  </si>
  <si>
    <t>carrot 20T</t>
  </si>
  <si>
    <t>carrot 30T</t>
  </si>
  <si>
    <t>carrot 40T</t>
  </si>
  <si>
    <t>cauliflower 60d harv</t>
  </si>
  <si>
    <t>cauliflower 75d harv</t>
  </si>
  <si>
    <t>clover; annual</t>
  </si>
  <si>
    <t>corn</t>
  </si>
  <si>
    <t>corn w aerial rye NE</t>
  </si>
  <si>
    <t>corn, native/Indian</t>
  </si>
  <si>
    <t>corn,centerpivot AZ</t>
  </si>
  <si>
    <t>corn,furrow irrig, AZ</t>
  </si>
  <si>
    <t>corn; 75bu 30" 90 MD</t>
  </si>
  <si>
    <t>corn; 75bu 30"120 MD</t>
  </si>
  <si>
    <t>corn; dryland 75 bu</t>
  </si>
  <si>
    <t>corn; seed</t>
  </si>
  <si>
    <t>corn; si/ryegr 18tPA</t>
  </si>
  <si>
    <t>corn; sil 15Tw/ryeNE</t>
  </si>
  <si>
    <t>corn; sil ngp 5t 30"</t>
  </si>
  <si>
    <t>corn; sil ngp 8t 30"</t>
  </si>
  <si>
    <t>corn; sil ngp10t 30"</t>
  </si>
  <si>
    <t>corn; sil w/ryegrass</t>
  </si>
  <si>
    <t>corn; silage</t>
  </si>
  <si>
    <t>corn; silage 10t 30"</t>
  </si>
  <si>
    <t>corn; silage 13t 30"</t>
  </si>
  <si>
    <t>corn; silage 15 inch</t>
  </si>
  <si>
    <t>corn; silage 15T  NE</t>
  </si>
  <si>
    <t>corn; silage 16t 30"</t>
  </si>
  <si>
    <t>corn; silage 18t  PA</t>
  </si>
  <si>
    <t>corn; silage 20T  NE</t>
  </si>
  <si>
    <t>corn; silage 20t 30"</t>
  </si>
  <si>
    <t>corn; silage 23t 30"</t>
  </si>
  <si>
    <t>corn; silage 25t 30"</t>
  </si>
  <si>
    <t>corn; silage 30t 30"</t>
  </si>
  <si>
    <t>corn; silage w/ryegr</t>
  </si>
  <si>
    <t>corn; sweet</t>
  </si>
  <si>
    <t>corn; sweet       NE</t>
  </si>
  <si>
    <t>corn; sweet 100cwt</t>
  </si>
  <si>
    <t>corn; sweet 140cwt</t>
  </si>
  <si>
    <t>corn; sweet 60cwt</t>
  </si>
  <si>
    <t>corn; sweet 75cwt NY</t>
  </si>
  <si>
    <t>corn; sweet process</t>
  </si>
  <si>
    <t>corn; swt stalk sens</t>
  </si>
  <si>
    <t>corn;100bu 120da 30"</t>
  </si>
  <si>
    <t>corn;100bu 30" 90 MD</t>
  </si>
  <si>
    <t>corn;100bu 30"120 MD</t>
  </si>
  <si>
    <t>corn;100bu 90day 30"</t>
  </si>
  <si>
    <t>corn;100bu30"120daPA</t>
  </si>
  <si>
    <t>corn;100bu30"chop pa</t>
  </si>
  <si>
    <t>corn;112bu 120da 30"</t>
  </si>
  <si>
    <t>corn;112bu 120da 38"</t>
  </si>
  <si>
    <t>corn;112bu 30" 120da</t>
  </si>
  <si>
    <t>corn;112bu 30" 90 NE</t>
  </si>
  <si>
    <t>corn;112bu 30"120 NE</t>
  </si>
  <si>
    <t>corn;112bu 90day 30"</t>
  </si>
  <si>
    <t>corn;125bu 120da 30"</t>
  </si>
  <si>
    <t>corn;125bu 120da 38"</t>
  </si>
  <si>
    <t>corn;125bu 30" 90 NE</t>
  </si>
  <si>
    <t>corn;125bu 30"120 NE</t>
  </si>
  <si>
    <t>corn;125bu 30"120d C</t>
  </si>
  <si>
    <t>corn;125bu 30"120new</t>
  </si>
  <si>
    <t>corn;125bu 90day 30"</t>
  </si>
  <si>
    <t>corn;125bu 90dNE 30"</t>
  </si>
  <si>
    <t>corn;140bu 120da 30"</t>
  </si>
  <si>
    <t>corn;150bu 120da 30"</t>
  </si>
  <si>
    <t>corn;150bu 120da 38"</t>
  </si>
  <si>
    <t>corn;150bu 30" 120da</t>
  </si>
  <si>
    <t>corn;150bu 30"120 NE</t>
  </si>
  <si>
    <t>corn;150bu 90da 30"</t>
  </si>
  <si>
    <t>corn;50bu 120da 30"</t>
  </si>
  <si>
    <t>corn;50bu 120da 38"</t>
  </si>
  <si>
    <t>corn;50bu 30" 120day</t>
  </si>
  <si>
    <t>corn;50bu 90day 30"</t>
  </si>
  <si>
    <t>corn;65bu 120da 30"</t>
  </si>
  <si>
    <t>corn;65bu 90day 30"</t>
  </si>
  <si>
    <t>corn;70bu 30" 90d PA</t>
  </si>
  <si>
    <t>corn;75bu 30" 90D PA</t>
  </si>
  <si>
    <t>corn;80bu 120da 30"</t>
  </si>
  <si>
    <t>corn;80bu 120da 38"</t>
  </si>
  <si>
    <t>corn;80bu 30" 120day</t>
  </si>
  <si>
    <t>corn;80bu 90day 30"</t>
  </si>
  <si>
    <t>corn;86bu 30"120d PA</t>
  </si>
  <si>
    <t>corn;90bu 120da 30"</t>
  </si>
  <si>
    <t>corn;95bu 30"120D PA</t>
  </si>
  <si>
    <t>corn;sil w/cer rye</t>
  </si>
  <si>
    <t>cornsi/wgints 18t PA</t>
  </si>
  <si>
    <t>cornsi/wgints 25t PA</t>
  </si>
  <si>
    <t>cotton 38" 750#nsene</t>
  </si>
  <si>
    <t>cotton 500# 38"nsen</t>
  </si>
  <si>
    <t xml:space="preserve">cotton; 1000# 30"  </t>
  </si>
  <si>
    <t xml:space="preserve">cotton; 1000# 38"  </t>
  </si>
  <si>
    <t>cotton; 38" 500#</t>
  </si>
  <si>
    <t>cotton; 38" 750#</t>
  </si>
  <si>
    <t xml:space="preserve">cotton; 500# 30"   </t>
  </si>
  <si>
    <t xml:space="preserve">cotton; 500# 38"   </t>
  </si>
  <si>
    <t>cotton; 678.8# 38"</t>
  </si>
  <si>
    <t>cotton; 750# 30"   C</t>
  </si>
  <si>
    <t xml:space="preserve">cotton; 750# 38"   </t>
  </si>
  <si>
    <t>cotton; coast plain</t>
  </si>
  <si>
    <t>cotton;1000# 38" SE</t>
  </si>
  <si>
    <t>cotton;375 plains</t>
  </si>
  <si>
    <t>cotton;375 x1 plains</t>
  </si>
  <si>
    <t>cotton;375 x2 plains</t>
  </si>
  <si>
    <t>cotton;500 plains</t>
  </si>
  <si>
    <t>cotton;500 x1 plains</t>
  </si>
  <si>
    <t>cotton;500# 30" SE</t>
  </si>
  <si>
    <t>cotton;500# 38" SE</t>
  </si>
  <si>
    <t>cotton;750 plains</t>
  </si>
  <si>
    <t>cotton;750 x1 plains</t>
  </si>
  <si>
    <t>cotton;750# 30" SE</t>
  </si>
  <si>
    <t>cotton;750# 38" SE</t>
  </si>
  <si>
    <t>cotton-noshred @ har</t>
  </si>
  <si>
    <t>cotton-shred @ harv</t>
  </si>
  <si>
    <t>cottonSW1160irrigx38</t>
  </si>
  <si>
    <t>cov rye &amp; hairy vetch</t>
  </si>
  <si>
    <t>CRP grassland; high</t>
  </si>
  <si>
    <t>CRP grassland; low</t>
  </si>
  <si>
    <t>CRP grassland; med</t>
  </si>
  <si>
    <t>cucumber</t>
  </si>
  <si>
    <t>fall cov. crop</t>
  </si>
  <si>
    <t>pounds</t>
  </si>
  <si>
    <t>flax; ngp 15bu</t>
  </si>
  <si>
    <t>flax; ngp 20bu</t>
  </si>
  <si>
    <t>flax; ngp 25bu</t>
  </si>
  <si>
    <t>Garbonzo beans 2000</t>
  </si>
  <si>
    <t>grass seed est.</t>
  </si>
  <si>
    <t>grass seed est. sens</t>
  </si>
  <si>
    <t>grass seed spr. est.</t>
  </si>
  <si>
    <t>grass; ann. rye sens</t>
  </si>
  <si>
    <t>Hairy Vetch</t>
  </si>
  <si>
    <t>hairy vetch ne</t>
  </si>
  <si>
    <t>kbluegrass; seed sod</t>
  </si>
  <si>
    <t>sqs</t>
  </si>
  <si>
    <t>kbluegrass; sod 2yr</t>
  </si>
  <si>
    <t>lentils; 1000 ngp</t>
  </si>
  <si>
    <t>lentils; 1250 ngp</t>
  </si>
  <si>
    <t>lentils; 1500 ngp</t>
  </si>
  <si>
    <t>lentils; 2000 ngp</t>
  </si>
  <si>
    <t>lentils; spring PNW</t>
  </si>
  <si>
    <t>manure open lots 10T</t>
  </si>
  <si>
    <t>Tons</t>
  </si>
  <si>
    <t>manure open lots 2T</t>
  </si>
  <si>
    <t>manure open lots 4T</t>
  </si>
  <si>
    <t>manure open lots 6T</t>
  </si>
  <si>
    <t>manure open lots 8T</t>
  </si>
  <si>
    <t>manure poultry litter 10T</t>
  </si>
  <si>
    <t>manure poultry litter 2T</t>
  </si>
  <si>
    <t>manure poultry litter 4T</t>
  </si>
  <si>
    <t>manure poultry litter 6T</t>
  </si>
  <si>
    <t>manure poultry litter 8T</t>
  </si>
  <si>
    <t>manure settling basin 10T</t>
  </si>
  <si>
    <t>manure settling basin 2T</t>
  </si>
  <si>
    <t>manure settling basin 4T</t>
  </si>
  <si>
    <t>manure settling basin 6T</t>
  </si>
  <si>
    <t>manure settling basin 8T</t>
  </si>
  <si>
    <t>manure w/bedding 10T</t>
  </si>
  <si>
    <t>manure w/bedding 2T</t>
  </si>
  <si>
    <t>manure w/bedding 4T</t>
  </si>
  <si>
    <t>manure w/bedding 6T</t>
  </si>
  <si>
    <t>manure w/bedding 8T</t>
  </si>
  <si>
    <t>millet,AZirrig,grain</t>
  </si>
  <si>
    <t>millet; proso ngp 25</t>
  </si>
  <si>
    <t>millet; proso ngp 35</t>
  </si>
  <si>
    <t>millet; proso ngp 45</t>
  </si>
  <si>
    <t>mint established</t>
  </si>
  <si>
    <t>mixed vegetables</t>
  </si>
  <si>
    <t>lb</t>
  </si>
  <si>
    <t>MT sbarl 50</t>
  </si>
  <si>
    <t>MT swhea 30</t>
  </si>
  <si>
    <t>MT swhea 40</t>
  </si>
  <si>
    <t>MT wwhea 30 e</t>
  </si>
  <si>
    <t>muskmelon</t>
  </si>
  <si>
    <t>CALDWELL; I, ID</t>
  </si>
  <si>
    <t>CAMBRIDGE; I, ID</t>
  </si>
  <si>
    <t>CASCADE 1 NW; I, ID</t>
  </si>
  <si>
    <t>COEUR D ALENE; D, ID</t>
  </si>
  <si>
    <t>COUNCIL; I, ID</t>
  </si>
  <si>
    <t>DRIGGS; D , ID</t>
  </si>
  <si>
    <t>DRIGGS; I , ID</t>
  </si>
  <si>
    <t>EMMETT 2 E; I, ID</t>
  </si>
  <si>
    <t>FAIRFIELD R S; I, ID</t>
  </si>
  <si>
    <t>GOODING 2 S; I, ID</t>
  </si>
  <si>
    <t>GRACE; D, ID</t>
  </si>
  <si>
    <t>GRACE; I, ID</t>
  </si>
  <si>
    <t>GRAND VIEW 2 W; I, ID</t>
  </si>
  <si>
    <t>GRANGEVILLE; D, ID</t>
  </si>
  <si>
    <t>HAILEY; I, ID</t>
  </si>
  <si>
    <t>HAZELTON; I, ID</t>
  </si>
  <si>
    <t>HOLISTER; I, ID</t>
  </si>
  <si>
    <t>IDAHO FALLS; D, ID</t>
  </si>
  <si>
    <t>IDAHO FALLS; I, ID</t>
  </si>
  <si>
    <t>JEROME; I, ID</t>
  </si>
  <si>
    <t>KUNA 2 NNE; I, ID</t>
  </si>
  <si>
    <t>LEWISTON AP; D, ID</t>
  </si>
  <si>
    <t>MACKAY 4 NW; I, ID</t>
  </si>
  <si>
    <t>MALAD CITY; D, ID</t>
  </si>
  <si>
    <t>MALAD CITY; I, ID</t>
  </si>
  <si>
    <t>MALTA 2 E; D, ID</t>
  </si>
  <si>
    <t>MALTA 2 E; I, ID</t>
  </si>
  <si>
    <t>MCCAMMON; D, ID</t>
  </si>
  <si>
    <t>MCCAMMON; I, ID</t>
  </si>
  <si>
    <t>MONTPELIER RS; I, ID</t>
  </si>
  <si>
    <t>MOSCOW U OF I;D, ID</t>
  </si>
  <si>
    <t>MOUNTAIN HOME; I, ID</t>
  </si>
  <si>
    <t>NEW MEADOWS; I, ID</t>
  </si>
  <si>
    <t>NEZPERCE REQ; D, ID</t>
  </si>
  <si>
    <t>OAKLEY; I, ID</t>
  </si>
  <si>
    <t>PARMA EXP STA; I, ID</t>
  </si>
  <si>
    <t>PAYETTE; I, ID</t>
  </si>
  <si>
    <t>POCATELLO APT; D, ID</t>
  </si>
  <si>
    <t>POCATELLO APT; I, ID</t>
  </si>
  <si>
    <t>POTLATCH 3 NNE; D, ID</t>
  </si>
  <si>
    <t>PRESTON; D, ID</t>
  </si>
  <si>
    <t>PRESTON; I, ID</t>
  </si>
  <si>
    <t>RUPERT 3 WSW; I, ID</t>
  </si>
  <si>
    <t>SAINT MARIES; D, ID</t>
  </si>
  <si>
    <t>SALMON REQ; I, ID</t>
  </si>
  <si>
    <t>SANDPOINT EXP; D, ID</t>
  </si>
  <si>
    <t>SHOSHONE; I, ID</t>
  </si>
  <si>
    <t>ST ANTHONY; I, ID</t>
  </si>
  <si>
    <t>SWAN VALLEY 2 E; I, ID</t>
  </si>
  <si>
    <t>TETONIA EXP S; D, ID</t>
  </si>
  <si>
    <t>TETONIA EXP S; I, ID</t>
  </si>
  <si>
    <t>TWIN  FALLS WSO; I, ID</t>
  </si>
  <si>
    <t>WEISER 2 SE; I, ID</t>
  </si>
  <si>
    <t>WINCHESTER; D, ID</t>
  </si>
  <si>
    <t>CHICAGO, IL</t>
  </si>
  <si>
    <t>CAIRO 3 N, IL</t>
  </si>
  <si>
    <t>CARBONDALE, IL</t>
  </si>
  <si>
    <t>MOLINE, IL</t>
  </si>
  <si>
    <t>QUINCY, IL</t>
  </si>
  <si>
    <t>SPRINGFIELD, IL</t>
  </si>
  <si>
    <t>EVANSVILLE, IN</t>
  </si>
  <si>
    <t>FORT WAYNE, IN</t>
  </si>
  <si>
    <t>INDIANAPOLIS, IN</t>
  </si>
  <si>
    <t>DES MOINES, IA</t>
  </si>
  <si>
    <t>DUBUQUE, IA</t>
  </si>
  <si>
    <t>CLARINDA, IA</t>
  </si>
  <si>
    <t>DODGE CITY, KS</t>
  </si>
  <si>
    <t>TOPEKA, KS</t>
  </si>
  <si>
    <t>WICHITA, KS</t>
  </si>
  <si>
    <t>COLBY, KS</t>
  </si>
  <si>
    <t>SALINA, KS</t>
  </si>
  <si>
    <t>LEXINGTON, KY</t>
  </si>
  <si>
    <t>LOUISVILLE, KY</t>
  </si>
  <si>
    <t>BATON ROUGE, LA</t>
  </si>
  <si>
    <t>NEW ORLEANS, LA</t>
  </si>
  <si>
    <t>SHREVEPORT, LA</t>
  </si>
  <si>
    <t>LAKE CHARLES WSO AP, LA</t>
  </si>
  <si>
    <t>TALLULA, LA</t>
  </si>
  <si>
    <t>CARIBOU, ME</t>
  </si>
  <si>
    <t>AUGUSTA, ME</t>
  </si>
  <si>
    <t>PORTLAND, ME</t>
  </si>
  <si>
    <t>BANGOR, ME</t>
  </si>
  <si>
    <t>MILLINOCKET, ME</t>
  </si>
  <si>
    <t>BALTIMORE, MD</t>
  </si>
  <si>
    <t>CHESTERTOWN, MD</t>
  </si>
  <si>
    <t>CONOWINGO DAM, MD</t>
  </si>
  <si>
    <t>DENTON, MD</t>
  </si>
  <si>
    <t>EMMITTSBURG, MD</t>
  </si>
  <si>
    <t>HAGERSTOWN, MD</t>
  </si>
  <si>
    <t>LAPLATA, MD</t>
  </si>
  <si>
    <t>OAKLAND, MD</t>
  </si>
  <si>
    <t>PRINCESS ANNE, MD</t>
  </si>
  <si>
    <t>SNOW HILL, MD</t>
  </si>
  <si>
    <t>WESTMINSTER, MD</t>
  </si>
  <si>
    <t>CUMBERLAND, MD</t>
  </si>
  <si>
    <t>Denton Irrigated, MD</t>
  </si>
  <si>
    <t>BOSTON, MA</t>
  </si>
  <si>
    <t>DETROIT, MI</t>
  </si>
  <si>
    <t>GRANDRAPIDS, MI</t>
  </si>
  <si>
    <t>DULUTH, MN</t>
  </si>
  <si>
    <t>MINNAEPOLIS, MN</t>
  </si>
  <si>
    <t>MORRIS, MN</t>
  </si>
  <si>
    <t>JACKSON, MS</t>
  </si>
  <si>
    <t>GRENADA, MS</t>
  </si>
  <si>
    <t>HOLLY SPRINGS, MS</t>
  </si>
  <si>
    <t>COLUMBIA, MO</t>
  </si>
  <si>
    <t>KANSAS CITY, MO</t>
  </si>
  <si>
    <t>ST. LOUIS, MO</t>
  </si>
  <si>
    <t>BROOKFIELD, MO</t>
  </si>
  <si>
    <t>NEVADA, MO</t>
  </si>
  <si>
    <t>SYKESTON, MO</t>
  </si>
  <si>
    <t>SPRINGFIELD, MO</t>
  </si>
  <si>
    <t>VAN BUREN, MO</t>
  </si>
  <si>
    <t>BILLINGS, MT</t>
  </si>
  <si>
    <t>GREAT FALLS, MT</t>
  </si>
  <si>
    <t>HAVRE, MT</t>
  </si>
  <si>
    <t>HELENA, MT</t>
  </si>
  <si>
    <t>KALISPELL, MT</t>
  </si>
  <si>
    <t>MILES CITY, MT</t>
  </si>
  <si>
    <t>CULBERTSON, MT</t>
  </si>
  <si>
    <t>GRAND ISLAND, NE</t>
  </si>
  <si>
    <t>NORTH PLATTE, NE</t>
  </si>
  <si>
    <t>SCOTTSBLUFF, NE</t>
  </si>
  <si>
    <t>LINCOLN, NE</t>
  </si>
  <si>
    <t>ELKO, NV</t>
  </si>
  <si>
    <t>LAS VAGAS, NV</t>
  </si>
  <si>
    <t>RENO, NV</t>
  </si>
  <si>
    <t>WINNEMUCCA, NV</t>
  </si>
  <si>
    <t>AUSTIN, NV</t>
  </si>
  <si>
    <t>ELY, NV</t>
  </si>
  <si>
    <t>HAWTHORNE, NV</t>
  </si>
  <si>
    <t>TONOPAH, NV</t>
  </si>
  <si>
    <t>WELLS, NV</t>
  </si>
  <si>
    <t>CONCORD, NH</t>
  </si>
  <si>
    <t>MT WASHINGTON, NH</t>
  </si>
  <si>
    <t>NEWARK, NJ</t>
  </si>
  <si>
    <t>ALAMAGORDO, NM</t>
  </si>
  <si>
    <t>ALBUQUERQUE, NM</t>
  </si>
  <si>
    <t>ALBUQUERQUE IRR, NM</t>
  </si>
  <si>
    <t>ALCALDE, NM</t>
  </si>
  <si>
    <t>ALCALDE IRR, NM</t>
  </si>
  <si>
    <t>ARTESIA, NM</t>
  </si>
  <si>
    <t>ARTESIA IRR, NM</t>
  </si>
  <si>
    <t>BITTER LAKES WL, NM</t>
  </si>
  <si>
    <t>BITTER LAKES IRR, NM</t>
  </si>
  <si>
    <t>BLOOMFIELD, NM</t>
  </si>
  <si>
    <t>BLOOMFIELD IRR, NM</t>
  </si>
  <si>
    <t>CAMERON, NM</t>
  </si>
  <si>
    <t>CAMERON IRR, NM</t>
  </si>
  <si>
    <t>CARLSBAD, NM</t>
  </si>
  <si>
    <t>CARLSBAD IRR, NM</t>
  </si>
  <si>
    <t>CLAYTON  APT, NM</t>
  </si>
  <si>
    <t>CLAYTON IRR, NM</t>
  </si>
  <si>
    <t>CLOVIS, NM</t>
  </si>
  <si>
    <t>CLOVIS IRR, NM</t>
  </si>
  <si>
    <t>DEMING, NM</t>
  </si>
  <si>
    <t>DEMING IRR, NM</t>
  </si>
  <si>
    <t>DES MOINES, NM</t>
  </si>
  <si>
    <t>DES MOINES IRR, NM</t>
  </si>
  <si>
    <t>ESTANCIA, NM</t>
  </si>
  <si>
    <t>ESTANCIA IRR, NM</t>
  </si>
  <si>
    <t>LAS CRUCES, NM</t>
  </si>
  <si>
    <t>LAS CRUCES IRR, NM</t>
  </si>
  <si>
    <t>MOSQUERO, NM</t>
  </si>
  <si>
    <t>MOSQUERO IRR, NM</t>
  </si>
  <si>
    <t>PORTALES, NM</t>
  </si>
  <si>
    <t>PORTALES IRR, NM</t>
  </si>
  <si>
    <t>QUEMANDO, NM</t>
  </si>
  <si>
    <t>QUEMANDO IRR, NM</t>
  </si>
  <si>
    <t>ROSWELL, NM</t>
  </si>
  <si>
    <t>ROSWELL IRR, NM</t>
  </si>
  <si>
    <t>SHIPROCK, NM</t>
  </si>
  <si>
    <t>SOCORRO, NM</t>
  </si>
  <si>
    <t>SOCORRO IRR, NM</t>
  </si>
  <si>
    <t>ZUNI, NM</t>
  </si>
  <si>
    <t>ALBANY, NY</t>
  </si>
  <si>
    <t>BUFFALO, NY</t>
  </si>
  <si>
    <t>NEW YORK, NY</t>
  </si>
  <si>
    <t>SYRACUSE, NY</t>
  </si>
  <si>
    <t>BINGHAMPTON, NY</t>
  </si>
  <si>
    <t>BRIDGEHAMPTON, NY</t>
  </si>
  <si>
    <t>DANNEMORA, NY</t>
  </si>
  <si>
    <t>GENEVA, NY</t>
  </si>
  <si>
    <t>ITHACA, NY</t>
  </si>
  <si>
    <t>Crop Name</t>
  </si>
  <si>
    <t>MASSENA, NY</t>
  </si>
  <si>
    <t>WATERTOWN, NY</t>
  </si>
  <si>
    <t>BRIDGEHAMPTON IRR, NY</t>
  </si>
  <si>
    <t>ASHEVILLE, NC</t>
  </si>
  <si>
    <t>GREENSBORO, NC</t>
  </si>
  <si>
    <t>RALEIGH, NC</t>
  </si>
  <si>
    <t>BISMARK, ND</t>
  </si>
  <si>
    <t>WILLISTON, ND</t>
  </si>
  <si>
    <t>FARGO, ND</t>
  </si>
  <si>
    <t>CLEVELAND, OH</t>
  </si>
  <si>
    <t>COLUMBUS, OH</t>
  </si>
  <si>
    <t>TOLEDO, OH</t>
  </si>
  <si>
    <t>CORVALLIS, OR</t>
  </si>
  <si>
    <t>CORVALLIS IRR, OR</t>
  </si>
  <si>
    <t>DUFUR, OR</t>
  </si>
  <si>
    <t>ELGIN, OR</t>
  </si>
  <si>
    <t>GRANTS PASS, OR</t>
  </si>
  <si>
    <t>HERMISTON, OR</t>
  </si>
  <si>
    <t>HERMISTON IRR, OR</t>
  </si>
  <si>
    <t>HOOD RIVER EXP, OR</t>
  </si>
  <si>
    <t>JOHN DAY, OR</t>
  </si>
  <si>
    <t>KLAMATH FALLS AG, OR</t>
  </si>
  <si>
    <t>LAGRANDE, OR</t>
  </si>
  <si>
    <t>LAGRANDE IRR, OR</t>
  </si>
  <si>
    <t>LAKEVIEW, OR</t>
  </si>
  <si>
    <t>MALHEUR EXP STA, OR</t>
  </si>
  <si>
    <t>MALHEUR EXP IRR, OR</t>
  </si>
  <si>
    <t>MEDFORD EXP, OR</t>
  </si>
  <si>
    <t>MEDFORD EXP IRR, OR</t>
  </si>
  <si>
    <t>NEWPORT, OR</t>
  </si>
  <si>
    <t>PENDLETON EXP, OR</t>
  </si>
  <si>
    <t>PILOT ROCK, OR</t>
  </si>
  <si>
    <t>PRINEVILLE, OR</t>
  </si>
  <si>
    <t>SQUAW BUTTE, OR</t>
  </si>
  <si>
    <t>PHILADELPHIA, PA</t>
  </si>
  <si>
    <t>PITTSBURGH, PA</t>
  </si>
  <si>
    <t>ALLENTOWN, PA</t>
  </si>
  <si>
    <t>ALTOONA, PA</t>
  </si>
  <si>
    <t>BRADFORD, PA</t>
  </si>
  <si>
    <t>HAMBURG BERKS, PA</t>
  </si>
  <si>
    <t>KEGG, PA</t>
  </si>
  <si>
    <t>LANDISBURG/LONE, PA</t>
  </si>
  <si>
    <t>BUTLER/SLIPPERY ROCK, PA</t>
  </si>
  <si>
    <t>STATE COLLEGE, PA</t>
  </si>
  <si>
    <t>UNIONTOWN, PA</t>
  </si>
  <si>
    <t>YORK, PA</t>
  </si>
  <si>
    <t>SELINSGROVE, PA</t>
  </si>
  <si>
    <t>WILKES BARRE, PA</t>
  </si>
  <si>
    <t>WILLIAMSPORT, PA</t>
  </si>
  <si>
    <t>CLARION, PA</t>
  </si>
  <si>
    <t>LANDISBURG IRR., PA</t>
  </si>
  <si>
    <t>PROVIDENCE, RI</t>
  </si>
  <si>
    <t>CHARLESTON, SC</t>
  </si>
  <si>
    <t>COLUMBIA, SC</t>
  </si>
  <si>
    <t>HURON, SD</t>
  </si>
  <si>
    <t>RAPID CITY, SD</t>
  </si>
  <si>
    <t>SIOUX FALLS, SD</t>
  </si>
  <si>
    <t>CHATTANOOGA, TN</t>
  </si>
  <si>
    <t>KNOXVILLE, TN</t>
  </si>
  <si>
    <t>MEMPHIS, TN</t>
  </si>
  <si>
    <t>NASHVILLE, TN</t>
  </si>
  <si>
    <t>AMARILLO, TX</t>
  </si>
  <si>
    <t>AUSTIN, TX</t>
  </si>
  <si>
    <t>BROWNSVILLE, TX</t>
  </si>
  <si>
    <t>CORPUS CHRISTI, TX</t>
  </si>
  <si>
    <t>DALLAS, TX</t>
  </si>
  <si>
    <t>EL PASO, TX</t>
  </si>
  <si>
    <t>GALVESTON, TX</t>
  </si>
  <si>
    <t>HOUSTON, TX</t>
  </si>
  <si>
    <t>SAN ANTONIO, TX</t>
  </si>
  <si>
    <t>WACO, TX</t>
  </si>
  <si>
    <t>BIG SPRING, TX</t>
  </si>
  <si>
    <t>MULESHOE, TX</t>
  </si>
  <si>
    <t>MULESHOE IRR, TX</t>
  </si>
  <si>
    <t>*RENNER, TX</t>
  </si>
  <si>
    <t>PLAINS IRR, TX</t>
  </si>
  <si>
    <t>PLAINES, TX</t>
  </si>
  <si>
    <t>BLANDING irr, UT</t>
  </si>
  <si>
    <t>CEDAR POINT dry, UT</t>
  </si>
  <si>
    <t>CORRINE irr, UT</t>
  </si>
  <si>
    <t>DELTA irr, UT</t>
  </si>
  <si>
    <t>ENTERPRISE irr, UT</t>
  </si>
  <si>
    <t>ESKDALE irr, UT</t>
  </si>
  <si>
    <t>FAIRFIELD irr, UT</t>
  </si>
  <si>
    <t>FAIRFIELD dry, UT</t>
  </si>
  <si>
    <t>FILLMORE dry, UT</t>
  </si>
  <si>
    <t>GREEN RIVER irr, UT</t>
  </si>
  <si>
    <t>HEBER irr, UT</t>
  </si>
  <si>
    <t>JOHNSON PASS dry, UT</t>
  </si>
  <si>
    <t>LAKETOWN dry, UT</t>
  </si>
  <si>
    <t>LEVAN dry, UT</t>
  </si>
  <si>
    <t>LOGAN USU irr, UT</t>
  </si>
  <si>
    <t>LOGAN USU dry, UT</t>
  </si>
  <si>
    <t>MILFORD irr, UT</t>
  </si>
  <si>
    <t>MORGAN dry, UT</t>
  </si>
  <si>
    <t>OURAY irr, UT</t>
  </si>
  <si>
    <t>PANGUITCH irr, UT</t>
  </si>
  <si>
    <t>PRICE irr, UT</t>
  </si>
  <si>
    <t>RICHFIELD irr, UT</t>
  </si>
  <si>
    <t>ROOSEVELT irr, UT</t>
  </si>
  <si>
    <t>SAINT GEORGE irr, UT</t>
  </si>
  <si>
    <t>ST GEORGE dry, UT</t>
  </si>
  <si>
    <t>THIOKOL dry, UT</t>
  </si>
  <si>
    <t>TRENTON dry, UT</t>
  </si>
  <si>
    <t>MONTPELIER, VT</t>
  </si>
  <si>
    <t>NORFOLK, VA</t>
  </si>
  <si>
    <t>RICHMOND, VA</t>
  </si>
  <si>
    <t>GALAX, VA</t>
  </si>
  <si>
    <t>ROANOKE, VA</t>
  </si>
  <si>
    <t>WINCHESTER, VA</t>
  </si>
  <si>
    <t>APPLETON REQ, WA</t>
  </si>
  <si>
    <t>BATTLE GROUND, WA</t>
  </si>
  <si>
    <t>BELLINGHAM AP , WA</t>
  </si>
  <si>
    <t>BICKLETON REQ, WA</t>
  </si>
  <si>
    <t>CENTRALIA, WA</t>
  </si>
  <si>
    <t>CHEWELAH REQ, WA</t>
  </si>
  <si>
    <t>CHIEF JOE DAM REQ, WA</t>
  </si>
  <si>
    <t>CHIEF JOE DAM IRR, WA</t>
  </si>
  <si>
    <t>COLFAX REQ, WA</t>
  </si>
  <si>
    <t>COLVILLE REQ, WA</t>
  </si>
  <si>
    <t>COULEE DAM 1 SW, WA</t>
  </si>
  <si>
    <t>DALLESPORT REQ, WA</t>
  </si>
  <si>
    <t>DAVENPORT REQ , WA</t>
  </si>
  <si>
    <t>DAYTON REQ, WA</t>
  </si>
  <si>
    <t>ELLENSBURG, WA</t>
  </si>
  <si>
    <t>ELLENSBERG IRR, WA</t>
  </si>
  <si>
    <t>EPHRATA AIR FCWO, WA</t>
  </si>
  <si>
    <t>EPHRATA AP IRR, WA</t>
  </si>
  <si>
    <t>FORKS 1 E, WA</t>
  </si>
  <si>
    <t>HARRINGTON REQ, WA</t>
  </si>
  <si>
    <t>HARTLINE REQ, WA</t>
  </si>
  <si>
    <t>HATTON 9 SE, WA</t>
  </si>
  <si>
    <t>HOQUIAM, WA</t>
  </si>
  <si>
    <t>ICE HARBOR DAM, WA</t>
  </si>
  <si>
    <t>KENNEWICK, WA</t>
  </si>
  <si>
    <t>KENNEWICK IRR, WA</t>
  </si>
  <si>
    <t>LA CROSSE REQ, WA</t>
  </si>
  <si>
    <t>LAURIER REQ, WA</t>
  </si>
  <si>
    <t>LIND 3 NE EXP ST REQ, WA</t>
  </si>
  <si>
    <t>MC NARY DAM, WA</t>
  </si>
  <si>
    <t>MC NARY DAM IRR, WA</t>
  </si>
  <si>
    <t>MOUNT VERNON , WA</t>
  </si>
  <si>
    <t>MOXEE CITY 10 E, WA</t>
  </si>
  <si>
    <t>MOXEE CITY IRR, WA</t>
  </si>
  <si>
    <t>NORTHPORT REQ, WA</t>
  </si>
  <si>
    <t>ODESSA REQ, WA</t>
  </si>
  <si>
    <t>OLYMPIA AP, WA</t>
  </si>
  <si>
    <t>OTHELLO 6 ESE, WA</t>
  </si>
  <si>
    <t>OTHELLO IRR, WA</t>
  </si>
  <si>
    <t>POMER0Y REQ, WA</t>
  </si>
  <si>
    <t>PORT ANGELES, WA</t>
  </si>
  <si>
    <t>PROSSER 4 NE, WA</t>
  </si>
  <si>
    <t>PROSSER IRR, WA</t>
  </si>
  <si>
    <t>PULLMAN REQ, WA</t>
  </si>
  <si>
    <t>PUYALLUP EXP STN, WA</t>
  </si>
  <si>
    <t>QUINCY 1 S, WA</t>
  </si>
  <si>
    <t>QUINCY IRR, WA</t>
  </si>
  <si>
    <t>REPUBLIC REQ, WA</t>
  </si>
  <si>
    <t>RICHLAND, WA</t>
  </si>
  <si>
    <t>RICHLAND IRR, WA</t>
  </si>
  <si>
    <t>RITZVILLE REQ, WA</t>
  </si>
  <si>
    <t>ROSALIA REQ, WA</t>
  </si>
  <si>
    <t>ST JOHN REQ, WA</t>
  </si>
  <si>
    <t>SMYRNA IRR, WA</t>
  </si>
  <si>
    <t>SPOKANE REQ, WA</t>
  </si>
  <si>
    <t>SUNNYSIDE IRR, WA</t>
  </si>
  <si>
    <t>WALLA WALLA FAA REQ, WA</t>
  </si>
  <si>
    <t>WALLA WALLA IRR, WA</t>
  </si>
  <si>
    <t>WAPATO IRR, WA</t>
  </si>
  <si>
    <t>WATERVILLE REQ, WA</t>
  </si>
  <si>
    <t>WENATCHEE AP IRR, WA</t>
  </si>
  <si>
    <t>WHITMAN MISSION REQ, WA</t>
  </si>
  <si>
    <t>WILBUR REQ, WA</t>
  </si>
  <si>
    <t>YAKIMA WSO AP IRR, WA</t>
  </si>
  <si>
    <t>CHARLESTON, WV</t>
  </si>
  <si>
    <t>GREEN BAY, WI</t>
  </si>
  <si>
    <t>LA CROSSE, WI</t>
  </si>
  <si>
    <t>MADISON, WI</t>
  </si>
  <si>
    <t>MILWAUKEE, WI</t>
  </si>
  <si>
    <t>CHEYENNE, WY</t>
  </si>
  <si>
    <t>CASPER, WY</t>
  </si>
  <si>
    <t>GILLETTE, WY</t>
  </si>
  <si>
    <t>GREEN RIVER, WY</t>
  </si>
  <si>
    <t>LANDER, WY</t>
  </si>
  <si>
    <t>RAWLINS, WY</t>
  </si>
  <si>
    <t>ROCK SPRINGS, WY</t>
  </si>
  <si>
    <t>WASHINGTON, DC</t>
  </si>
  <si>
    <t>mustard, condiment</t>
  </si>
  <si>
    <t>native cover; LA</t>
  </si>
  <si>
    <t>native cover; PR</t>
  </si>
  <si>
    <t>NM oats; hay</t>
  </si>
  <si>
    <t>NM T. Fescue Pasture</t>
  </si>
  <si>
    <t>NM wwhea 20 wgraze</t>
  </si>
  <si>
    <t>NM wwhea graze/hay</t>
  </si>
  <si>
    <t>NM wwhea grazed out</t>
  </si>
  <si>
    <t>NM WWheat 25 dry</t>
  </si>
  <si>
    <t>NMR Sorghum hay</t>
  </si>
  <si>
    <t>NMR wwhea grazed out</t>
  </si>
  <si>
    <t>oat; silage 2t</t>
  </si>
  <si>
    <t>oats; silage</t>
  </si>
  <si>
    <t>oats; silage 10.5t</t>
  </si>
  <si>
    <t>oats; silage 4t</t>
  </si>
  <si>
    <t>oats; silage 5.5t</t>
  </si>
  <si>
    <t>oats; silage 6.5t</t>
  </si>
  <si>
    <t>oats; silage 8t</t>
  </si>
  <si>
    <t>oats; silage 9.5t</t>
  </si>
  <si>
    <t xml:space="preserve">oats; spring </t>
  </si>
  <si>
    <t>oats; spring 100 bu</t>
  </si>
  <si>
    <t>oats; spring 30bu</t>
  </si>
  <si>
    <t>oats; spring 40bu</t>
  </si>
  <si>
    <t>oats; spring 50bu</t>
  </si>
  <si>
    <t>oats; spring 60bu</t>
  </si>
  <si>
    <t>oats; spring 60bu  C</t>
  </si>
  <si>
    <t>oats; spring 60bu NE</t>
  </si>
  <si>
    <t>oats; spring 70bu</t>
  </si>
  <si>
    <t>oats; spring 80bu</t>
  </si>
  <si>
    <t>oats; spring 90 bu</t>
  </si>
  <si>
    <t>oats; spring-west</t>
  </si>
  <si>
    <t>onion/barley</t>
  </si>
  <si>
    <t>onions, 310</t>
  </si>
  <si>
    <t>onions, 500</t>
  </si>
  <si>
    <t>onions, aft barley</t>
  </si>
  <si>
    <t>onions, dry</t>
  </si>
  <si>
    <t>onions, dryAZirrig</t>
  </si>
  <si>
    <t>bag</t>
  </si>
  <si>
    <t>Onions, field dried</t>
  </si>
  <si>
    <t>bags</t>
  </si>
  <si>
    <t>onions; after barley</t>
  </si>
  <si>
    <t>onions; dry       NE</t>
  </si>
  <si>
    <t>onions; dry w/barley</t>
  </si>
  <si>
    <t>orchardgrass hay 2yr</t>
  </si>
  <si>
    <t>orchardgrass hay est</t>
  </si>
  <si>
    <t>orchardgrass seed yr</t>
  </si>
  <si>
    <t>orchardgrass;seeding</t>
  </si>
  <si>
    <t>orchardgrass;y2 regr</t>
  </si>
  <si>
    <t>orchardgrass;y2 sen</t>
  </si>
  <si>
    <t>orchardgrass;y3 regr</t>
  </si>
  <si>
    <t>orchardgrass;y3 sen</t>
  </si>
  <si>
    <t>peanut; runner SE</t>
  </si>
  <si>
    <t>peanut; southwest NI</t>
  </si>
  <si>
    <t>peanut;southwest ir</t>
  </si>
  <si>
    <t>peas; english</t>
  </si>
  <si>
    <t>peas; english 1500#</t>
  </si>
  <si>
    <t>peas; english 2500#</t>
  </si>
  <si>
    <t>peas; english 3400#</t>
  </si>
  <si>
    <t>peas; english 4500#</t>
  </si>
  <si>
    <t># of Trips</t>
  </si>
  <si>
    <t>peas; english NE</t>
  </si>
  <si>
    <t>peas; green</t>
  </si>
  <si>
    <t>peas; spring PNW</t>
  </si>
  <si>
    <t>peppers; bell</t>
  </si>
  <si>
    <t>peppers; hot</t>
  </si>
  <si>
    <t>PNW alfal A2 est</t>
  </si>
  <si>
    <t>PNW alfal A2 est sen</t>
  </si>
  <si>
    <t>PNW alfal A2 y1 plt</t>
  </si>
  <si>
    <t>PNW alfal A2 y1 sens</t>
  </si>
  <si>
    <t>PNW alfal A5+ est</t>
  </si>
  <si>
    <t>PNW alfal A5+ estsen</t>
  </si>
  <si>
    <t>PNW alfal A5+ y1 plt</t>
  </si>
  <si>
    <t>PNW alfal A5+ y1 sen</t>
  </si>
  <si>
    <t>PNW alfal UT 1y plt</t>
  </si>
  <si>
    <t>PNW alfal UT 1y sen</t>
  </si>
  <si>
    <t>PNW alfal UT est</t>
  </si>
  <si>
    <t>PNW alfal UT estsen</t>
  </si>
  <si>
    <t>PNW bean; field 1800 07"</t>
  </si>
  <si>
    <t>PNW bean; field 1800 30"</t>
  </si>
  <si>
    <t>PNW bean; field 2000 07"</t>
  </si>
  <si>
    <t>PNW bean; field 2000 30"</t>
  </si>
  <si>
    <t>PNW bean; field 2200 07"</t>
  </si>
  <si>
    <t>PNW bean; field 2200 30"</t>
  </si>
  <si>
    <t>PNW bean; field 2400 30"</t>
  </si>
  <si>
    <t>lbs.</t>
  </si>
  <si>
    <t>PNW bean; field 2800 30"</t>
  </si>
  <si>
    <t>PNW beans; green-snap</t>
  </si>
  <si>
    <t>PNW canol  1A3000</t>
  </si>
  <si>
    <t>PNW canol 15A2000</t>
  </si>
  <si>
    <t>PNW canol spr1000</t>
  </si>
  <si>
    <t>PNW corn;125bu 30"120d C</t>
  </si>
  <si>
    <t>PNW corn;140bu 120da 30"</t>
  </si>
  <si>
    <t>PNW corn;150bu 120da 30"</t>
  </si>
  <si>
    <t>PNW corn;150bu 30" 120da</t>
  </si>
  <si>
    <t>PNW corn;180bu 120da 30"</t>
  </si>
  <si>
    <t>PNW corn;200bu 120da 30"</t>
  </si>
  <si>
    <t>PNW corn;220bu 120da 30"</t>
  </si>
  <si>
    <t>PNW cover crop sgrain irr</t>
  </si>
  <si>
    <t>PNW fcano B8 2000</t>
  </si>
  <si>
    <t>PNW fcano B8 3000</t>
  </si>
  <si>
    <t>PNW foats A2 90</t>
  </si>
  <si>
    <t>PNW grass A2 est</t>
  </si>
  <si>
    <t>PNW grass A2 estsens</t>
  </si>
  <si>
    <t>PNW grass A2 y1 fplt</t>
  </si>
  <si>
    <t>PNW grass A2 y1 fsen</t>
  </si>
  <si>
    <t>PNW grass A2 y1 splt</t>
  </si>
  <si>
    <t>PNW oathay UT</t>
  </si>
  <si>
    <t>PNW pbean UT 500</t>
  </si>
  <si>
    <t>PNW pbean UT 700</t>
  </si>
  <si>
    <t>PNW potato; white 550#</t>
  </si>
  <si>
    <t>PNW potato; white 650#</t>
  </si>
  <si>
    <t>PNW redcl A2 est</t>
  </si>
  <si>
    <t>PNW redcl A2 estsens</t>
  </si>
  <si>
    <t>PNW redcl A2 seedhrv</t>
  </si>
  <si>
    <t>PNW redcl A2 y1 splt</t>
  </si>
  <si>
    <t>PNW saffl UT 600</t>
  </si>
  <si>
    <t>PNW saffl UT 800</t>
  </si>
  <si>
    <t>PNW sbarl A2 3000</t>
  </si>
  <si>
    <t>TULSA, OK</t>
  </si>
  <si>
    <t>OKLAHOMA CITY, OK</t>
  </si>
  <si>
    <t>BIRMINGHAM, AL</t>
  </si>
  <si>
    <t>MOBILE, AL</t>
  </si>
  <si>
    <t>MONTGOMERY, AL</t>
  </si>
  <si>
    <t>BIG DELTA, AK</t>
  </si>
  <si>
    <t>BIG DELTA IRR., AK</t>
  </si>
  <si>
    <t>FAIRBANKS WSO, AK</t>
  </si>
  <si>
    <t>FAIRBANKS IRR, AK</t>
  </si>
  <si>
    <t>HOMER WSO, AK</t>
  </si>
  <si>
    <t>KENAI, AK</t>
  </si>
  <si>
    <t>OLD EDGERTON, AK</t>
  </si>
  <si>
    <t>PALMER AAES, AK</t>
  </si>
  <si>
    <t>PALMER IRR, AK</t>
  </si>
  <si>
    <t>TALKEETNA WSCMO, AK</t>
  </si>
  <si>
    <t>FLAGSTAFF, AZ</t>
  </si>
  <si>
    <t>PHOENIX, AZ</t>
  </si>
  <si>
    <t>YUMA, AZ</t>
  </si>
  <si>
    <t>WILLCOX, AZ</t>
  </si>
  <si>
    <t>PEARCE, AZ</t>
  </si>
  <si>
    <t>BOWIE IRR, AZ</t>
  </si>
  <si>
    <t>JACOB LAKE, AZ</t>
  </si>
  <si>
    <t>DOUGLAS IRR, AZ</t>
  </si>
  <si>
    <t>CASA GRANDE IRR, AZ</t>
  </si>
  <si>
    <t>KINGMAN, AZ</t>
  </si>
  <si>
    <t>SAFFORD AG CTR IRR, AZ</t>
  </si>
  <si>
    <t>TUCSON  U of A  IRR, AZ</t>
  </si>
  <si>
    <t>WILLCOX IRR, AZ</t>
  </si>
  <si>
    <t>WINSLOW, AZ</t>
  </si>
  <si>
    <t>YUMA CITRUS STA,IRR, AZ</t>
  </si>
  <si>
    <t>FT. SMITH, AR</t>
  </si>
  <si>
    <t>LITTLE ROCK, AR</t>
  </si>
  <si>
    <t>ALTURAS RANGER STA, CA</t>
  </si>
  <si>
    <t>ANTIOCH PUMP PLNT, CA</t>
  </si>
  <si>
    <t>AUBURN, CA</t>
  </si>
  <si>
    <t>BAKERSFIELD, CA</t>
  </si>
  <si>
    <t>BEAUMONT, CA</t>
  </si>
  <si>
    <t>BISHOP WSO APT, CA</t>
  </si>
  <si>
    <t>BLYTHE FAA APT, CA</t>
  </si>
  <si>
    <t>BRAWLEY, CA</t>
  </si>
  <si>
    <t>BROOKS FARNHAM RCH, CA</t>
  </si>
  <si>
    <t>BURNEY, CA</t>
  </si>
  <si>
    <t>BUTTON WILLOW, CA</t>
  </si>
  <si>
    <t>CALISTOGA, CA</t>
  </si>
  <si>
    <t>CAMP PARDEE, CA</t>
  </si>
  <si>
    <t>CEDARVILLE, CA</t>
  </si>
  <si>
    <t>CHERRY VALLEY DAM, CA</t>
  </si>
  <si>
    <t>CHICO EXP STA, CA</t>
  </si>
  <si>
    <t>COALINGA, CA</t>
  </si>
  <si>
    <t>COLUSA 1, CA</t>
  </si>
  <si>
    <t>COCCORAN IRIG DIST, CA</t>
  </si>
  <si>
    <t>CORONA, CA</t>
  </si>
  <si>
    <t>COVELLO, CA</t>
  </si>
  <si>
    <t>CRESCENT CITY, CA</t>
  </si>
  <si>
    <t>CUYAMACA, CA</t>
  </si>
  <si>
    <t>DAGGETT FAA APT, CA</t>
  </si>
  <si>
    <t>DAVIS 2 EXP FARM, CA</t>
  </si>
  <si>
    <t>DE SAVLA, CA</t>
  </si>
  <si>
    <t>DEEP SPRINGS COLLEGE, CA</t>
  </si>
  <si>
    <t>EL CENTRO, CA</t>
  </si>
  <si>
    <t>ELSINORE, CA</t>
  </si>
  <si>
    <t>EUREKA WSO CITY, CA</t>
  </si>
  <si>
    <t>FAIRFIELD FIRE STA, CA</t>
  </si>
  <si>
    <t>FIVE POINTS, CA</t>
  </si>
  <si>
    <t>FRESNO WSO AP, CA</t>
  </si>
  <si>
    <t>FRIANT GOVT CMP, CA</t>
  </si>
  <si>
    <t>GILROY, CA</t>
  </si>
  <si>
    <t>GRANT GROVE, CA</t>
  </si>
  <si>
    <t>GRASS VALLEY 2, CA</t>
  </si>
  <si>
    <t>HALF MOON BAY, CA</t>
  </si>
  <si>
    <t xml:space="preserve">HANFORD 2, CA </t>
  </si>
  <si>
    <t>INDEPENDENCE, CA</t>
  </si>
  <si>
    <t>INDIO US DATE GRDN, CA</t>
  </si>
  <si>
    <t>INYOKERN, CA</t>
  </si>
  <si>
    <t>KERN RIVER PH 1, CA</t>
  </si>
  <si>
    <t>KING CITY, CA</t>
  </si>
  <si>
    <t>LAKE PORT, CA</t>
  </si>
  <si>
    <t>LAVA BEDS NATL MNT, CA</t>
  </si>
  <si>
    <t xml:space="preserve">LINDSAY, CA </t>
  </si>
  <si>
    <t>LIVERMORE CO FIRE DPT, CA</t>
  </si>
  <si>
    <t>LODI, CA</t>
  </si>
  <si>
    <t>LOMPOC, CA</t>
  </si>
  <si>
    <t>LOS BANOS, CA</t>
  </si>
  <si>
    <t>LOS GATOS, CA</t>
  </si>
  <si>
    <t>MADERA, CA</t>
  </si>
  <si>
    <t>MARYSVILLE, CA</t>
  </si>
  <si>
    <t>MECCA FIRE STA, CA</t>
  </si>
  <si>
    <t>MERCED FIRE STA, CA</t>
  </si>
  <si>
    <t>MODESTO, CA</t>
  </si>
  <si>
    <t>MOJAVE, CA</t>
  </si>
  <si>
    <t>MORRO BAY FIRE DEPT, CA</t>
  </si>
  <si>
    <t>MT HEBRON, CA</t>
  </si>
  <si>
    <t>MT SHASTA, CA</t>
  </si>
  <si>
    <t>NAPA ST HOSPT, CA</t>
  </si>
  <si>
    <t>NEEDLES, CA</t>
  </si>
  <si>
    <t>NEWMAN 2, CA</t>
  </si>
  <si>
    <t>OCEON SIDE MARINA, CA</t>
  </si>
  <si>
    <t>OJAI, CA</t>
  </si>
  <si>
    <t>ORANGE GROVE, CA</t>
  </si>
  <si>
    <t>ORLAND, CA</t>
  </si>
  <si>
    <t>OROVILLE, CA</t>
  </si>
  <si>
    <t>OXNARD, CA</t>
  </si>
  <si>
    <t>PALMDALE, CA</t>
  </si>
  <si>
    <t>PASO ROVALES APT, CA</t>
  </si>
  <si>
    <t>PETALUMA FIRE STA, CA</t>
  </si>
  <si>
    <t>PLACERVILLE, CA</t>
  </si>
  <si>
    <t>POMONA CAL POLY, CA</t>
  </si>
  <si>
    <t>PORTERVILLE , CA</t>
  </si>
  <si>
    <t>PREIST VALLEY, CA</t>
  </si>
  <si>
    <t>QUINCY, CA</t>
  </si>
  <si>
    <t>RED BLUFF APT, CA</t>
  </si>
  <si>
    <t>REDLANDS, CA</t>
  </si>
  <si>
    <t>RICHARDSON GROVE, CA</t>
  </si>
  <si>
    <t>RIVERSIDE CTY EXP STA, CA</t>
  </si>
  <si>
    <t>SACREMENTO APT, CA</t>
  </si>
  <si>
    <t>SELINAS APT, CA</t>
  </si>
  <si>
    <t>SANDIEGO APT, CA</t>
  </si>
  <si>
    <t>SANLUIS OBISPO POLY, CA</t>
  </si>
  <si>
    <t xml:space="preserve">SAN RAFAEL, CA </t>
  </si>
  <si>
    <t>SANDBERG, CA</t>
  </si>
  <si>
    <t>SANTA ANNA FIRE STA, CA</t>
  </si>
  <si>
    <t>SANTA BARBARA, CA</t>
  </si>
  <si>
    <t>SANTA CRUISE, CA</t>
  </si>
  <si>
    <t>SANTA MARIA APT, CA</t>
  </si>
  <si>
    <t>SANTA ROSA, CA</t>
  </si>
  <si>
    <t>SHASTA DAM, CA</t>
  </si>
  <si>
    <t>SIERRAVILLE RANGER, CA</t>
  </si>
  <si>
    <t>SONOMA, CA</t>
  </si>
  <si>
    <t>STOCKTON FIRE STA, CA</t>
  </si>
  <si>
    <t>SUSANVILLE APT, CA</t>
  </si>
  <si>
    <t>TEHACHAPI, CA</t>
  </si>
  <si>
    <t>TEJON RANCHO, CA</t>
  </si>
  <si>
    <t>THERMAL APT, CA</t>
  </si>
  <si>
    <t>TRACY CARBONA, CA</t>
  </si>
  <si>
    <t xml:space="preserve">TULELAKE, CA </t>
  </si>
  <si>
    <t>TUSTINE RIVINE RNCH, CA</t>
  </si>
  <si>
    <t>TWENTY NINE PALMS, CA</t>
  </si>
  <si>
    <t>UKIAH, CA</t>
  </si>
  <si>
    <t>VACAVILLE, CA</t>
  </si>
  <si>
    <t xml:space="preserve">VISALIA, CA </t>
  </si>
  <si>
    <t>VISTA 2, CA</t>
  </si>
  <si>
    <t>WASCO, CA</t>
  </si>
  <si>
    <t>WEAVERVILLE RANGER, CA</t>
  </si>
  <si>
    <t>WEED FIRE DEPT, CA</t>
  </si>
  <si>
    <t>WILLIAMS, CA</t>
  </si>
  <si>
    <t>WILLITS 1, CA</t>
  </si>
  <si>
    <t>WILLOWS, CA</t>
  </si>
  <si>
    <t>WOODLAND, CA</t>
  </si>
  <si>
    <t>YREKA, CA</t>
  </si>
  <si>
    <t>DENVER, CO</t>
  </si>
  <si>
    <t>HARTFORD, CT</t>
  </si>
  <si>
    <t>WILMINGTON, DE</t>
  </si>
  <si>
    <t>JACKSONVILLE, FL</t>
  </si>
  <si>
    <t>ATLANTA, GA</t>
  </si>
  <si>
    <t>PUUKOHOLAHEIAU,HI</t>
  </si>
  <si>
    <t>LIHUE, KAUAI, HI</t>
  </si>
  <si>
    <t>WAIMEA, KAUAI, HI</t>
  </si>
  <si>
    <t>KILAUEA PT,KAUAI, HI</t>
  </si>
  <si>
    <t>LANAI AP, LANAI, HI</t>
  </si>
  <si>
    <t>LANAI CITY, LANAI, HI</t>
  </si>
  <si>
    <t>KAUMALAPAUHAR,LAINI, HI</t>
  </si>
  <si>
    <t>HALEAKALA, MAUI, HI</t>
  </si>
  <si>
    <t>WAILUKU MAUI, HI</t>
  </si>
  <si>
    <t>LIHUE, KAUAI IRR14, HI</t>
  </si>
  <si>
    <t>ULUPALAKUA,MAUI, HI</t>
  </si>
  <si>
    <t>GRAND JUNCTION, CO</t>
  </si>
  <si>
    <t>PUEBLO, CO</t>
  </si>
  <si>
    <t>MIAMI, FL</t>
  </si>
  <si>
    <t>TALLAHASSEE, FL</t>
  </si>
  <si>
    <t>TAMPA, FL</t>
  </si>
  <si>
    <t>AUGUSTA, GA</t>
  </si>
  <si>
    <t>MACON, GA</t>
  </si>
  <si>
    <t>SAVANNAH, GA</t>
  </si>
  <si>
    <t>LAHAINA, MAUI, HI</t>
  </si>
  <si>
    <t>ULUPALAKUA,IRR5, HI</t>
  </si>
  <si>
    <t>ULUPALAKUA,IRR15, HI</t>
  </si>
  <si>
    <t>MOLOKAI, MOLOKAI, HI</t>
  </si>
  <si>
    <t>KILAUEA PT IRR12, HI</t>
  </si>
  <si>
    <t>WAIKIKI, OAHU, HI</t>
  </si>
  <si>
    <t>WAIANAE, OAHU, HI</t>
  </si>
  <si>
    <t>MOLOKAI, IRR55, HI</t>
  </si>
  <si>
    <t>WAIMEA, IRR18, HI</t>
  </si>
  <si>
    <t>WAIMEA, IRR28, HI</t>
  </si>
  <si>
    <t>WAIMEA, IRR36, HI</t>
  </si>
  <si>
    <t>WAIMEA, 798 IRR57, HI</t>
  </si>
  <si>
    <t>ABERDEEN EXP; I, ID</t>
  </si>
  <si>
    <t>AMERICAN FALLS; D, ID</t>
  </si>
  <si>
    <t>AMERICAN FALLS; I, ID</t>
  </si>
  <si>
    <t>ARBON 2 NW; D, ID</t>
  </si>
  <si>
    <t>ARCO 3 SW; I, ID</t>
  </si>
  <si>
    <t>ASHTON; D, ID</t>
  </si>
  <si>
    <t>ASHTON; I, ID</t>
  </si>
  <si>
    <t>BLACKFOOT; D, ID</t>
  </si>
  <si>
    <t>BLACKFOOT; I, ID</t>
  </si>
  <si>
    <t>BOISE ARPT; I, ID</t>
  </si>
  <si>
    <t>BONNERS FERRY; D, ID</t>
  </si>
  <si>
    <t>BURLEY FAA AP; D, ID</t>
  </si>
  <si>
    <t>BURLEY FAA AP; I, ID</t>
  </si>
  <si>
    <t>GRIGGSVILLE, IL</t>
  </si>
  <si>
    <t>PNW sbarl A2 4000</t>
  </si>
  <si>
    <t>PNW sbarl A2 hay</t>
  </si>
  <si>
    <t>PNW sbarl B8 2000</t>
  </si>
  <si>
    <t>PNW sbarl B8 3000</t>
  </si>
  <si>
    <t>PNW sbarl B9 3000</t>
  </si>
  <si>
    <t>PNW sbarl B9 4000</t>
  </si>
  <si>
    <t>PNW sbarl UT 20</t>
  </si>
  <si>
    <t>PNW sbarl UT 30</t>
  </si>
  <si>
    <t>PNW sbarl UT 40</t>
  </si>
  <si>
    <t>PNW sbarl wMT 30</t>
  </si>
  <si>
    <t>PNW sbarl wMT 40</t>
  </si>
  <si>
    <t>PNW sbarl wMT 50</t>
  </si>
  <si>
    <t>PNW scano B8 1000</t>
  </si>
  <si>
    <t>PNW slent B9 1750</t>
  </si>
  <si>
    <t>PNW soats A2 70</t>
  </si>
  <si>
    <t>PNW soats A2 90</t>
  </si>
  <si>
    <t>PNW speas B9 2000</t>
  </si>
  <si>
    <t>PNW srye     30</t>
  </si>
  <si>
    <t>PNW sugarbeets 20t</t>
  </si>
  <si>
    <t>PNW sugarbeets 24t</t>
  </si>
  <si>
    <t>PNW sugarbeets 28t</t>
  </si>
  <si>
    <t>PNW sugarbeets 30t</t>
  </si>
  <si>
    <t>PNW sugarbeets 35t</t>
  </si>
  <si>
    <t>PNW swhea A2 40</t>
  </si>
  <si>
    <t>PNW swhea A2 60</t>
  </si>
  <si>
    <t>PNW swhea B8 25</t>
  </si>
  <si>
    <t>PNW swhea B8 40</t>
  </si>
  <si>
    <t>PNW swhea B9 50</t>
  </si>
  <si>
    <t>PNW swhea B9 60</t>
  </si>
  <si>
    <t>PNW swhea wMT 20</t>
  </si>
  <si>
    <t>PNW swhea wMT 30</t>
  </si>
  <si>
    <t>PNW swhea wMT 40</t>
  </si>
  <si>
    <t>PNW wheat; spr mlra 8 hi</t>
  </si>
  <si>
    <t>PNW wheat; spr mlra 8 lo</t>
  </si>
  <si>
    <t>PNW wheat; spr-mlra 9</t>
  </si>
  <si>
    <t>PNW wwhea A2 50</t>
  </si>
  <si>
    <t>PNW wwhea A2 70</t>
  </si>
  <si>
    <t>PNW wwhea A2 90</t>
  </si>
  <si>
    <t>PNW wwhea B13 20 e</t>
  </si>
  <si>
    <t>PNW wwhea B13 20 l</t>
  </si>
  <si>
    <t>PNW wwhea B13 30 e</t>
  </si>
  <si>
    <t>PNW wwhea B13 30 l</t>
  </si>
  <si>
    <t>PNW wwhea B13 40 e</t>
  </si>
  <si>
    <t>PNW wwhea B13 40 l</t>
  </si>
  <si>
    <t>PNW wwhea B13 50 e</t>
  </si>
  <si>
    <t>PNW wwhea B13 50 l</t>
  </si>
  <si>
    <t>PNW wwhea B8 20 e</t>
  </si>
  <si>
    <t>PNW wwhea B8 30 e</t>
  </si>
  <si>
    <t>PNW wwhea B8 30 l</t>
  </si>
  <si>
    <t>PNW wwhea B8 40 e</t>
  </si>
  <si>
    <t>PNW wwhea B8 40 l</t>
  </si>
  <si>
    <t>PNW wwhea B8 50 e</t>
  </si>
  <si>
    <t>PNW wwhea B8 50 l</t>
  </si>
  <si>
    <t>PNW wwhea B8 60 e</t>
  </si>
  <si>
    <t>PNW wwhea B8 60 l</t>
  </si>
  <si>
    <t>PNW wwhea B8 70e</t>
  </si>
  <si>
    <t>PNW wwhea B9 100 e</t>
  </si>
  <si>
    <t>PNW wwhea B9 100 l</t>
  </si>
  <si>
    <t>PNW wwhea B9 70 e</t>
  </si>
  <si>
    <t>PNW wwhea B9 70 l</t>
  </si>
  <si>
    <t>PNW wwhea B9 80 1</t>
  </si>
  <si>
    <t>PNW wwhea B9 80 e</t>
  </si>
  <si>
    <t>PNW wwhea B9 80 l</t>
  </si>
  <si>
    <t>PNW wwhea B9 90 e</t>
  </si>
  <si>
    <t>PNW wwhea B9 90 l</t>
  </si>
  <si>
    <t>PNW wwhea UT 20</t>
  </si>
  <si>
    <t>PNW wwhea UT 20 l</t>
  </si>
  <si>
    <t>PNW wwhea UT 30</t>
  </si>
  <si>
    <t>PNW wwhea UT 30 l</t>
  </si>
  <si>
    <t>PNW wwhea UT 40</t>
  </si>
  <si>
    <t>PNW wwhea wMT 30 e</t>
  </si>
  <si>
    <t>PNW wwhea wMT 30 l</t>
  </si>
  <si>
    <t>PNW wwhea wMT 40 e</t>
  </si>
  <si>
    <t>PNW wwhea wMT 40 l</t>
  </si>
  <si>
    <t>PNW wwhea wMT 50 e</t>
  </si>
  <si>
    <t>PNW wwhea wMT 50 l</t>
  </si>
  <si>
    <t>potato; sweet</t>
  </si>
  <si>
    <t>potato; white 200#</t>
  </si>
  <si>
    <t>potato; white 260#</t>
  </si>
  <si>
    <t>potato; white 320#</t>
  </si>
  <si>
    <t>potato; white 450#</t>
  </si>
  <si>
    <t>potato; white irish</t>
  </si>
  <si>
    <t>potato; white Maine</t>
  </si>
  <si>
    <t>pumpkin</t>
  </si>
  <si>
    <t>radish</t>
  </si>
  <si>
    <t>red clov;y1 reg(sprs</t>
  </si>
  <si>
    <t>red clov;y1 sen (oat</t>
  </si>
  <si>
    <t>red clov;y1 sen barl</t>
  </si>
  <si>
    <t>red clov;y1 sen(sprs</t>
  </si>
  <si>
    <t>red clov;y1 sen(sums</t>
  </si>
  <si>
    <t>red clov-barley;seed</t>
  </si>
  <si>
    <t>red clover; spr seed</t>
  </si>
  <si>
    <t>red clover; sum seed</t>
  </si>
  <si>
    <t>red clover;y2 regrow</t>
  </si>
  <si>
    <t>red clover;y2 senesc</t>
  </si>
  <si>
    <t>red clover;y3 regrow</t>
  </si>
  <si>
    <t>red clover;y3 senesc</t>
  </si>
  <si>
    <t>red clov-oat; seed</t>
  </si>
  <si>
    <t>red cl-tim;y1sen(oat</t>
  </si>
  <si>
    <t>red cl-tim;y2 regrow</t>
  </si>
  <si>
    <t>red cl-tim;y2 senesc</t>
  </si>
  <si>
    <t>red cl-tim;y3 regrow</t>
  </si>
  <si>
    <t>red cl-tim;y3 senesc</t>
  </si>
  <si>
    <t>red cl-tim-oat; seed</t>
  </si>
  <si>
    <t>rice; AR - flooded</t>
  </si>
  <si>
    <t>rye; cereal 20bu</t>
  </si>
  <si>
    <t>rye; cereal 30bu</t>
  </si>
  <si>
    <t>rye; cereal 40bu</t>
  </si>
  <si>
    <t>rye; cereal 50bu</t>
  </si>
  <si>
    <t>rye; cereal 60bu</t>
  </si>
  <si>
    <t>rye; cereal ngp 30bu</t>
  </si>
  <si>
    <t>rye; cereal ngp 40bu</t>
  </si>
  <si>
    <t>rye; cereal ngp 50bu</t>
  </si>
  <si>
    <t>rye; cereal ngp 60bu</t>
  </si>
  <si>
    <t>rye; cereal ngp50bu</t>
  </si>
  <si>
    <t>rye; grazed</t>
  </si>
  <si>
    <t>rye; grazed SE</t>
  </si>
  <si>
    <t>rye; silage SE</t>
  </si>
  <si>
    <t>rye; winter cover SE</t>
  </si>
  <si>
    <t>rye;c cov aft c.sil</t>
  </si>
  <si>
    <t>rye;c cov. aft. soyb</t>
  </si>
  <si>
    <t>rye;c cov. aft. soys</t>
  </si>
  <si>
    <t>rye;c cov. aft.c.sil</t>
  </si>
  <si>
    <t>ryegr cov; aft c.sil</t>
  </si>
  <si>
    <t>ryegrass; ann.seed</t>
  </si>
  <si>
    <t>ryegrass; grazed so</t>
  </si>
  <si>
    <t>ryegrass; in sod so</t>
  </si>
  <si>
    <t>ryegrass; pasture</t>
  </si>
  <si>
    <t>safflower</t>
  </si>
  <si>
    <t>safflower 1000 drill</t>
  </si>
  <si>
    <t>safflower 1200 drill</t>
  </si>
  <si>
    <t>safflower 1400 drill</t>
  </si>
  <si>
    <t>safflower 1400 lbs</t>
  </si>
  <si>
    <t>safflower 1600 drill</t>
  </si>
  <si>
    <t>safflower 1800 drill</t>
  </si>
  <si>
    <t>safflower 2000 drill</t>
  </si>
  <si>
    <t>safflower 800 drill</t>
  </si>
  <si>
    <t>safflower; 1400 lbs</t>
  </si>
  <si>
    <t>sorghum</t>
  </si>
  <si>
    <t>sorghum,irrigAZgrain</t>
  </si>
  <si>
    <t>sorghum/sudan MW 4t</t>
  </si>
  <si>
    <t>sorghum/sudan MW 6t</t>
  </si>
  <si>
    <t>sorghum/sudan MW 8T</t>
  </si>
  <si>
    <t>sorghum/sudan ngp 4t</t>
  </si>
  <si>
    <t>sorghum/sudan ngp 6t</t>
  </si>
  <si>
    <t>sorghum/sudan ngp 8t</t>
  </si>
  <si>
    <t>sorghum; 65bu 30"  C</t>
  </si>
  <si>
    <t>sorghum; 90bu 7"  MD</t>
  </si>
  <si>
    <t>sorghum; grain</t>
  </si>
  <si>
    <t>sorghum; grain 40bu</t>
  </si>
  <si>
    <t>sorghum; grain 55bu</t>
  </si>
  <si>
    <t>sorghum; grain 75</t>
  </si>
  <si>
    <t>sorghum; grain 90bu</t>
  </si>
  <si>
    <t>sorghum; sil ngp 4t</t>
  </si>
  <si>
    <t>sorghum; sil ngp 6t</t>
  </si>
  <si>
    <t>sorghum; sil ngp 8t</t>
  </si>
  <si>
    <t>sorghum; silage</t>
  </si>
  <si>
    <t>sorghum; silage regr</t>
  </si>
  <si>
    <t>sorghum; southplains</t>
  </si>
  <si>
    <t>sorghum;80bu 30" S</t>
  </si>
  <si>
    <t>sorghum;silage-regPA</t>
  </si>
  <si>
    <t>sorghum;sil-regrowPA</t>
  </si>
  <si>
    <t>sorghum-sudan-sudex</t>
  </si>
  <si>
    <t>sorghum-sudan-sudexP</t>
  </si>
  <si>
    <t>sorghum-sudan-sudexR</t>
  </si>
  <si>
    <t>soyb/wgints7"40bu PA</t>
  </si>
  <si>
    <t>soybean w/cer rye</t>
  </si>
  <si>
    <t>soybean; 19" 35bu so</t>
  </si>
  <si>
    <t>soybean; 30" 15bu mw</t>
  </si>
  <si>
    <t>soybean; 30" 25bu mw</t>
  </si>
  <si>
    <t>soybean; 30" 30bu mw</t>
  </si>
  <si>
    <t>soybean; 30" 35bu mw</t>
  </si>
  <si>
    <t>soybean; 30" 35bu so</t>
  </si>
  <si>
    <t>soybean; 30" 40bu mw</t>
  </si>
  <si>
    <t>soybean; 30" 40bu pa</t>
  </si>
  <si>
    <t>soybean; 30" 45bu mw</t>
  </si>
  <si>
    <t>soybean; 30" 50bu pa</t>
  </si>
  <si>
    <t>soybean; 35bu 30"  C</t>
  </si>
  <si>
    <t>soybean; 35bu 30"new</t>
  </si>
  <si>
    <t>soybean; 38" 35bu so</t>
  </si>
  <si>
    <t>soybean; 7" 20bu mw</t>
  </si>
  <si>
    <t>soybean; 7" 25bu mw</t>
  </si>
  <si>
    <t>soybean; 7" 30bu mw</t>
  </si>
  <si>
    <t>soybean; 7" 35bu mw</t>
  </si>
  <si>
    <t>soybean; 7" 35bu so</t>
  </si>
  <si>
    <t>soybean; 7" 40 bu PA</t>
  </si>
  <si>
    <t>soybean; 7" 40bu mw</t>
  </si>
  <si>
    <t>soybean; 7" 45bu mw</t>
  </si>
  <si>
    <t>soybean; 7" 50 bu pa</t>
  </si>
  <si>
    <t>soybean; 7"30b dc MD</t>
  </si>
  <si>
    <t>soybean; 7"30b dc NE</t>
  </si>
  <si>
    <t>soybean; 7"40b fs MD</t>
  </si>
  <si>
    <t>soybean; 7"40b fs NE</t>
  </si>
  <si>
    <t>soybean;15"30b    NY</t>
  </si>
  <si>
    <t>soybean;15"30b dc MD</t>
  </si>
  <si>
    <t>soybean;15"30b dc NE</t>
  </si>
  <si>
    <t>soybean;15"40b fs MD</t>
  </si>
  <si>
    <t>soybean;15"40b fs NE</t>
  </si>
  <si>
    <t>soybean;30"40b 105NE</t>
  </si>
  <si>
    <t>soybean;30"40b fs MD</t>
  </si>
  <si>
    <t>soybean;30"40b fs NE</t>
  </si>
  <si>
    <t>soybean;7"wgintsd MD</t>
  </si>
  <si>
    <t>soybean;7"wgintsd NE</t>
  </si>
  <si>
    <t>soybeans</t>
  </si>
  <si>
    <t>soyb-weeds 7" 40bupa</t>
  </si>
  <si>
    <t>spring oats</t>
  </si>
  <si>
    <t>squash; summer</t>
  </si>
  <si>
    <t>strawberry</t>
  </si>
  <si>
    <t>strawberry; yr2+</t>
  </si>
  <si>
    <t>sudan/sudangrass AZ</t>
  </si>
  <si>
    <t>sudan; grazed</t>
  </si>
  <si>
    <t>sugarbeets</t>
  </si>
  <si>
    <t>sugarbeets 12t</t>
  </si>
  <si>
    <t>sugarbeets 16t</t>
  </si>
  <si>
    <t>sugarbeets 20t</t>
  </si>
  <si>
    <t>sugarbeets 24t</t>
  </si>
  <si>
    <t>sugarcane planted</t>
  </si>
  <si>
    <t>sugarcane;1st stuble</t>
  </si>
  <si>
    <t>sugarcane;2nd stuble</t>
  </si>
  <si>
    <t>sugarcane;harv plant</t>
  </si>
  <si>
    <t>sugarcane1</t>
  </si>
  <si>
    <t>sugarcane1w/cover</t>
  </si>
  <si>
    <t>sugarcane2</t>
  </si>
  <si>
    <t>sunflower</t>
  </si>
  <si>
    <t>sunflower mw0750</t>
  </si>
  <si>
    <t>sunflower mw1000</t>
  </si>
  <si>
    <t>sunflower mw1250</t>
  </si>
  <si>
    <t>sunflower mw1400</t>
  </si>
  <si>
    <t>sunflower mw1750</t>
  </si>
  <si>
    <t>sunflower mw2000</t>
  </si>
  <si>
    <t>sunflower mw2200</t>
  </si>
  <si>
    <t>sunflower mw2400</t>
  </si>
  <si>
    <t>sunflower; 1400 lbs</t>
  </si>
  <si>
    <t>dave.lightle@nssc.nrcs.usda.gov</t>
  </si>
  <si>
    <t>t fes. 1st regr mat.</t>
  </si>
  <si>
    <t>t fes. 2nd regr mat.</t>
  </si>
  <si>
    <t>t fes. 2nd regr yr1</t>
  </si>
  <si>
    <t>t fes. beg/gro matur</t>
  </si>
  <si>
    <t>t fes. beg/gro yr1</t>
  </si>
  <si>
    <t>t fes. regrowth yr1</t>
  </si>
  <si>
    <t>t fes.beg/gr yr2/mat</t>
  </si>
  <si>
    <t>t fescue f seed  mo</t>
  </si>
  <si>
    <t>tall fes. fall regro</t>
  </si>
  <si>
    <t>tall fes. sum. regro</t>
  </si>
  <si>
    <t>tall fescue hay est.</t>
  </si>
  <si>
    <t>tall fescue int. rot</t>
  </si>
  <si>
    <t>tall fescue; est.hay</t>
  </si>
  <si>
    <t>tall fescue; y1 (tob</t>
  </si>
  <si>
    <t>tall fescue; y1fctob</t>
  </si>
  <si>
    <t>tall fescue; y2 (tob</t>
  </si>
  <si>
    <t>tall fescue; y2fctob</t>
  </si>
  <si>
    <t>tall fescue;past rot</t>
  </si>
  <si>
    <t>tall fescue;seed(tob</t>
  </si>
  <si>
    <t>tall fescue;yr1 har1</t>
  </si>
  <si>
    <t>tall fescue;yr1 har2</t>
  </si>
  <si>
    <t>tall fescue;yr2 har1</t>
  </si>
  <si>
    <t>tall fescue;yr2 har2</t>
  </si>
  <si>
    <t>timothy/wheat;fallMD</t>
  </si>
  <si>
    <t>timothy; seeding</t>
  </si>
  <si>
    <t>timothy; y2 regrowth</t>
  </si>
  <si>
    <t>timothy; y2 senesc</t>
  </si>
  <si>
    <t>timothy; y3 regrowth</t>
  </si>
  <si>
    <t>timothy; y3 senesc</t>
  </si>
  <si>
    <t>tobacco; burley</t>
  </si>
  <si>
    <t>tobacco; flue cured</t>
  </si>
  <si>
    <t>POUNDS</t>
  </si>
  <si>
    <t>tobacco; MD Type 32</t>
  </si>
  <si>
    <t>tomato plantain; 1</t>
  </si>
  <si>
    <t>tomato plantain; 2</t>
  </si>
  <si>
    <t>tomato; fresh market</t>
  </si>
  <si>
    <t>carton</t>
  </si>
  <si>
    <t>tomato; processing</t>
  </si>
  <si>
    <t>watermelon</t>
  </si>
  <si>
    <t>wcintscosiestaug15PA</t>
  </si>
  <si>
    <t>wcintssoybestsept1PA</t>
  </si>
  <si>
    <t>weeds</t>
  </si>
  <si>
    <t>weeds ngp</t>
  </si>
  <si>
    <t>weeds; idle</t>
  </si>
  <si>
    <t>weeds; summer</t>
  </si>
  <si>
    <t>wg after crop hvt NE</t>
  </si>
  <si>
    <t>wg/wc45bu estnov1 PA</t>
  </si>
  <si>
    <t>wg/wc45buestoct15 PA</t>
  </si>
  <si>
    <t>wg/wc50buestsept1 PA</t>
  </si>
  <si>
    <t>wheat, winter 48B NE</t>
  </si>
  <si>
    <t>wheat,100bu,SW,irrig</t>
  </si>
  <si>
    <t>wheat; southeast</t>
  </si>
  <si>
    <t>wheat; southeast 25</t>
  </si>
  <si>
    <t>wheat; southeast 35</t>
  </si>
  <si>
    <t>wheat; southeast 45</t>
  </si>
  <si>
    <t>wheat; southeast 55</t>
  </si>
  <si>
    <t>wheat; southeast 65</t>
  </si>
  <si>
    <t>wheat; spring</t>
  </si>
  <si>
    <t>Wheat; spring 100 Irr</t>
  </si>
  <si>
    <t>Wheat; spring 80 Irr</t>
  </si>
  <si>
    <t>agroforestry</t>
  </si>
  <si>
    <t>banana; hi mgmt-yr1</t>
  </si>
  <si>
    <t>banana; hi mgmt-yr2</t>
  </si>
  <si>
    <t>banana; hi mgmt-yr3+</t>
  </si>
  <si>
    <t>banana;notill 1st yr</t>
  </si>
  <si>
    <t>banana;notill 2nd yr</t>
  </si>
  <si>
    <t>banana;taro 1yr</t>
  </si>
  <si>
    <t>bean;trel/cabb;chin</t>
  </si>
  <si>
    <t>beans/weeds</t>
  </si>
  <si>
    <t>beans; idle</t>
  </si>
  <si>
    <t>bittermelon; trellis</t>
  </si>
  <si>
    <t>cabbage;chinese 21da</t>
  </si>
  <si>
    <t>cabbage;chinese 60da</t>
  </si>
  <si>
    <t>cassava; no-till</t>
  </si>
  <si>
    <t>cassava; till-idle</t>
  </si>
  <si>
    <t>cassava; till-weeds</t>
  </si>
  <si>
    <t>corn; sweet/oats</t>
  </si>
  <si>
    <t>cuc; trellis idle</t>
  </si>
  <si>
    <t>cuc; trellis/weeds</t>
  </si>
  <si>
    <t>cuc;crawl seed idle</t>
  </si>
  <si>
    <t>cuc;crawl seed weed</t>
  </si>
  <si>
    <t>cuc;crawl trans idle</t>
  </si>
  <si>
    <t>cuc;crawl trans/weed</t>
  </si>
  <si>
    <t>dago;yams200cwt idle</t>
  </si>
  <si>
    <t>eggplant; idle</t>
  </si>
  <si>
    <t>eggplant; mow weeds</t>
  </si>
  <si>
    <t>sunn hemp warm cover</t>
  </si>
  <si>
    <t>eggplant; till weeds</t>
  </si>
  <si>
    <t>mungbean;monggos</t>
  </si>
  <si>
    <t>muskmelon; idle</t>
  </si>
  <si>
    <t>muskmelon; weeds</t>
  </si>
  <si>
    <t>oats; cover crop</t>
  </si>
  <si>
    <t>okra; baile-weeds</t>
  </si>
  <si>
    <t>onions; green bunch</t>
  </si>
  <si>
    <t>papaya;15mo-mow idle</t>
  </si>
  <si>
    <t>papaya;15mo-mow weed</t>
  </si>
  <si>
    <t>pasture; establish</t>
  </si>
  <si>
    <t>pasture; high prod</t>
  </si>
  <si>
    <t>pasture; low prod</t>
  </si>
  <si>
    <t>peppers;black</t>
  </si>
  <si>
    <t>potato; sweet/okra</t>
  </si>
  <si>
    <t>radish;daigo</t>
  </si>
  <si>
    <t>rice</t>
  </si>
  <si>
    <t>sakau</t>
  </si>
  <si>
    <t>squash; idle</t>
  </si>
  <si>
    <t>squash; weeds</t>
  </si>
  <si>
    <t>Unit Wt (lbs)</t>
  </si>
  <si>
    <t>Res Prod (lbs/ac)</t>
  </si>
  <si>
    <t>Harv Unit</t>
  </si>
  <si>
    <t>Biomass Prod (lbs/ac)</t>
  </si>
  <si>
    <t>Total Biomass (lbs/ac)</t>
  </si>
  <si>
    <t>REV (lbs/ac)</t>
  </si>
  <si>
    <t/>
  </si>
  <si>
    <t>City Name</t>
  </si>
  <si>
    <t>Version 13    September 22, 2000</t>
  </si>
  <si>
    <t>taro; Bunglong idle</t>
  </si>
  <si>
    <t>taro; Bunglong weeds</t>
  </si>
  <si>
    <t>tomato/weeds</t>
  </si>
  <si>
    <t>tomato; idle</t>
  </si>
  <si>
    <t>watermelon/weeds</t>
  </si>
  <si>
    <t>watermelon; idle</t>
  </si>
  <si>
    <t>weeds; 01 mo</t>
  </si>
  <si>
    <t>weeds; 01 mo low cov</t>
  </si>
  <si>
    <t>weeds; 01 mo mature</t>
  </si>
  <si>
    <t>weeds; 03 mo</t>
  </si>
  <si>
    <t>weeds; 03 mo mature</t>
  </si>
  <si>
    <t>weeds; 06 mo</t>
  </si>
  <si>
    <t>weeds; 06 mo mat mow</t>
  </si>
  <si>
    <t>weeds; 06 mo mature</t>
  </si>
  <si>
    <t>weeds; 09 mo</t>
  </si>
  <si>
    <t>weeds; 09 mo mature</t>
  </si>
  <si>
    <t>weeds; 12 mo</t>
  </si>
  <si>
    <t>weeds; 12 mo mature</t>
  </si>
  <si>
    <t>weeds; 18 mo</t>
  </si>
  <si>
    <t>weeds; 18 mo mature</t>
  </si>
  <si>
    <t>wheat; spring ngp 20</t>
  </si>
  <si>
    <t>wheat; spring ngp 30</t>
  </si>
  <si>
    <t>wheat; spring ngp 35</t>
  </si>
  <si>
    <t>wheat; spring ngp 40</t>
  </si>
  <si>
    <t>wheat; spring ngp 50</t>
  </si>
  <si>
    <t>Running the Soil Conditioning Index</t>
  </si>
  <si>
    <t xml:space="preserve">The index is designed to aid the conservationist in planning and designing Conservation Crop Rotations and Residue Management practices when low organic matter, poor soil tilth and crusting problems are identified during planning.  </t>
  </si>
  <si>
    <t xml:space="preserve">A computerized worksheet has been developed which operates in Microsoft Excel 5.0 or higher.  (file: sciver10.xls).  Using the Excel worksheet and the list boxes built in, the conservationist can quickly and easily enter information describing the scenario in the appropriate cells of the worksheet.  The worksheet uses the variable lookup function in Excel to retrieve text and data in order to minimize operator data entry and to speed calculations.  The tables can be viewed by clicking on the appropriate table listed in worksheet menu bar at the bottom of the Excel screen. </t>
  </si>
  <si>
    <t>Once selections are made from the choice lists, the computer looks up the data, copies it in the worksheet, makes the calculations and returns the index for the given scenario.  Scenarios can be quickly modified if the producer wants to evaluate the effects of changes in crops, tillage or erosion rates.  Worksheets can be saved for typical systems and quickly modified with more site specific producer information.  If the calculated index is a negative value, the system is predicted to have declining soil organic matter.  If the index is a positive value the system is predicted to have increasing soil organic matter.  The entire worksheet can be quickly cleared of entries by typing Ctrl+C.</t>
  </si>
  <si>
    <t>The user needs to have a working knowledge of Microsoft Excel but can get up to speed pretty quickly even without that skill.  The best way to try it out is to copy the contents of the program disk to your computer's hard drive in a new directory called SCI.  Then boot Excel and load the SCIver10.xls file.  Save as a new file name for your example.  Then enter the information for one of examples.  The tab key moves the curser from cell to cell where information is entered.  Enter information only in the cells shaded yellow.  Those having a dark box around the cell are required for the program to run.  In part A, click on the list button in cell C-8 and select a climate location.  Excel uses a variable lookup function to find the associated information.  This will bring in the data for this location from table 1.  You can either enter the RUSLE factor values or wait until the second page and just enter the estimated soil loss.  You must, however, enter the number of years in the crop rotation in cell C-18.  Cells for describing the rotation and tillage system and producer information are not "live" and not used by the spreadsheet for calculations but are useful to document the system being evaluated.</t>
  </si>
  <si>
    <t>Next go to part C, Organic Material and using the drop down lists on each line, select crops and yield levels from table 6.  Be sure to account for all crops grown.  If additional mulch or manure is applied or residue removed show it in column J as a (+) or (-) entry.  If you entered the numbers of years in the rotation back in cell C-18 it should calculate the sub-factor for OM for this cropping system.</t>
  </si>
  <si>
    <t>oat, black, winter cover</t>
  </si>
  <si>
    <t>lupin, white, winter cover</t>
  </si>
  <si>
    <t>Now go to part D, Field Operations and in a similar fashion, select the operations performed for one complete cycle of the rotation. If more than one trip or pass of the same machine is performed, you may place the number of passes in the cell immediately to the right of the operation name dropdown list box.  If you previously entered the number of years in the rotation, the FO sub-factor should now be calculated.</t>
  </si>
  <si>
    <t xml:space="preserve">In part E, if you completed all of the RUSLE factors on the first page, the soil loss is already calculated for RUSLE.  If you didn't, or if other erosion is also present just directly enter soil loss for any of the various types of erosion that are present in your example.  Soil loss from various sources is additive for purposes of the SCI. </t>
  </si>
  <si>
    <t>The overall Soil Conditioning Index value should now show in part F.  Corresponding recommendation statements will appear in the "Recommendations" block depending on whether the overall SCI value or various sub-factors are either positive or negative.  If the over all SCI value is negative, look at the various sub-factors and see which one(s) are influencing it the most.  Modify the scenario by changing crops or field operations to develop alternatives for consideration by the producer.  Be sure if, for example, the tillage system is changed from conventional to mulch-till or no-till, that the erosion estimate is changed accordingly.  When developing the Erosion sub-factor using the RUSLE factor values in parts A and B, one can easily do this by changing the C factor in cell M-20.  Save each scenario with a different filename.  Field offices should be able to develop several typical scenarios and save them for use as "templates" to further speed the calculations and add to the functionality of the SCI.</t>
  </si>
  <si>
    <t>`</t>
  </si>
  <si>
    <t>A "macro" that is initiated by the key stroke Ctrl+C, is attached to the SCI worksheet to allow clearing all data entries to start over.  Prior to clearing, the file should be saved with a discrete file name if the scenario is desired to be retained.</t>
  </si>
  <si>
    <t xml:space="preserve">  </t>
  </si>
  <si>
    <t xml:space="preserve">The databases contained in the model currently support nearly 600 climate locations in the US and most major crops and tillage machines.  The NRCS National Agronomy Manual revision due out in 1999 will contain the text and tables for the index.  Support for the model and assistance in developing </t>
  </si>
  <si>
    <t>additional database values is available by contacting Dave Lightle, Conservation Agronomist, at the NRCS National Soil Survey Center in Lincoln, Nebraska  (402) 437-4008, dave.lightle@nssc.nrcs.usda.gov</t>
  </si>
  <si>
    <t>wheat; w - so plains</t>
  </si>
  <si>
    <t>wheat; w - southeast</t>
  </si>
  <si>
    <t>wheat; w w/legu 25bu</t>
  </si>
  <si>
    <t>wheat; w w/legu 35bu</t>
  </si>
  <si>
    <t>wheat; w w/legu 45bu</t>
  </si>
  <si>
    <t>wheat; w w/tall fesc</t>
  </si>
  <si>
    <t>wheat; w. n-t 65# VA</t>
  </si>
  <si>
    <t>wheat; wint. 80#  VA</t>
  </si>
  <si>
    <t>wheat; winter</t>
  </si>
  <si>
    <t>wheat; winter 100 Irr</t>
  </si>
  <si>
    <t>wheat; winter 120 Irr</t>
  </si>
  <si>
    <t>wheat; winter 140 Irr</t>
  </si>
  <si>
    <t>wheat; winter 25 ngp</t>
  </si>
  <si>
    <t xml:space="preserve">wheat; winter 25bu </t>
  </si>
  <si>
    <t>wheat; winter 30 ngp</t>
  </si>
  <si>
    <t>wheat; winter 30bu</t>
  </si>
  <si>
    <t>wheat; winter 35bu</t>
  </si>
  <si>
    <t>wheat; winter 40 ngp</t>
  </si>
  <si>
    <t>wheat; winter 40bu</t>
  </si>
  <si>
    <t>wheat; winter 45bu C</t>
  </si>
  <si>
    <t>wheat; winter 48B ne</t>
  </si>
  <si>
    <t>wheat; winter 50 ngp</t>
  </si>
  <si>
    <t>wheat; winter 50bu</t>
  </si>
  <si>
    <t>wheat; winter 55B MD</t>
  </si>
  <si>
    <t>wheat; winter 55bu</t>
  </si>
  <si>
    <t>wheat; winter 60 ngp</t>
  </si>
  <si>
    <t>wheat; winter 60bu</t>
  </si>
  <si>
    <t>wheat; winter 75buPa</t>
  </si>
  <si>
    <t>wheat; winter 80 Irr</t>
  </si>
  <si>
    <t>wheat; winter cgp 25</t>
  </si>
  <si>
    <t>wheat; winter grazed</t>
  </si>
  <si>
    <t>wheat; winter sgp 20</t>
  </si>
  <si>
    <t>wheat; winter sgp 30</t>
  </si>
  <si>
    <t>wheat; winter sgp 40</t>
  </si>
  <si>
    <t>wheat; winter w/legu</t>
  </si>
  <si>
    <t>wheat; winter w/RCNY</t>
  </si>
  <si>
    <t>wheat; with/faorgrpa</t>
  </si>
  <si>
    <t>wheat;w interseedCOT</t>
  </si>
  <si>
    <t>wheat;w mid south</t>
  </si>
  <si>
    <t>wint. cover;early MD</t>
  </si>
  <si>
    <t>winter cover earlyNE</t>
  </si>
  <si>
    <t>winter cv inter 2</t>
  </si>
  <si>
    <t>winter cv inter 3</t>
  </si>
  <si>
    <t>winter cv inter midS</t>
  </si>
  <si>
    <t>winter cvr mid south</t>
  </si>
  <si>
    <t>winter sm. gr. cover</t>
  </si>
  <si>
    <t>winter sm. gr. silPA</t>
  </si>
  <si>
    <t>winter sm. gr.silage</t>
  </si>
  <si>
    <t>winter wheat</t>
  </si>
  <si>
    <t>SOIL DISTURBING ACTIONS</t>
  </si>
  <si>
    <t>SOIL</t>
  </si>
  <si>
    <t>OPERATION</t>
  </si>
  <si>
    <t>FIELD OPERATIONS</t>
  </si>
  <si>
    <t xml:space="preserve">DISTURBANCE </t>
  </si>
  <si>
    <t>NUMBER</t>
  </si>
  <si>
    <t>INVERT</t>
  </si>
  <si>
    <t>MIX</t>
  </si>
  <si>
    <t>LIFT</t>
  </si>
  <si>
    <t>SHATTER</t>
  </si>
  <si>
    <t>AERATE</t>
  </si>
  <si>
    <t>COMPACT</t>
  </si>
  <si>
    <t>RATING</t>
  </si>
  <si>
    <t xml:space="preserve">Aerator, ground driven knife aerator  </t>
  </si>
  <si>
    <t>Anhydous applicator w/ Knife and w/coulter</t>
  </si>
  <si>
    <t>Anhydrous applicator w/Knife (wide)</t>
  </si>
  <si>
    <t>Baler, forage harvester</t>
  </si>
  <si>
    <t>Bed/Lister/Hill (wide beds)</t>
  </si>
  <si>
    <t xml:space="preserve">Bedder, lister, hipper single row </t>
  </si>
  <si>
    <t>Bury drip irrigation line</t>
  </si>
  <si>
    <t>Chisel Plow, deep chisel, straight point</t>
  </si>
  <si>
    <t>Chisel Plow, deep chisel, twisted point</t>
  </si>
  <si>
    <t>Chisel Plow, sweeps</t>
  </si>
  <si>
    <t>Chisel/sweep-rod; first oper. after MB plow</t>
  </si>
  <si>
    <t>Chisel; straight points (12" spacing)</t>
  </si>
  <si>
    <t xml:space="preserve">Chisel; straight points (18" spacing) </t>
  </si>
  <si>
    <t xml:space="preserve">Chisel; straight points (24" spacing) </t>
  </si>
  <si>
    <t>Chisel; straight points 2.0 (rough)</t>
  </si>
  <si>
    <t>Chisel; straight points 2.5 (very rough)</t>
  </si>
  <si>
    <t>Chisel; twisted points (18" spacing)</t>
  </si>
  <si>
    <t>Chisel; twisted points (24" spacing)</t>
  </si>
  <si>
    <t>Chisel; twisted points following chop stubble</t>
  </si>
  <si>
    <t>Chisel-disk; straight points</t>
  </si>
  <si>
    <t>Chisel-disk; twisted points</t>
  </si>
  <si>
    <t>Combo Up-rooter/bedder (cotton)</t>
  </si>
  <si>
    <t xml:space="preserve">Corrigation/Furrow maker </t>
  </si>
  <si>
    <t>Cultipacker roller</t>
  </si>
  <si>
    <t>Cultivator, field, straight point</t>
  </si>
  <si>
    <t>Cultivator, ridge till  w/ridging attach.</t>
  </si>
  <si>
    <t>Cultivator, row w/ Rotary finger wheels</t>
  </si>
  <si>
    <t>Cultivator, row w/multiple sweeps</t>
  </si>
  <si>
    <t>Cultivator, row w/single sweeps</t>
  </si>
  <si>
    <t>Cultivator, row w/Spring tooth shovels</t>
  </si>
  <si>
    <t xml:space="preserve">Cultivator; field </t>
  </si>
  <si>
    <t xml:space="preserve">Cultivator; field, after plow </t>
  </si>
  <si>
    <t xml:space="preserve">Cultivator; field, sweep shovels </t>
  </si>
  <si>
    <t>Cultivator; row crop, shovels/sweeps</t>
  </si>
  <si>
    <t xml:space="preserve">Cultivator-rodweedor w/o harrows </t>
  </si>
  <si>
    <t>Cut away beds</t>
  </si>
  <si>
    <t>Disk plow; heavy</t>
  </si>
  <si>
    <t xml:space="preserve">Disk plow; heavy, 4-6" shallow </t>
  </si>
  <si>
    <t xml:space="preserve">Disk plow; heavy, 6-8" deep </t>
  </si>
  <si>
    <t>Disk, Tandem finishing (&lt; 6" depth)</t>
  </si>
  <si>
    <t>Disk, Tandem primary (&gt; 6" depth)</t>
  </si>
  <si>
    <t>Disk; light finish N (3-4 inch)</t>
  </si>
  <si>
    <t xml:space="preserve">Disk; offset </t>
  </si>
  <si>
    <t>Disk-chisel, mulch-till, or till-all comb.</t>
  </si>
  <si>
    <t>Drag tire, fence,etc.</t>
  </si>
  <si>
    <t>Drag-off beds (smooch)</t>
  </si>
  <si>
    <t>Drill &lt;10" spacing w/ single disk openers</t>
  </si>
  <si>
    <t>Drill &lt;10"spacing w/sweep opener</t>
  </si>
  <si>
    <t>Drill &lt;10"spacingw/ Fluted coulter &lt;2" wdth</t>
  </si>
  <si>
    <t>Drill &lt;10"spacingw/ Fluted coulter &gt;2" wdth</t>
  </si>
  <si>
    <t>Drill; air seeder (double disk)&lt; 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</si>
</sst>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
    <numFmt numFmtId="169" formatCode="0.0000000"/>
    <numFmt numFmtId="170" formatCode="0.00000000"/>
    <numFmt numFmtId="171" formatCode="0.0E+00"/>
    <numFmt numFmtId="172" formatCode="0E+00"/>
    <numFmt numFmtId="173" formatCode="0.000E+00"/>
  </numFmts>
  <fonts count="21">
    <font>
      <sz val="10"/>
      <name val="Arial"/>
      <family val="0"/>
    </font>
    <font>
      <b/>
      <sz val="10"/>
      <name val="Arial"/>
      <family val="0"/>
    </font>
    <font>
      <i/>
      <sz val="10"/>
      <name val="Arial"/>
      <family val="0"/>
    </font>
    <font>
      <b/>
      <i/>
      <sz val="10"/>
      <name val="Arial"/>
      <family val="0"/>
    </font>
    <font>
      <b/>
      <sz val="16"/>
      <name val="Arial"/>
      <family val="0"/>
    </font>
    <font>
      <b/>
      <sz val="12"/>
      <name val="Arial"/>
      <family val="2"/>
    </font>
    <font>
      <sz val="9"/>
      <name val="Arial"/>
      <family val="2"/>
    </font>
    <font>
      <b/>
      <sz val="9"/>
      <name val="Arial"/>
      <family val="2"/>
    </font>
    <font>
      <sz val="8"/>
      <name val="Arial"/>
      <family val="2"/>
    </font>
    <font>
      <b/>
      <sz val="8"/>
      <name val="Arial"/>
      <family val="0"/>
    </font>
    <font>
      <b/>
      <u val="single"/>
      <sz val="14"/>
      <name val="Arial"/>
      <family val="2"/>
    </font>
    <font>
      <b/>
      <sz val="10"/>
      <name val="MS Sans Serif"/>
      <family val="0"/>
    </font>
    <font>
      <b/>
      <sz val="14"/>
      <name val="Arial"/>
      <family val="2"/>
    </font>
    <font>
      <sz val="11"/>
      <name val="Arial"/>
      <family val="0"/>
    </font>
    <font>
      <sz val="12"/>
      <name val="Arial"/>
      <family val="2"/>
    </font>
    <font>
      <b/>
      <sz val="11"/>
      <name val="Arial"/>
      <family val="0"/>
    </font>
    <font>
      <sz val="7"/>
      <name val="Arial"/>
      <family val="2"/>
    </font>
    <font>
      <b/>
      <sz val="8"/>
      <name val="Arial Narrow"/>
      <family val="2"/>
    </font>
    <font>
      <sz val="8"/>
      <name val="Tahoma"/>
      <family val="0"/>
    </font>
    <font>
      <b/>
      <sz val="8"/>
      <name val="Tahoma"/>
      <family val="0"/>
    </font>
    <font>
      <sz val="4"/>
      <name val="Arial"/>
      <family val="2"/>
    </font>
  </fonts>
  <fills count="12">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9"/>
        <bgColor indexed="64"/>
      </patternFill>
    </fill>
  </fills>
  <borders count="4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medium"/>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medium"/>
      <top style="thin"/>
      <bottom style="thin"/>
    </border>
    <border>
      <left>
        <color indexed="63"/>
      </left>
      <right>
        <color indexed="63"/>
      </right>
      <top style="thick"/>
      <bottom>
        <color indexed="63"/>
      </bottom>
    </border>
    <border>
      <left>
        <color indexed="63"/>
      </left>
      <right>
        <color indexed="63"/>
      </right>
      <top style="medium"/>
      <bottom style="medium"/>
    </border>
    <border>
      <left style="medium"/>
      <right style="medium"/>
      <top style="medium"/>
      <bottom style="thick"/>
    </border>
    <border>
      <left>
        <color indexed="63"/>
      </left>
      <right style="thin"/>
      <top>
        <color indexed="63"/>
      </top>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thin"/>
      <top style="hair"/>
      <bottom style="hair"/>
    </border>
    <border>
      <left style="hair"/>
      <right style="thin"/>
      <top style="hair"/>
      <bottom style="thin"/>
    </border>
    <border>
      <left style="hair"/>
      <right style="thin"/>
      <top style="hair"/>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0">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Alignment="1">
      <alignment/>
    </xf>
    <xf numFmtId="2" fontId="0" fillId="0" borderId="0" xfId="0" applyNumberFormat="1" applyFont="1" applyAlignment="1">
      <alignment/>
    </xf>
    <xf numFmtId="2" fontId="0" fillId="0" borderId="0" xfId="0" applyNumberFormat="1" applyFont="1" applyAlignment="1">
      <alignment horizontal="center"/>
    </xf>
    <xf numFmtId="164" fontId="0" fillId="0" borderId="0" xfId="0" applyNumberFormat="1" applyAlignment="1">
      <alignment/>
    </xf>
    <xf numFmtId="0" fontId="0" fillId="0" borderId="0" xfId="0" applyAlignment="1">
      <alignment horizontal="left"/>
    </xf>
    <xf numFmtId="0" fontId="0" fillId="0" borderId="0" xfId="0" applyBorder="1" applyAlignment="1">
      <alignment/>
    </xf>
    <xf numFmtId="0" fontId="0" fillId="0" borderId="0" xfId="0" applyFill="1" applyBorder="1" applyAlignment="1">
      <alignment/>
    </xf>
    <xf numFmtId="2" fontId="0" fillId="0" borderId="0" xfId="0" applyNumberFormat="1" applyBorder="1" applyAlignment="1">
      <alignment/>
    </xf>
    <xf numFmtId="0" fontId="12" fillId="0" borderId="0" xfId="0" applyFont="1" applyAlignment="1">
      <alignment/>
    </xf>
    <xf numFmtId="0" fontId="0" fillId="0" borderId="0" xfId="0" applyAlignment="1">
      <alignment horizontal="center"/>
    </xf>
    <xf numFmtId="2" fontId="6" fillId="0" borderId="0" xfId="0" applyNumberFormat="1" applyFont="1" applyAlignment="1">
      <alignment/>
    </xf>
    <xf numFmtId="0" fontId="4" fillId="0" borderId="0" xfId="0" applyFont="1" applyAlignment="1">
      <alignment horizontal="left"/>
    </xf>
    <xf numFmtId="1" fontId="0" fillId="0" borderId="0" xfId="0" applyNumberFormat="1" applyFont="1" applyAlignment="1">
      <alignment horizontal="center"/>
    </xf>
    <xf numFmtId="2" fontId="0" fillId="0" borderId="0" xfId="0" applyNumberFormat="1" applyFont="1" applyFill="1" applyAlignment="1">
      <alignment horizontal="centerContinuous"/>
    </xf>
    <xf numFmtId="2" fontId="0" fillId="0" borderId="0" xfId="0" applyNumberFormat="1" applyFont="1" applyBorder="1" applyAlignment="1">
      <alignment/>
    </xf>
    <xf numFmtId="0" fontId="0" fillId="0" borderId="0" xfId="0" applyAlignment="1">
      <alignment/>
    </xf>
    <xf numFmtId="0" fontId="0" fillId="0" borderId="0" xfId="0" applyAlignment="1">
      <alignment horizontal="centerContinuous"/>
    </xf>
    <xf numFmtId="0" fontId="0" fillId="0" borderId="0" xfId="0" applyBorder="1" applyAlignment="1">
      <alignment horizontal="center"/>
    </xf>
    <xf numFmtId="0" fontId="8" fillId="0" borderId="1" xfId="0" applyFont="1" applyBorder="1" applyAlignment="1">
      <alignment horizontal="center" wrapText="1"/>
    </xf>
    <xf numFmtId="0" fontId="1" fillId="0" borderId="0" xfId="0" applyFont="1" applyAlignment="1">
      <alignment horizontal="right"/>
    </xf>
    <xf numFmtId="2" fontId="0" fillId="0" borderId="0" xfId="0" applyNumberFormat="1" applyAlignment="1">
      <alignment/>
    </xf>
    <xf numFmtId="0" fontId="0" fillId="0" borderId="0" xfId="0" applyFont="1" applyAlignment="1">
      <alignment horizontal="center"/>
    </xf>
    <xf numFmtId="167" fontId="0" fillId="0" borderId="0" xfId="0" applyNumberFormat="1" applyAlignment="1">
      <alignment/>
    </xf>
    <xf numFmtId="166" fontId="0" fillId="0" borderId="0" xfId="0" applyNumberFormat="1" applyAlignment="1">
      <alignment/>
    </xf>
    <xf numFmtId="0" fontId="0" fillId="0" borderId="1" xfId="0" applyFont="1" applyBorder="1" applyAlignment="1">
      <alignment horizontal="center"/>
    </xf>
    <xf numFmtId="2" fontId="0" fillId="0" borderId="1" xfId="0" applyNumberFormat="1" applyFont="1" applyBorder="1" applyAlignment="1">
      <alignment horizontal="center"/>
    </xf>
    <xf numFmtId="0" fontId="4" fillId="0" borderId="0" xfId="0" applyFont="1" applyAlignment="1">
      <alignment horizontal="center"/>
    </xf>
    <xf numFmtId="0" fontId="6" fillId="0" borderId="0" xfId="0" applyFont="1" applyFill="1" applyBorder="1" applyAlignment="1">
      <alignment horizontal="center"/>
    </xf>
    <xf numFmtId="0" fontId="0" fillId="0" borderId="0" xfId="0" applyFont="1" applyAlignment="1">
      <alignment horizontal="left"/>
    </xf>
    <xf numFmtId="0" fontId="1" fillId="0" borderId="0" xfId="0" applyFont="1" applyFill="1" applyBorder="1" applyAlignment="1">
      <alignment horizontal="right"/>
    </xf>
    <xf numFmtId="0" fontId="0" fillId="0" borderId="0" xfId="0" applyFill="1" applyAlignment="1">
      <alignment/>
    </xf>
    <xf numFmtId="0" fontId="8" fillId="0" borderId="0" xfId="0" applyFont="1" applyAlignment="1">
      <alignment horizontal="left"/>
    </xf>
    <xf numFmtId="0" fontId="0" fillId="0" borderId="0" xfId="0" applyBorder="1" applyAlignment="1">
      <alignment horizontal="right"/>
    </xf>
    <xf numFmtId="0" fontId="4" fillId="0" borderId="0" xfId="0" applyFont="1" applyAlignment="1">
      <alignment horizontal="right"/>
    </xf>
    <xf numFmtId="0" fontId="12" fillId="2" borderId="2" xfId="0" applyFont="1" applyFill="1" applyBorder="1" applyAlignment="1">
      <alignment horizontal="left"/>
    </xf>
    <xf numFmtId="0" fontId="12" fillId="2" borderId="3" xfId="0" applyFont="1" applyFill="1" applyBorder="1" applyAlignment="1">
      <alignment/>
    </xf>
    <xf numFmtId="0" fontId="12" fillId="2" borderId="4"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xf>
    <xf numFmtId="0" fontId="12" fillId="2" borderId="3" xfId="0" applyFont="1" applyFill="1" applyBorder="1" applyAlignment="1">
      <alignment horizontal="center"/>
    </xf>
    <xf numFmtId="0" fontId="12" fillId="2" borderId="4" xfId="0" applyFont="1" applyFill="1" applyBorder="1" applyAlignment="1">
      <alignment/>
    </xf>
    <xf numFmtId="0" fontId="10" fillId="2" borderId="4" xfId="0" applyFont="1" applyFill="1" applyBorder="1" applyAlignment="1">
      <alignment horizontal="left"/>
    </xf>
    <xf numFmtId="0" fontId="4" fillId="2" borderId="5" xfId="0" applyFont="1" applyFill="1" applyBorder="1" applyAlignment="1">
      <alignment horizontal="centerContinuous"/>
    </xf>
    <xf numFmtId="0" fontId="4" fillId="2" borderId="6" xfId="0" applyFont="1" applyFill="1" applyBorder="1" applyAlignment="1">
      <alignment horizontal="centerContinuous"/>
    </xf>
    <xf numFmtId="0" fontId="0" fillId="2" borderId="6" xfId="0" applyFill="1" applyBorder="1" applyAlignment="1">
      <alignment horizontal="centerContinuous"/>
    </xf>
    <xf numFmtId="14" fontId="0" fillId="2" borderId="6" xfId="0" applyNumberFormat="1" applyFill="1" applyBorder="1" applyAlignment="1">
      <alignment horizontal="centerContinuous"/>
    </xf>
    <xf numFmtId="0" fontId="0" fillId="2" borderId="7" xfId="0" applyFill="1" applyBorder="1" applyAlignment="1">
      <alignment horizontal="centerContinuous"/>
    </xf>
    <xf numFmtId="0" fontId="4" fillId="2" borderId="8" xfId="0" applyFont="1" applyFill="1" applyBorder="1" applyAlignment="1">
      <alignment horizontal="centerContinuous"/>
    </xf>
    <xf numFmtId="0" fontId="0" fillId="2" borderId="8" xfId="0" applyFill="1" applyBorder="1" applyAlignment="1">
      <alignment horizontal="centerContinuous"/>
    </xf>
    <xf numFmtId="0" fontId="8" fillId="2" borderId="8" xfId="0" applyFont="1" applyFill="1" applyBorder="1" applyAlignment="1">
      <alignment horizontal="centerContinuous"/>
    </xf>
    <xf numFmtId="0" fontId="8" fillId="2" borderId="9" xfId="0" applyFont="1" applyFill="1" applyBorder="1" applyAlignment="1">
      <alignment horizontal="centerContinuous"/>
    </xf>
    <xf numFmtId="0" fontId="4" fillId="0" borderId="2" xfId="0" applyFont="1" applyBorder="1" applyAlignment="1">
      <alignment horizontal="lef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horizontal="center"/>
    </xf>
    <xf numFmtId="0" fontId="1" fillId="0" borderId="0" xfId="0" applyFont="1" applyFill="1" applyBorder="1" applyAlignment="1">
      <alignment horizontal="right"/>
    </xf>
    <xf numFmtId="0" fontId="0" fillId="0" borderId="10" xfId="0" applyBorder="1" applyAlignment="1">
      <alignment horizontal="center"/>
    </xf>
    <xf numFmtId="0" fontId="0" fillId="0" borderId="11" xfId="0"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2" borderId="14" xfId="0" applyFill="1" applyBorder="1" applyAlignment="1">
      <alignment horizontal="centerContinuous"/>
    </xf>
    <xf numFmtId="0" fontId="1" fillId="2" borderId="15" xfId="0" applyFont="1" applyFill="1" applyBorder="1" applyAlignment="1">
      <alignment horizontal="centerContinuous"/>
    </xf>
    <xf numFmtId="0" fontId="1" fillId="2" borderId="15" xfId="0" applyFont="1" applyFill="1" applyBorder="1" applyAlignment="1">
      <alignment horizontal="center"/>
    </xf>
    <xf numFmtId="0" fontId="1" fillId="2" borderId="16" xfId="0" applyFont="1" applyFill="1" applyBorder="1" applyAlignment="1">
      <alignment horizontal="center"/>
    </xf>
    <xf numFmtId="2" fontId="0" fillId="0" borderId="17" xfId="0" applyNumberFormat="1" applyBorder="1" applyAlignment="1">
      <alignment horizontal="center"/>
    </xf>
    <xf numFmtId="164" fontId="0" fillId="0" borderId="13" xfId="0" applyNumberFormat="1" applyBorder="1" applyAlignment="1">
      <alignment horizontal="center"/>
    </xf>
    <xf numFmtId="2" fontId="4" fillId="0" borderId="0" xfId="0" applyNumberFormat="1" applyFont="1" applyBorder="1" applyAlignment="1">
      <alignment horizontal="center"/>
    </xf>
    <xf numFmtId="0" fontId="6" fillId="0" borderId="18" xfId="0" applyFont="1" applyFill="1" applyBorder="1" applyAlignment="1">
      <alignment horizontal="center"/>
    </xf>
    <xf numFmtId="1" fontId="7" fillId="2" borderId="5" xfId="0" applyNumberFormat="1" applyFont="1" applyFill="1" applyBorder="1" applyAlignment="1">
      <alignment horizontal="center" vertical="center" wrapText="1"/>
    </xf>
    <xf numFmtId="2" fontId="7" fillId="2" borderId="6" xfId="0" applyNumberFormat="1" applyFont="1" applyFill="1" applyBorder="1" applyAlignment="1">
      <alignment horizontal="center" vertical="center" wrapText="1"/>
    </xf>
    <xf numFmtId="1" fontId="7" fillId="2" borderId="19" xfId="0" applyNumberFormat="1" applyFont="1" applyFill="1" applyBorder="1" applyAlignment="1">
      <alignment horizontal="center" vertical="center" wrapText="1"/>
    </xf>
    <xf numFmtId="2" fontId="7" fillId="2" borderId="0"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20" xfId="0" applyFont="1" applyFill="1" applyBorder="1" applyAlignment="1">
      <alignment horizontal="centerContinuous"/>
    </xf>
    <xf numFmtId="49" fontId="0" fillId="0" borderId="0" xfId="0" applyNumberFormat="1" applyAlignment="1">
      <alignment/>
    </xf>
    <xf numFmtId="1" fontId="0" fillId="0" borderId="1" xfId="0" applyNumberFormat="1" applyFont="1" applyFill="1" applyBorder="1" applyAlignment="1">
      <alignment horizontal="center"/>
    </xf>
    <xf numFmtId="2" fontId="0" fillId="0" borderId="21" xfId="0" applyNumberFormat="1" applyBorder="1" applyAlignment="1">
      <alignment horizontal="center"/>
    </xf>
    <xf numFmtId="0" fontId="7" fillId="2" borderId="16" xfId="0" applyFont="1" applyFill="1" applyBorder="1" applyAlignment="1" quotePrefix="1">
      <alignment horizontal="center" wrapText="1"/>
    </xf>
    <xf numFmtId="2" fontId="0" fillId="0" borderId="0" xfId="0" applyNumberFormat="1" applyAlignment="1">
      <alignment horizontal="center"/>
    </xf>
    <xf numFmtId="0" fontId="12" fillId="2" borderId="5" xfId="0" applyFont="1" applyFill="1" applyBorder="1" applyAlignment="1">
      <alignment horizontal="left"/>
    </xf>
    <xf numFmtId="0" fontId="12" fillId="2" borderId="7" xfId="0" applyFont="1" applyFill="1" applyBorder="1" applyAlignment="1">
      <alignment/>
    </xf>
    <xf numFmtId="1" fontId="6" fillId="0" borderId="0" xfId="0" applyNumberFormat="1" applyFont="1" applyFill="1" applyAlignment="1">
      <alignment horizontal="right"/>
    </xf>
    <xf numFmtId="2" fontId="6" fillId="0" borderId="0" xfId="0" applyNumberFormat="1" applyFont="1" applyAlignment="1">
      <alignment horizontal="right"/>
    </xf>
    <xf numFmtId="2" fontId="0" fillId="0" borderId="0" xfId="0" applyNumberFormat="1" applyAlignment="1">
      <alignment horizontal="right"/>
    </xf>
    <xf numFmtId="2" fontId="6" fillId="0" borderId="0" xfId="0" applyNumberFormat="1" applyFont="1" applyFill="1" applyAlignment="1">
      <alignment/>
    </xf>
    <xf numFmtId="2" fontId="6" fillId="0" borderId="0" xfId="0" applyNumberFormat="1" applyFont="1" applyFill="1" applyAlignment="1">
      <alignment horizontal="right"/>
    </xf>
    <xf numFmtId="1" fontId="6" fillId="0" borderId="0" xfId="0" applyNumberFormat="1" applyFont="1" applyAlignment="1">
      <alignment horizontal="right"/>
    </xf>
    <xf numFmtId="1" fontId="0" fillId="0" borderId="0" xfId="0" applyNumberFormat="1" applyAlignment="1">
      <alignment horizontal="right"/>
    </xf>
    <xf numFmtId="1" fontId="0" fillId="3" borderId="1" xfId="0" applyNumberFormat="1" applyFont="1" applyFill="1" applyBorder="1" applyAlignment="1" applyProtection="1">
      <alignment horizontal="center"/>
      <protection locked="0"/>
    </xf>
    <xf numFmtId="0" fontId="8" fillId="0" borderId="0" xfId="0" applyFont="1" applyAlignment="1">
      <alignment/>
    </xf>
    <xf numFmtId="0" fontId="6" fillId="0" borderId="22" xfId="0" applyFont="1" applyFill="1" applyBorder="1" applyAlignment="1">
      <alignment horizontal="center"/>
    </xf>
    <xf numFmtId="0" fontId="6" fillId="0" borderId="18" xfId="0" applyFont="1" applyFill="1" applyBorder="1" applyAlignment="1">
      <alignment horizontal="centerContinuous"/>
    </xf>
    <xf numFmtId="0" fontId="6" fillId="0" borderId="18" xfId="0" applyFont="1" applyBorder="1" applyAlignment="1">
      <alignment horizontal="center"/>
    </xf>
    <xf numFmtId="0" fontId="6" fillId="0" borderId="18" xfId="0" applyFont="1" applyFill="1" applyBorder="1" applyAlignment="1" quotePrefix="1">
      <alignment horizontal="center"/>
    </xf>
    <xf numFmtId="49" fontId="6" fillId="0" borderId="18" xfId="0" applyNumberFormat="1" applyFont="1" applyFill="1" applyBorder="1" applyAlignment="1">
      <alignment horizontal="centerContinuous"/>
    </xf>
    <xf numFmtId="0" fontId="6" fillId="0" borderId="0" xfId="0" applyFont="1" applyFill="1" applyBorder="1" applyAlignment="1">
      <alignment horizontal="left"/>
    </xf>
    <xf numFmtId="0" fontId="6" fillId="0" borderId="0" xfId="0" applyFont="1" applyBorder="1" applyAlignment="1" quotePrefix="1">
      <alignment horizontal="left"/>
    </xf>
    <xf numFmtId="0" fontId="6" fillId="0" borderId="0" xfId="0" applyFont="1" applyFill="1" applyBorder="1" applyAlignment="1">
      <alignment/>
    </xf>
    <xf numFmtId="0" fontId="6" fillId="0" borderId="21" xfId="0" applyFont="1" applyBorder="1" applyAlignment="1">
      <alignment/>
    </xf>
    <xf numFmtId="0" fontId="6" fillId="0" borderId="23" xfId="0" applyFont="1" applyBorder="1" applyAlignment="1">
      <alignment horizontal="center"/>
    </xf>
    <xf numFmtId="0" fontId="6" fillId="0" borderId="23" xfId="0" applyFont="1" applyFill="1" applyBorder="1" applyAlignment="1">
      <alignment horizontal="centerContinuous"/>
    </xf>
    <xf numFmtId="0" fontId="6" fillId="0" borderId="24" xfId="0" applyFont="1" applyFill="1" applyBorder="1" applyAlignment="1">
      <alignment/>
    </xf>
    <xf numFmtId="0" fontId="6" fillId="0" borderId="0" xfId="0" applyFont="1" applyFill="1" applyBorder="1" applyAlignment="1" quotePrefix="1">
      <alignment horizontal="left"/>
    </xf>
    <xf numFmtId="0" fontId="6" fillId="0" borderId="0" xfId="0" applyFont="1" applyBorder="1" applyAlignment="1">
      <alignment/>
    </xf>
    <xf numFmtId="49" fontId="6" fillId="0" borderId="0" xfId="0" applyNumberFormat="1" applyFont="1" applyFill="1" applyBorder="1" applyAlignment="1">
      <alignment horizontal="left"/>
    </xf>
    <xf numFmtId="0" fontId="6" fillId="4" borderId="1" xfId="0" applyFont="1" applyFill="1" applyBorder="1" applyAlignment="1">
      <alignment horizontal="centerContinuous"/>
    </xf>
    <xf numFmtId="0" fontId="6" fillId="0" borderId="0" xfId="0" applyFont="1" applyAlignment="1">
      <alignment/>
    </xf>
    <xf numFmtId="0" fontId="6" fillId="3" borderId="0" xfId="0" applyFont="1" applyFill="1" applyAlignment="1">
      <alignment/>
    </xf>
    <xf numFmtId="0" fontId="6" fillId="0" borderId="0" xfId="0" applyFont="1" applyAlignment="1">
      <alignment horizontal="center"/>
    </xf>
    <xf numFmtId="0" fontId="6" fillId="0" borderId="0" xfId="0" applyFont="1" applyFill="1" applyAlignment="1">
      <alignment/>
    </xf>
    <xf numFmtId="166" fontId="6" fillId="0" borderId="0" xfId="0" applyNumberFormat="1" applyFont="1" applyFill="1" applyAlignment="1">
      <alignment/>
    </xf>
    <xf numFmtId="0" fontId="6" fillId="0" borderId="0" xfId="0" applyFont="1" applyFill="1" applyBorder="1" applyAlignment="1">
      <alignment horizontal="center" wrapText="1"/>
    </xf>
    <xf numFmtId="166" fontId="6" fillId="5" borderId="0" xfId="0" applyNumberFormat="1" applyFont="1" applyFill="1" applyAlignment="1">
      <alignment/>
    </xf>
    <xf numFmtId="0" fontId="6" fillId="6" borderId="0" xfId="0" applyFont="1" applyFill="1" applyBorder="1" applyAlignment="1">
      <alignment horizontal="center" wrapText="1"/>
    </xf>
    <xf numFmtId="0" fontId="6" fillId="0" borderId="0" xfId="0" applyFont="1" applyAlignment="1" quotePrefix="1">
      <alignment horizontal="left"/>
    </xf>
    <xf numFmtId="166" fontId="6" fillId="0" borderId="0" xfId="0" applyNumberFormat="1" applyFont="1" applyAlignment="1">
      <alignment/>
    </xf>
    <xf numFmtId="166" fontId="6" fillId="6" borderId="0" xfId="0" applyNumberFormat="1" applyFont="1" applyFill="1" applyAlignment="1">
      <alignment/>
    </xf>
    <xf numFmtId="0" fontId="6" fillId="6" borderId="0" xfId="0" applyFont="1" applyFill="1" applyAlignment="1">
      <alignment horizontal="center"/>
    </xf>
    <xf numFmtId="0" fontId="6" fillId="5" borderId="0" xfId="0" applyFont="1" applyFill="1" applyAlignment="1">
      <alignment/>
    </xf>
    <xf numFmtId="166" fontId="6" fillId="3" borderId="0" xfId="0" applyNumberFormat="1" applyFont="1" applyFill="1" applyAlignment="1">
      <alignment/>
    </xf>
    <xf numFmtId="0" fontId="6" fillId="3" borderId="0" xfId="0" applyFont="1" applyFill="1" applyAlignment="1">
      <alignment horizontal="center"/>
    </xf>
    <xf numFmtId="0" fontId="6" fillId="0" borderId="0" xfId="0" applyFont="1" applyFill="1" applyAlignment="1" quotePrefix="1">
      <alignment horizontal="left"/>
    </xf>
    <xf numFmtId="0" fontId="6" fillId="5" borderId="0" xfId="0" applyFont="1" applyFill="1" applyBorder="1" applyAlignment="1">
      <alignment horizontal="center" wrapText="1"/>
    </xf>
    <xf numFmtId="1" fontId="6" fillId="0" borderId="0" xfId="0" applyNumberFormat="1" applyFont="1" applyFill="1" applyAlignment="1">
      <alignment/>
    </xf>
    <xf numFmtId="0" fontId="6" fillId="0" borderId="0" xfId="0" applyFont="1" applyFill="1" applyAlignment="1">
      <alignment horizontal="center"/>
    </xf>
    <xf numFmtId="1" fontId="6" fillId="0" borderId="0" xfId="0" applyNumberFormat="1" applyFont="1" applyFill="1" applyBorder="1" applyAlignment="1">
      <alignment horizontal="center" wrapText="1"/>
    </xf>
    <xf numFmtId="0" fontId="6" fillId="3" borderId="0" xfId="0" applyFont="1" applyFill="1" applyAlignment="1" quotePrefix="1">
      <alignment horizontal="center"/>
    </xf>
    <xf numFmtId="0" fontId="6" fillId="3" borderId="0" xfId="0" applyFont="1" applyFill="1" applyAlignment="1" quotePrefix="1">
      <alignment horizontal="left"/>
    </xf>
    <xf numFmtId="166" fontId="6" fillId="0" borderId="0" xfId="0" applyNumberFormat="1" applyFont="1" applyFill="1" applyAlignment="1">
      <alignment horizontal="right"/>
    </xf>
    <xf numFmtId="0" fontId="6" fillId="6" borderId="0" xfId="0" applyFont="1" applyFill="1" applyBorder="1" applyAlignment="1" quotePrefix="1">
      <alignment horizontal="center" wrapText="1"/>
    </xf>
    <xf numFmtId="1" fontId="6" fillId="0" borderId="0" xfId="0" applyNumberFormat="1" applyFont="1" applyAlignment="1">
      <alignment/>
    </xf>
    <xf numFmtId="0" fontId="12" fillId="2" borderId="20" xfId="0" applyFont="1" applyFill="1" applyBorder="1" applyAlignment="1">
      <alignment/>
    </xf>
    <xf numFmtId="0" fontId="12" fillId="2" borderId="9" xfId="0" applyFont="1" applyFill="1" applyBorder="1" applyAlignment="1">
      <alignment horizontal="left"/>
    </xf>
    <xf numFmtId="0" fontId="0" fillId="2" borderId="22" xfId="0" applyFont="1" applyFill="1" applyBorder="1" applyAlignment="1">
      <alignment horizontal="centerContinuous"/>
    </xf>
    <xf numFmtId="0" fontId="0" fillId="2" borderId="22" xfId="0" applyFont="1" applyFill="1" applyBorder="1" applyAlignment="1">
      <alignment horizontal="center" vertical="center"/>
    </xf>
    <xf numFmtId="0" fontId="0" fillId="2" borderId="25" xfId="0" applyFont="1" applyFill="1" applyBorder="1" applyAlignment="1">
      <alignment/>
    </xf>
    <xf numFmtId="0" fontId="5" fillId="2" borderId="24" xfId="0" applyFont="1" applyFill="1" applyBorder="1" applyAlignment="1">
      <alignment/>
    </xf>
    <xf numFmtId="0" fontId="0" fillId="2" borderId="24" xfId="0" applyFont="1" applyFill="1" applyBorder="1" applyAlignment="1">
      <alignment/>
    </xf>
    <xf numFmtId="0" fontId="0" fillId="2" borderId="17" xfId="0" applyFont="1" applyFill="1" applyBorder="1" applyAlignment="1">
      <alignment/>
    </xf>
    <xf numFmtId="0" fontId="9" fillId="2" borderId="22" xfId="0" applyFont="1" applyFill="1" applyBorder="1" applyAlignment="1">
      <alignment horizontal="centerContinuous"/>
    </xf>
    <xf numFmtId="0" fontId="16" fillId="2" borderId="18" xfId="0" applyFont="1" applyFill="1" applyBorder="1" applyAlignment="1">
      <alignment horizontal="centerContinuous"/>
    </xf>
    <xf numFmtId="49" fontId="5" fillId="2" borderId="18" xfId="0" applyNumberFormat="1" applyFont="1" applyFill="1" applyBorder="1" applyAlignment="1">
      <alignment horizontal="center" vertical="center"/>
    </xf>
    <xf numFmtId="0" fontId="0" fillId="2" borderId="11" xfId="0" applyFont="1" applyFill="1" applyBorder="1" applyAlignment="1">
      <alignment/>
    </xf>
    <xf numFmtId="0" fontId="0" fillId="2" borderId="21" xfId="0" applyFont="1" applyFill="1" applyBorder="1" applyAlignment="1">
      <alignment/>
    </xf>
    <xf numFmtId="0" fontId="0" fillId="2" borderId="13" xfId="0" applyFont="1" applyFill="1" applyBorder="1" applyAlignment="1">
      <alignment/>
    </xf>
    <xf numFmtId="0" fontId="9" fillId="2" borderId="18" xfId="0" applyFont="1" applyFill="1" applyBorder="1" applyAlignment="1">
      <alignment horizontal="centerContinuous"/>
    </xf>
    <xf numFmtId="0" fontId="16" fillId="2" borderId="18" xfId="0" applyFont="1" applyFill="1" applyBorder="1" applyAlignment="1">
      <alignment horizontal="centerContinuous" wrapText="1"/>
    </xf>
    <xf numFmtId="0" fontId="0" fillId="2" borderId="23" xfId="0" applyFill="1" applyBorder="1" applyAlignment="1">
      <alignment/>
    </xf>
    <xf numFmtId="0" fontId="1" fillId="2" borderId="16" xfId="0" applyFont="1" applyFill="1" applyBorder="1" applyAlignment="1">
      <alignment horizontal="centerContinuous"/>
    </xf>
    <xf numFmtId="0" fontId="1" fillId="2" borderId="16" xfId="0" applyFont="1" applyFill="1" applyBorder="1" applyAlignment="1">
      <alignment/>
    </xf>
    <xf numFmtId="0" fontId="1" fillId="2" borderId="22" xfId="0" applyFont="1" applyFill="1" applyBorder="1" applyAlignment="1">
      <alignment horizontal="left"/>
    </xf>
    <xf numFmtId="0" fontId="9" fillId="2" borderId="23" xfId="0" applyFont="1" applyFill="1" applyBorder="1" applyAlignment="1">
      <alignment horizontal="centerContinuous"/>
    </xf>
    <xf numFmtId="0" fontId="0" fillId="2" borderId="26" xfId="0" applyFill="1" applyBorder="1" applyAlignment="1">
      <alignment horizontal="center" vertical="center" wrapText="1"/>
    </xf>
    <xf numFmtId="0" fontId="8" fillId="2" borderId="26" xfId="0" applyFont="1" applyFill="1" applyBorder="1" applyAlignment="1">
      <alignment horizontal="center" vertical="center" wrapText="1"/>
    </xf>
    <xf numFmtId="2" fontId="8" fillId="2" borderId="26" xfId="0" applyNumberFormat="1" applyFont="1" applyFill="1" applyBorder="1" applyAlignment="1">
      <alignment horizontal="center" vertical="center" wrapText="1"/>
    </xf>
    <xf numFmtId="1" fontId="8" fillId="2" borderId="26" xfId="0" applyNumberFormat="1" applyFont="1" applyFill="1" applyBorder="1" applyAlignment="1">
      <alignment horizontal="center" vertical="center" wrapText="1"/>
    </xf>
    <xf numFmtId="166" fontId="8" fillId="2" borderId="26" xfId="0" applyNumberFormat="1" applyFont="1" applyFill="1" applyBorder="1" applyAlignment="1">
      <alignment horizontal="center" vertical="center" wrapText="1"/>
    </xf>
    <xf numFmtId="167" fontId="8" fillId="2" borderId="26" xfId="0" applyNumberFormat="1"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4" borderId="1" xfId="0" applyFont="1" applyFill="1" applyBorder="1" applyAlignment="1" applyProtection="1">
      <alignment horizontal="right"/>
      <protection locked="0"/>
    </xf>
    <xf numFmtId="0" fontId="6" fillId="0" borderId="1" xfId="0" applyFont="1" applyFill="1" applyBorder="1" applyAlignment="1">
      <alignment/>
    </xf>
    <xf numFmtId="0" fontId="6" fillId="0" borderId="1" xfId="0" applyFont="1" applyFill="1" applyBorder="1" applyAlignment="1">
      <alignment horizontal="right"/>
    </xf>
    <xf numFmtId="0" fontId="6" fillId="0" borderId="1" xfId="0" applyFont="1" applyBorder="1" applyAlignment="1">
      <alignment horizontal="center"/>
    </xf>
    <xf numFmtId="0" fontId="6" fillId="0" borderId="1" xfId="0" applyFont="1" applyFill="1" applyBorder="1" applyAlignment="1">
      <alignment horizontal="center"/>
    </xf>
    <xf numFmtId="1" fontId="6" fillId="0" borderId="1" xfId="0" applyNumberFormat="1" applyFont="1" applyBorder="1" applyAlignment="1">
      <alignment horizontal="center"/>
    </xf>
    <xf numFmtId="0" fontId="6" fillId="4" borderId="1" xfId="0" applyFont="1" applyFill="1" applyBorder="1" applyAlignment="1" applyProtection="1">
      <alignment horizontal="center"/>
      <protection locked="0"/>
    </xf>
    <xf numFmtId="2" fontId="6" fillId="0" borderId="1" xfId="0" applyNumberFormat="1" applyFont="1" applyFill="1" applyBorder="1" applyAlignment="1">
      <alignment horizontal="center"/>
    </xf>
    <xf numFmtId="0" fontId="6" fillId="6" borderId="0" xfId="0" applyFont="1" applyFill="1" applyAlignment="1">
      <alignment/>
    </xf>
    <xf numFmtId="0" fontId="6" fillId="6" borderId="0" xfId="0" applyFont="1" applyFill="1" applyAlignment="1" quotePrefix="1">
      <alignment horizontal="left"/>
    </xf>
    <xf numFmtId="1" fontId="6" fillId="3" borderId="0" xfId="0" applyNumberFormat="1" applyFont="1" applyFill="1" applyAlignment="1">
      <alignment horizontal="center"/>
    </xf>
    <xf numFmtId="0" fontId="0" fillId="3" borderId="0" xfId="0" applyFill="1" applyAlignment="1">
      <alignment horizontal="center"/>
    </xf>
    <xf numFmtId="0" fontId="6" fillId="3" borderId="0" xfId="0" applyNumberFormat="1" applyFont="1" applyFill="1" applyAlignment="1">
      <alignment horizontal="center"/>
    </xf>
    <xf numFmtId="0" fontId="0" fillId="3" borderId="0" xfId="0" applyFill="1" applyAlignment="1">
      <alignment/>
    </xf>
    <xf numFmtId="0" fontId="8" fillId="0" borderId="1" xfId="0" applyFont="1" applyFill="1" applyBorder="1" applyAlignment="1" applyProtection="1">
      <alignment horizontal="right"/>
      <protection locked="0"/>
    </xf>
    <xf numFmtId="0" fontId="0" fillId="0" borderId="0" xfId="0" applyFont="1" applyAlignment="1" quotePrefix="1">
      <alignment horizontal="left"/>
    </xf>
    <xf numFmtId="0" fontId="8" fillId="0" borderId="1" xfId="0" applyFont="1" applyFill="1" applyBorder="1" applyAlignment="1" applyProtection="1">
      <alignment/>
      <protection locked="0"/>
    </xf>
    <xf numFmtId="0" fontId="0" fillId="7" borderId="1" xfId="0" applyFill="1" applyBorder="1" applyAlignment="1" applyProtection="1">
      <alignment horizontal="left"/>
      <protection/>
    </xf>
    <xf numFmtId="0" fontId="0" fillId="8" borderId="0" xfId="0" applyFill="1" applyAlignment="1">
      <alignment/>
    </xf>
    <xf numFmtId="0" fontId="0" fillId="8" borderId="0" xfId="0" applyFill="1" applyAlignment="1">
      <alignment horizontal="center"/>
    </xf>
    <xf numFmtId="164" fontId="0" fillId="0" borderId="0" xfId="0" applyNumberFormat="1" applyFill="1" applyAlignment="1">
      <alignment/>
    </xf>
    <xf numFmtId="0" fontId="6" fillId="5" borderId="0" xfId="0" applyFont="1" applyFill="1" applyAlignment="1">
      <alignment horizontal="center"/>
    </xf>
    <xf numFmtId="1" fontId="7" fillId="2" borderId="28" xfId="0" applyNumberFormat="1" applyFont="1" applyFill="1" applyBorder="1" applyAlignment="1">
      <alignment horizontal="right" vertical="center" wrapText="1"/>
    </xf>
    <xf numFmtId="2" fontId="7" fillId="2" borderId="1" xfId="0" applyNumberFormat="1" applyFont="1" applyFill="1" applyBorder="1" applyAlignment="1">
      <alignment horizontal="right" vertical="center" wrapText="1"/>
    </xf>
    <xf numFmtId="1" fontId="7" fillId="2" borderId="1" xfId="0" applyNumberFormat="1" applyFont="1" applyFill="1" applyBorder="1" applyAlignment="1">
      <alignment horizontal="right" vertical="center" wrapText="1"/>
    </xf>
    <xf numFmtId="2" fontId="7" fillId="2" borderId="1" xfId="0" applyNumberFormat="1" applyFont="1" applyFill="1" applyBorder="1" applyAlignment="1">
      <alignment horizontal="right" vertical="center" wrapText="1"/>
    </xf>
    <xf numFmtId="2" fontId="0" fillId="0" borderId="0" xfId="0" applyNumberFormat="1" applyFont="1" applyAlignment="1" quotePrefix="1">
      <alignment horizontal="left"/>
    </xf>
    <xf numFmtId="0" fontId="0" fillId="0" borderId="0" xfId="0" applyFont="1" applyFill="1" applyAlignment="1" quotePrefix="1">
      <alignment horizontal="left"/>
    </xf>
    <xf numFmtId="2" fontId="0" fillId="0" borderId="0" xfId="0" applyNumberFormat="1" applyFont="1" applyFill="1" applyAlignment="1" quotePrefix="1">
      <alignment horizontal="left"/>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left" vertical="center" wrapText="1"/>
    </xf>
    <xf numFmtId="0" fontId="0" fillId="0" borderId="0" xfId="0" applyFont="1" applyFill="1" applyAlignment="1">
      <alignment/>
    </xf>
    <xf numFmtId="1" fontId="0" fillId="0" borderId="0" xfId="0" applyNumberFormat="1" applyFont="1" applyFill="1" applyAlignment="1">
      <alignment horizontal="center"/>
    </xf>
    <xf numFmtId="2" fontId="0" fillId="0" borderId="0" xfId="0" applyNumberFormat="1" applyFont="1" applyFill="1" applyAlignment="1">
      <alignment/>
    </xf>
    <xf numFmtId="0" fontId="0" fillId="0" borderId="0" xfId="0" applyFont="1" applyAlignment="1" quotePrefix="1">
      <alignment horizontal="left"/>
    </xf>
    <xf numFmtId="0" fontId="0" fillId="0" borderId="0" xfId="0" applyFont="1" applyAlignment="1">
      <alignment/>
    </xf>
    <xf numFmtId="165" fontId="6" fillId="0" borderId="0" xfId="0" applyNumberFormat="1" applyFont="1" applyFill="1" applyAlignment="1">
      <alignment/>
    </xf>
    <xf numFmtId="164" fontId="6" fillId="3" borderId="0" xfId="0" applyNumberFormat="1" applyFont="1" applyFill="1" applyAlignment="1">
      <alignment/>
    </xf>
    <xf numFmtId="165" fontId="0" fillId="8" borderId="0" xfId="0" applyNumberFormat="1" applyFill="1" applyAlignment="1">
      <alignment/>
    </xf>
    <xf numFmtId="0" fontId="20" fillId="0" borderId="0" xfId="0" applyFont="1" applyAlignment="1" applyProtection="1">
      <alignment/>
      <protection locked="0"/>
    </xf>
    <xf numFmtId="0" fontId="6" fillId="9" borderId="0" xfId="0" applyFont="1" applyFill="1" applyAlignment="1">
      <alignment/>
    </xf>
    <xf numFmtId="0" fontId="6" fillId="9" borderId="0" xfId="0" applyFont="1" applyFill="1" applyAlignment="1">
      <alignment horizontal="center"/>
    </xf>
    <xf numFmtId="166" fontId="6" fillId="9" borderId="0" xfId="0" applyNumberFormat="1" applyFont="1" applyFill="1" applyAlignment="1">
      <alignment/>
    </xf>
    <xf numFmtId="0" fontId="6" fillId="9" borderId="0" xfId="0" applyFont="1" applyFill="1" applyBorder="1" applyAlignment="1">
      <alignment horizontal="center" wrapText="1"/>
    </xf>
    <xf numFmtId="0" fontId="0" fillId="2" borderId="29" xfId="0" applyNumberFormat="1" applyFont="1" applyFill="1" applyBorder="1" applyAlignment="1">
      <alignment horizontal="right" vertical="center" wrapText="1"/>
    </xf>
    <xf numFmtId="0" fontId="0" fillId="0" borderId="0" xfId="0" applyNumberFormat="1" applyAlignment="1">
      <alignment horizontal="right"/>
    </xf>
    <xf numFmtId="0" fontId="6" fillId="4" borderId="0" xfId="0" applyFont="1" applyFill="1" applyAlignment="1">
      <alignment horizontal="center"/>
    </xf>
    <xf numFmtId="0" fontId="0" fillId="4" borderId="0" xfId="0" applyFill="1" applyAlignment="1">
      <alignment horizontal="center"/>
    </xf>
    <xf numFmtId="0" fontId="0" fillId="4" borderId="0" xfId="0" applyFill="1" applyAlignment="1">
      <alignment horizontal="right"/>
    </xf>
    <xf numFmtId="0" fontId="8" fillId="0" borderId="1" xfId="0" applyFont="1" applyBorder="1" applyAlignment="1">
      <alignment horizontal="left"/>
    </xf>
    <xf numFmtId="2" fontId="0" fillId="0" borderId="1" xfId="0" applyNumberFormat="1" applyBorder="1" applyAlignment="1">
      <alignment horizontal="left"/>
    </xf>
    <xf numFmtId="0" fontId="0" fillId="0" borderId="0" xfId="0" applyBorder="1" applyAlignment="1">
      <alignment horizontal="left"/>
    </xf>
    <xf numFmtId="0" fontId="0" fillId="0" borderId="0"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NumberFormat="1" applyFont="1" applyFill="1" applyBorder="1" applyAlignment="1">
      <alignment horizontal="left"/>
    </xf>
    <xf numFmtId="0" fontId="16" fillId="0" borderId="0" xfId="0" applyFont="1" applyFill="1" applyBorder="1" applyAlignment="1">
      <alignment horizontal="centerContinuous" wrapText="1"/>
    </xf>
    <xf numFmtId="0" fontId="0" fillId="0" borderId="0" xfId="0" applyFill="1" applyBorder="1" applyAlignment="1">
      <alignment/>
    </xf>
    <xf numFmtId="0" fontId="1" fillId="0" borderId="22" xfId="0" applyFont="1" applyFill="1" applyBorder="1" applyAlignment="1">
      <alignment horizontal="centerContinuous"/>
    </xf>
    <xf numFmtId="0" fontId="1" fillId="0" borderId="22" xfId="0" applyFont="1" applyFill="1" applyBorder="1" applyAlignment="1">
      <alignment/>
    </xf>
    <xf numFmtId="0" fontId="1" fillId="0" borderId="22" xfId="0" applyFont="1" applyFill="1" applyBorder="1" applyAlignment="1">
      <alignment horizontal="left"/>
    </xf>
    <xf numFmtId="0" fontId="9" fillId="0" borderId="18" xfId="0" applyFont="1" applyFill="1" applyBorder="1" applyAlignment="1">
      <alignment horizontal="centerContinuous"/>
    </xf>
    <xf numFmtId="0" fontId="1" fillId="10" borderId="0" xfId="0" applyFont="1" applyFill="1" applyAlignment="1">
      <alignment horizontal="center"/>
    </xf>
    <xf numFmtId="0" fontId="6" fillId="0" borderId="30" xfId="0" applyFont="1" applyFill="1" applyBorder="1" applyAlignment="1" applyProtection="1">
      <alignment horizontal="centerContinuous"/>
      <protection locked="0"/>
    </xf>
    <xf numFmtId="0" fontId="6" fillId="4" borderId="31" xfId="0" applyFont="1" applyFill="1" applyBorder="1" applyAlignment="1" applyProtection="1">
      <alignment horizontal="center"/>
      <protection locked="0"/>
    </xf>
    <xf numFmtId="0" fontId="6" fillId="0" borderId="32" xfId="0" applyFont="1" applyFill="1" applyBorder="1" applyAlignment="1">
      <alignment horizontal="center"/>
    </xf>
    <xf numFmtId="0" fontId="6" fillId="0" borderId="33" xfId="0" applyFont="1" applyFill="1" applyBorder="1" applyAlignment="1" applyProtection="1">
      <alignment horizontal="centerContinuous"/>
      <protection locked="0"/>
    </xf>
    <xf numFmtId="0" fontId="6" fillId="4" borderId="34" xfId="0" applyFont="1" applyFill="1" applyBorder="1" applyAlignment="1" applyProtection="1">
      <alignment horizontal="center"/>
      <protection locked="0"/>
    </xf>
    <xf numFmtId="0" fontId="6" fillId="0" borderId="33" xfId="0" applyFont="1" applyFill="1" applyBorder="1" applyAlignment="1" applyProtection="1">
      <alignment horizontal="center"/>
      <protection locked="0"/>
    </xf>
    <xf numFmtId="0" fontId="8" fillId="0" borderId="33" xfId="0" applyFont="1" applyFill="1" applyBorder="1" applyAlignment="1" applyProtection="1">
      <alignment horizontal="right"/>
      <protection locked="0"/>
    </xf>
    <xf numFmtId="0" fontId="8" fillId="0" borderId="35" xfId="0" applyFont="1" applyFill="1" applyBorder="1" applyAlignment="1" applyProtection="1">
      <alignment horizontal="right"/>
      <protection locked="0"/>
    </xf>
    <xf numFmtId="0" fontId="6" fillId="4" borderId="36" xfId="0" applyFont="1" applyFill="1" applyBorder="1" applyAlignment="1" applyProtection="1">
      <alignment horizontal="center"/>
      <protection locked="0"/>
    </xf>
    <xf numFmtId="0" fontId="1" fillId="10" borderId="37" xfId="0" applyFont="1" applyFill="1" applyBorder="1" applyAlignment="1">
      <alignment horizontal="center" wrapText="1"/>
    </xf>
    <xf numFmtId="0" fontId="1" fillId="10" borderId="3" xfId="0" applyFont="1" applyFill="1" applyBorder="1" applyAlignment="1">
      <alignment horizontal="centerContinuous"/>
    </xf>
    <xf numFmtId="0" fontId="0" fillId="10" borderId="3" xfId="0" applyFill="1" applyBorder="1" applyAlignment="1">
      <alignment horizontal="centerContinuous"/>
    </xf>
    <xf numFmtId="0" fontId="1" fillId="10" borderId="1" xfId="0" applyFont="1" applyFill="1" applyBorder="1" applyAlignment="1">
      <alignment horizontal="center" wrapText="1"/>
    </xf>
    <xf numFmtId="0" fontId="9" fillId="10" borderId="4" xfId="0" applyFont="1" applyFill="1" applyBorder="1" applyAlignment="1">
      <alignment horizontal="center" wrapText="1"/>
    </xf>
    <xf numFmtId="0" fontId="9" fillId="10" borderId="3" xfId="0" applyFont="1" applyFill="1" applyBorder="1" applyAlignment="1">
      <alignment horizontal="center" wrapText="1"/>
    </xf>
    <xf numFmtId="0" fontId="1" fillId="10" borderId="1" xfId="0" applyFont="1" applyFill="1" applyBorder="1" applyAlignment="1">
      <alignment horizontal="centerContinuous" wrapText="1"/>
    </xf>
    <xf numFmtId="0" fontId="17" fillId="10" borderId="29"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7" xfId="0" applyFont="1" applyFill="1" applyBorder="1" applyAlignment="1">
      <alignment horizontal="center" vertical="center" wrapText="1"/>
    </xf>
    <xf numFmtId="0" fontId="15" fillId="10" borderId="2" xfId="0" applyFont="1" applyFill="1" applyBorder="1" applyAlignment="1" applyProtection="1">
      <alignment horizontal="right"/>
      <protection hidden="1"/>
    </xf>
    <xf numFmtId="0" fontId="15" fillId="10" borderId="1" xfId="0" applyFont="1" applyFill="1" applyBorder="1" applyAlignment="1">
      <alignment horizontal="right"/>
    </xf>
    <xf numFmtId="0" fontId="15" fillId="10" borderId="1" xfId="0" applyFont="1" applyFill="1" applyBorder="1" applyAlignment="1">
      <alignment horizontal="right"/>
    </xf>
    <xf numFmtId="0" fontId="0" fillId="10" borderId="0" xfId="0" applyFill="1" applyAlignment="1">
      <alignment/>
    </xf>
    <xf numFmtId="0" fontId="1" fillId="10" borderId="0" xfId="0" applyFont="1" applyFill="1" applyAlignment="1">
      <alignment horizontal="right"/>
    </xf>
    <xf numFmtId="0" fontId="1" fillId="10" borderId="0" xfId="0" applyFont="1" applyFill="1" applyAlignment="1">
      <alignment horizontal="center"/>
    </xf>
    <xf numFmtId="0" fontId="1" fillId="10" borderId="0" xfId="0" applyFont="1" applyFill="1" applyAlignment="1">
      <alignment/>
    </xf>
    <xf numFmtId="0" fontId="0" fillId="10" borderId="0" xfId="0" applyFill="1" applyAlignment="1">
      <alignment horizontal="center"/>
    </xf>
    <xf numFmtId="2" fontId="1" fillId="0" borderId="0" xfId="0" applyNumberFormat="1" applyFont="1" applyAlignment="1">
      <alignment/>
    </xf>
    <xf numFmtId="0" fontId="6" fillId="4" borderId="1" xfId="0" applyFont="1" applyFill="1" applyBorder="1" applyAlignment="1" applyProtection="1">
      <alignment/>
      <protection locked="0"/>
    </xf>
    <xf numFmtId="0" fontId="0" fillId="7" borderId="0" xfId="0" applyFill="1" applyAlignment="1">
      <alignment horizontal="center"/>
    </xf>
    <xf numFmtId="0" fontId="0" fillId="7" borderId="0" xfId="0" applyFill="1" applyAlignment="1">
      <alignment/>
    </xf>
    <xf numFmtId="0" fontId="8" fillId="7" borderId="0" xfId="0" applyFont="1" applyFill="1" applyAlignment="1">
      <alignment horizontal="right"/>
    </xf>
    <xf numFmtId="0" fontId="1" fillId="7" borderId="0" xfId="0" applyFont="1" applyFill="1" applyAlignment="1">
      <alignment horizontal="right"/>
    </xf>
    <xf numFmtId="0" fontId="0" fillId="7" borderId="0" xfId="0" applyFill="1" applyAlignment="1">
      <alignment horizontal="left"/>
    </xf>
    <xf numFmtId="0" fontId="11" fillId="7" borderId="0" xfId="0" applyFont="1" applyFill="1" applyBorder="1" applyAlignment="1">
      <alignment horizontal="right"/>
    </xf>
    <xf numFmtId="0" fontId="1" fillId="7" borderId="0" xfId="0" applyFont="1" applyFill="1" applyAlignment="1">
      <alignment/>
    </xf>
    <xf numFmtId="0" fontId="0" fillId="7" borderId="0" xfId="0" applyFont="1" applyFill="1" applyAlignment="1">
      <alignment horizontal="center"/>
    </xf>
    <xf numFmtId="0" fontId="9" fillId="7" borderId="0" xfId="0" applyFont="1" applyFill="1" applyAlignment="1">
      <alignment horizontal="right"/>
    </xf>
    <xf numFmtId="0" fontId="0" fillId="7" borderId="0" xfId="0" applyFont="1" applyFill="1" applyBorder="1" applyAlignment="1">
      <alignment horizontal="center"/>
    </xf>
    <xf numFmtId="0" fontId="1" fillId="7" borderId="0" xfId="0" applyFont="1" applyFill="1" applyAlignment="1">
      <alignment horizontal="center"/>
    </xf>
    <xf numFmtId="0" fontId="1" fillId="7" borderId="0" xfId="0" applyFont="1" applyFill="1" applyAlignment="1">
      <alignment horizontal="right"/>
    </xf>
    <xf numFmtId="0" fontId="0" fillId="7" borderId="0" xfId="0" applyFill="1" applyAlignment="1">
      <alignment horizontal="right"/>
    </xf>
    <xf numFmtId="0" fontId="0" fillId="7" borderId="0" xfId="0" applyFill="1" applyBorder="1" applyAlignment="1">
      <alignment horizontal="center"/>
    </xf>
    <xf numFmtId="0" fontId="8" fillId="7" borderId="0" xfId="0" applyFont="1" applyFill="1" applyAlignment="1">
      <alignment horizontal="left"/>
    </xf>
    <xf numFmtId="0" fontId="0" fillId="7" borderId="0" xfId="0" applyFont="1" applyFill="1" applyBorder="1" applyAlignment="1">
      <alignment/>
    </xf>
    <xf numFmtId="0" fontId="12" fillId="7" borderId="0" xfId="0" applyFont="1" applyFill="1" applyAlignment="1">
      <alignment/>
    </xf>
    <xf numFmtId="0" fontId="7" fillId="7" borderId="0" xfId="0" applyFont="1" applyFill="1" applyAlignment="1">
      <alignment horizontal="right"/>
    </xf>
    <xf numFmtId="0" fontId="0" fillId="7" borderId="0" xfId="0" applyFill="1" applyAlignment="1">
      <alignment horizontal="centerContinuous"/>
    </xf>
    <xf numFmtId="0" fontId="0" fillId="7" borderId="38" xfId="0" applyFill="1" applyBorder="1" applyAlignment="1">
      <alignment horizontal="center"/>
    </xf>
    <xf numFmtId="0" fontId="0" fillId="7" borderId="38" xfId="0" applyFill="1" applyBorder="1" applyAlignment="1">
      <alignment/>
    </xf>
    <xf numFmtId="0" fontId="12" fillId="7" borderId="0" xfId="0" applyFont="1" applyFill="1" applyAlignment="1">
      <alignment horizontal="center"/>
    </xf>
    <xf numFmtId="0" fontId="1" fillId="7" borderId="0" xfId="0" applyFont="1" applyFill="1" applyAlignment="1">
      <alignment/>
    </xf>
    <xf numFmtId="0" fontId="0" fillId="7" borderId="6" xfId="0" applyFill="1" applyBorder="1" applyAlignment="1">
      <alignment horizontal="center"/>
    </xf>
    <xf numFmtId="0" fontId="0" fillId="7" borderId="6" xfId="0" applyFill="1" applyBorder="1" applyAlignment="1">
      <alignment/>
    </xf>
    <xf numFmtId="0" fontId="0" fillId="7" borderId="1" xfId="0" applyFill="1" applyBorder="1" applyAlignment="1">
      <alignment horizontal="center"/>
    </xf>
    <xf numFmtId="0" fontId="0" fillId="7" borderId="1" xfId="0" applyFill="1" applyBorder="1" applyAlignment="1">
      <alignment/>
    </xf>
    <xf numFmtId="0" fontId="9" fillId="7" borderId="2" xfId="0" applyFont="1" applyFill="1" applyBorder="1" applyAlignment="1">
      <alignment horizontal="right"/>
    </xf>
    <xf numFmtId="1" fontId="0" fillId="7" borderId="16" xfId="0" applyNumberFormat="1" applyFill="1" applyBorder="1" applyAlignment="1">
      <alignment horizontal="right"/>
    </xf>
    <xf numFmtId="0" fontId="0" fillId="7" borderId="16" xfId="0" applyFill="1" applyBorder="1" applyAlignment="1">
      <alignment horizontal="right"/>
    </xf>
    <xf numFmtId="0" fontId="0" fillId="7" borderId="0" xfId="0" applyFill="1" applyBorder="1" applyAlignment="1">
      <alignment/>
    </xf>
    <xf numFmtId="0" fontId="0" fillId="7" borderId="0" xfId="0" applyFill="1" applyAlignment="1">
      <alignment horizontal="center" wrapText="1"/>
    </xf>
    <xf numFmtId="0" fontId="0" fillId="7" borderId="0" xfId="0" applyFill="1" applyAlignment="1">
      <alignment wrapText="1"/>
    </xf>
    <xf numFmtId="0" fontId="0" fillId="7" borderId="15" xfId="0" applyFill="1" applyBorder="1" applyAlignment="1">
      <alignment horizontal="center" wrapText="1"/>
    </xf>
    <xf numFmtId="0" fontId="8" fillId="7" borderId="15" xfId="0" applyFont="1" applyFill="1" applyBorder="1" applyAlignment="1">
      <alignment horizontal="center" wrapText="1"/>
    </xf>
    <xf numFmtId="0" fontId="0" fillId="7" borderId="39" xfId="0" applyFill="1" applyBorder="1" applyAlignment="1">
      <alignment/>
    </xf>
    <xf numFmtId="0" fontId="5" fillId="7" borderId="39" xfId="0" applyFont="1" applyFill="1" applyBorder="1" applyAlignment="1">
      <alignment horizontal="right"/>
    </xf>
    <xf numFmtId="2" fontId="5" fillId="7" borderId="27" xfId="0" applyNumberFormat="1" applyFont="1" applyFill="1" applyBorder="1" applyAlignment="1">
      <alignment horizontal="center" wrapText="1"/>
    </xf>
    <xf numFmtId="0" fontId="12" fillId="7" borderId="0" xfId="0" applyFont="1" applyFill="1" applyBorder="1" applyAlignment="1">
      <alignment/>
    </xf>
    <xf numFmtId="0" fontId="1" fillId="7" borderId="0" xfId="0" applyFont="1" applyFill="1" applyBorder="1" applyAlignment="1">
      <alignment/>
    </xf>
    <xf numFmtId="0" fontId="6" fillId="7" borderId="8" xfId="0" applyFont="1" applyFill="1" applyBorder="1" applyAlignment="1">
      <alignment horizontal="center"/>
    </xf>
    <xf numFmtId="0" fontId="7" fillId="7" borderId="8" xfId="0" applyFont="1" applyFill="1" applyBorder="1" applyAlignment="1">
      <alignment horizontal="right"/>
    </xf>
    <xf numFmtId="165" fontId="0" fillId="7" borderId="23" xfId="0" applyNumberFormat="1" applyFill="1" applyBorder="1" applyAlignment="1">
      <alignment horizontal="center"/>
    </xf>
    <xf numFmtId="0" fontId="0" fillId="7" borderId="0" xfId="0" applyFill="1" applyBorder="1" applyAlignment="1">
      <alignment horizontal="left"/>
    </xf>
    <xf numFmtId="0" fontId="6" fillId="7" borderId="0" xfId="0" applyFont="1" applyFill="1" applyBorder="1" applyAlignment="1">
      <alignment horizontal="center"/>
    </xf>
    <xf numFmtId="0" fontId="5" fillId="7" borderId="15" xfId="0" applyFont="1" applyFill="1" applyBorder="1" applyAlignment="1">
      <alignment horizontal="center"/>
    </xf>
    <xf numFmtId="0" fontId="5" fillId="7" borderId="39" xfId="0" applyFont="1" applyFill="1" applyBorder="1" applyAlignment="1">
      <alignment horizontal="center"/>
    </xf>
    <xf numFmtId="0" fontId="14" fillId="7" borderId="39" xfId="0" applyFont="1" applyFill="1" applyBorder="1" applyAlignment="1">
      <alignment/>
    </xf>
    <xf numFmtId="2" fontId="5" fillId="7" borderId="14" xfId="0" applyNumberFormat="1" applyFont="1" applyFill="1" applyBorder="1" applyAlignment="1">
      <alignment horizontal="center"/>
    </xf>
    <xf numFmtId="0" fontId="7" fillId="7" borderId="0" xfId="0" applyFont="1" applyFill="1" applyBorder="1" applyAlignment="1">
      <alignment horizontal="right"/>
    </xf>
    <xf numFmtId="0" fontId="1" fillId="7" borderId="0" xfId="0" applyFont="1" applyFill="1" applyBorder="1" applyAlignment="1">
      <alignment horizontal="left"/>
    </xf>
    <xf numFmtId="0" fontId="7" fillId="7" borderId="0" xfId="0" applyFont="1" applyFill="1" applyBorder="1" applyAlignment="1">
      <alignment horizontal="center"/>
    </xf>
    <xf numFmtId="0" fontId="6" fillId="7" borderId="0" xfId="0" applyFont="1" applyFill="1" applyBorder="1" applyAlignment="1">
      <alignment/>
    </xf>
    <xf numFmtId="165" fontId="6" fillId="7" borderId="1" xfId="0" applyNumberFormat="1" applyFont="1" applyFill="1" applyBorder="1" applyAlignment="1">
      <alignment horizontal="center"/>
    </xf>
    <xf numFmtId="0" fontId="1" fillId="7" borderId="0" xfId="0" applyFont="1" applyFill="1" applyBorder="1" applyAlignment="1">
      <alignment horizontal="right"/>
    </xf>
    <xf numFmtId="0" fontId="0" fillId="7" borderId="0" xfId="0" applyFont="1" applyFill="1" applyBorder="1" applyAlignment="1" applyProtection="1">
      <alignment horizontal="center"/>
      <protection locked="0"/>
    </xf>
    <xf numFmtId="165" fontId="0" fillId="7" borderId="1" xfId="0" applyNumberFormat="1" applyFill="1" applyBorder="1" applyAlignment="1">
      <alignment horizontal="center"/>
    </xf>
    <xf numFmtId="0" fontId="0" fillId="7" borderId="15" xfId="0" applyFill="1" applyBorder="1" applyAlignment="1">
      <alignment/>
    </xf>
    <xf numFmtId="2" fontId="5" fillId="11" borderId="40" xfId="0" applyNumberFormat="1" applyFont="1" applyFill="1" applyBorder="1" applyAlignment="1">
      <alignment horizontal="center"/>
    </xf>
    <xf numFmtId="0" fontId="4" fillId="7" borderId="0" xfId="0" applyFont="1" applyFill="1" applyAlignment="1">
      <alignment horizontal="right"/>
    </xf>
    <xf numFmtId="2" fontId="4" fillId="7" borderId="16" xfId="0" applyNumberFormat="1" applyFont="1" applyFill="1" applyBorder="1" applyAlignment="1">
      <alignment horizontal="center"/>
    </xf>
    <xf numFmtId="49" fontId="0" fillId="7" borderId="21" xfId="0" applyNumberFormat="1" applyFill="1" applyBorder="1" applyAlignment="1" applyProtection="1">
      <alignment horizontal="left" vertical="justify"/>
      <protection locked="0"/>
    </xf>
    <xf numFmtId="49" fontId="4" fillId="7" borderId="21" xfId="0" applyNumberFormat="1" applyFont="1" applyFill="1" applyBorder="1" applyAlignment="1" applyProtection="1">
      <alignment horizontal="left" vertical="justify"/>
      <protection locked="0"/>
    </xf>
    <xf numFmtId="49" fontId="4" fillId="7" borderId="21" xfId="0" applyNumberFormat="1" applyFont="1" applyFill="1" applyBorder="1" applyAlignment="1" applyProtection="1">
      <alignment horizontal="left" vertical="justify"/>
      <protection locked="0"/>
    </xf>
    <xf numFmtId="0" fontId="0" fillId="7" borderId="19" xfId="0" applyFill="1" applyBorder="1" applyAlignment="1">
      <alignment/>
    </xf>
    <xf numFmtId="0" fontId="0" fillId="7" borderId="41" xfId="0" applyFill="1" applyBorder="1" applyAlignment="1">
      <alignment/>
    </xf>
    <xf numFmtId="0" fontId="6" fillId="0" borderId="42" xfId="0" applyFont="1" applyFill="1" applyBorder="1" applyAlignment="1" applyProtection="1">
      <alignment horizontal="center"/>
      <protection locked="0"/>
    </xf>
    <xf numFmtId="0" fontId="6" fillId="0" borderId="43" xfId="0" applyFont="1" applyFill="1" applyBorder="1" applyAlignment="1" applyProtection="1">
      <alignment horizontal="center"/>
      <protection locked="0"/>
    </xf>
    <xf numFmtId="0" fontId="6" fillId="0" borderId="44" xfId="0" applyFont="1" applyFill="1" applyBorder="1" applyAlignment="1" applyProtection="1">
      <alignment horizontal="center"/>
      <protection locked="0"/>
    </xf>
    <xf numFmtId="0" fontId="6" fillId="0" borderId="45" xfId="0" applyFont="1" applyFill="1" applyBorder="1" applyAlignment="1">
      <alignment horizontal="center"/>
    </xf>
    <xf numFmtId="0" fontId="6" fillId="0" borderId="46" xfId="0" applyFont="1" applyFill="1" applyBorder="1" applyAlignment="1">
      <alignment horizontal="center"/>
    </xf>
    <xf numFmtId="0" fontId="6" fillId="0" borderId="47" xfId="0" applyFont="1" applyFill="1" applyBorder="1" applyAlignment="1">
      <alignment horizontal="center"/>
    </xf>
    <xf numFmtId="0" fontId="5" fillId="7" borderId="21" xfId="0" applyFont="1" applyFill="1" applyBorder="1" applyAlignment="1">
      <alignment horizontal="center"/>
    </xf>
    <xf numFmtId="1" fontId="0" fillId="7" borderId="1" xfId="0" applyNumberFormat="1" applyFill="1" applyBorder="1" applyAlignment="1">
      <alignment horizontal="center"/>
    </xf>
    <xf numFmtId="0" fontId="0" fillId="7" borderId="19" xfId="0" applyFill="1" applyBorder="1" applyAlignment="1">
      <alignment vertical="top" wrapText="1"/>
    </xf>
    <xf numFmtId="0" fontId="0" fillId="7" borderId="0" xfId="0" applyFill="1" applyBorder="1" applyAlignment="1">
      <alignment vertical="top" wrapText="1"/>
    </xf>
    <xf numFmtId="0" fontId="0" fillId="7" borderId="41" xfId="0" applyFill="1" applyBorder="1" applyAlignment="1">
      <alignment vertical="top" wrapText="1"/>
    </xf>
    <xf numFmtId="0" fontId="0" fillId="7" borderId="20" xfId="0" applyFill="1" applyBorder="1" applyAlignment="1">
      <alignment vertical="top" wrapText="1"/>
    </xf>
    <xf numFmtId="0" fontId="0" fillId="7" borderId="8" xfId="0" applyFill="1" applyBorder="1" applyAlignment="1">
      <alignment vertical="top" wrapText="1"/>
    </xf>
    <xf numFmtId="0" fontId="0" fillId="7" borderId="9" xfId="0" applyFill="1" applyBorder="1" applyAlignment="1">
      <alignment vertical="top"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0" fillId="7" borderId="19" xfId="0" applyFill="1" applyBorder="1" applyAlignment="1">
      <alignment horizontal="left" vertical="top" wrapText="1"/>
    </xf>
    <xf numFmtId="0" fontId="0" fillId="7" borderId="0" xfId="0" applyFill="1" applyBorder="1" applyAlignment="1">
      <alignment horizontal="left" vertical="top" wrapText="1"/>
    </xf>
    <xf numFmtId="0" fontId="0" fillId="7" borderId="41" xfId="0" applyFill="1" applyBorder="1" applyAlignment="1">
      <alignment horizontal="left" vertical="top" wrapText="1"/>
    </xf>
    <xf numFmtId="0" fontId="14" fillId="7" borderId="10" xfId="0" applyFont="1" applyFill="1" applyBorder="1" applyAlignment="1">
      <alignment horizontal="left"/>
    </xf>
    <xf numFmtId="0" fontId="14" fillId="7" borderId="0" xfId="0" applyFont="1" applyFill="1" applyBorder="1" applyAlignment="1">
      <alignment horizontal="left"/>
    </xf>
    <xf numFmtId="0" fontId="14" fillId="7" borderId="12" xfId="0" applyFont="1" applyFill="1" applyBorder="1" applyAlignment="1">
      <alignment horizontal="left"/>
    </xf>
    <xf numFmtId="0" fontId="14" fillId="7" borderId="11" xfId="0" applyFont="1" applyFill="1" applyBorder="1" applyAlignment="1" applyProtection="1">
      <alignment horizontal="center"/>
      <protection locked="0"/>
    </xf>
    <xf numFmtId="0" fontId="14" fillId="7" borderId="21" xfId="0" applyFont="1" applyFill="1" applyBorder="1" applyAlignment="1" applyProtection="1">
      <alignment horizontal="center"/>
      <protection locked="0"/>
    </xf>
    <xf numFmtId="0" fontId="14" fillId="7" borderId="13" xfId="0" applyFont="1" applyFill="1" applyBorder="1" applyAlignment="1" applyProtection="1">
      <alignment horizontal="center"/>
      <protection locked="0"/>
    </xf>
    <xf numFmtId="0" fontId="6" fillId="4" borderId="34" xfId="0" applyFont="1" applyFill="1" applyBorder="1" applyAlignment="1" applyProtection="1">
      <alignment horizontal="center"/>
      <protection locked="0"/>
    </xf>
    <xf numFmtId="0" fontId="6" fillId="4" borderId="36" xfId="0" applyFont="1" applyFill="1" applyBorder="1" applyAlignment="1" applyProtection="1">
      <alignment horizontal="center"/>
      <protection locked="0"/>
    </xf>
    <xf numFmtId="0" fontId="14" fillId="7" borderId="25" xfId="0" applyFont="1" applyFill="1" applyBorder="1" applyAlignment="1">
      <alignment horizontal="left"/>
    </xf>
    <xf numFmtId="0" fontId="14" fillId="7" borderId="24" xfId="0" applyFont="1" applyFill="1" applyBorder="1" applyAlignment="1">
      <alignment horizontal="left"/>
    </xf>
    <xf numFmtId="0" fontId="14" fillId="7" borderId="17" xfId="0" applyFont="1" applyFill="1" applyBorder="1" applyAlignment="1">
      <alignment horizontal="left"/>
    </xf>
    <xf numFmtId="0" fontId="6" fillId="4" borderId="34" xfId="0" applyFont="1" applyFill="1" applyBorder="1" applyAlignment="1" applyProtection="1">
      <alignment horizontal="left"/>
      <protection locked="0"/>
    </xf>
    <xf numFmtId="0" fontId="6" fillId="4" borderId="36" xfId="0" applyFont="1" applyFill="1" applyBorder="1" applyAlignment="1" applyProtection="1">
      <alignment horizontal="left"/>
      <protection locked="0"/>
    </xf>
    <xf numFmtId="0" fontId="6" fillId="4" borderId="31" xfId="0" applyFont="1" applyFill="1" applyBorder="1" applyAlignment="1" applyProtection="1">
      <alignment horizontal="center"/>
      <protection locked="0"/>
    </xf>
    <xf numFmtId="0" fontId="6" fillId="4" borderId="31" xfId="0" applyFont="1" applyFill="1" applyBorder="1" applyAlignment="1" applyProtection="1">
      <alignment horizontal="left"/>
      <protection locked="0"/>
    </xf>
    <xf numFmtId="0" fontId="14" fillId="4" borderId="25" xfId="0" applyFont="1" applyFill="1" applyBorder="1" applyAlignment="1" applyProtection="1">
      <alignment vertical="top" wrapText="1"/>
      <protection locked="0"/>
    </xf>
    <xf numFmtId="0" fontId="0" fillId="4" borderId="24" xfId="0" applyFill="1" applyBorder="1" applyAlignment="1" applyProtection="1">
      <alignment vertical="top" wrapText="1"/>
      <protection locked="0"/>
    </xf>
    <xf numFmtId="0" fontId="0" fillId="4" borderId="1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12" xfId="0" applyFill="1" applyBorder="1" applyAlignment="1" applyProtection="1">
      <alignment vertical="top" wrapText="1"/>
      <protection locked="0"/>
    </xf>
    <xf numFmtId="0" fontId="0" fillId="4" borderId="11" xfId="0" applyFill="1" applyBorder="1" applyAlignment="1" applyProtection="1">
      <alignment vertical="top" wrapText="1"/>
      <protection locked="0"/>
    </xf>
    <xf numFmtId="0" fontId="0" fillId="4" borderId="21"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2" xfId="0" applyFill="1" applyBorder="1" applyAlignment="1" applyProtection="1">
      <alignment horizontal="lef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4" borderId="2" xfId="0" applyFill="1" applyBorder="1" applyAlignment="1" applyProtection="1">
      <alignment/>
      <protection locked="0"/>
    </xf>
    <xf numFmtId="0" fontId="1" fillId="4" borderId="2" xfId="0" applyFont="1" applyFill="1" applyBorder="1" applyAlignment="1" applyProtection="1">
      <alignment horizontal="left"/>
      <protection locked="0"/>
    </xf>
    <xf numFmtId="0" fontId="1" fillId="4" borderId="3" xfId="0" applyFont="1" applyFill="1" applyBorder="1" applyAlignment="1" applyProtection="1">
      <alignment/>
      <protection locked="0"/>
    </xf>
    <xf numFmtId="0" fontId="1" fillId="4" borderId="4" xfId="0" applyFont="1" applyFill="1" applyBorder="1" applyAlignment="1" applyProtection="1">
      <alignment/>
      <protection locked="0"/>
    </xf>
    <xf numFmtId="2" fontId="1" fillId="2" borderId="5"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2" fontId="1" fillId="2" borderId="7"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workbookViewId="0" topLeftCell="A1">
      <selection activeCell="A3" sqref="A3:I3"/>
    </sheetView>
  </sheetViews>
  <sheetFormatPr defaultColWidth="9.140625" defaultRowHeight="12.75"/>
  <cols>
    <col min="1" max="1" width="15.00390625" style="0" customWidth="1"/>
    <col min="9" max="9" width="14.7109375" style="0" customWidth="1"/>
  </cols>
  <sheetData>
    <row r="1" spans="1:9" ht="15.75">
      <c r="A1" s="340" t="s">
        <v>1597</v>
      </c>
      <c r="B1" s="341"/>
      <c r="C1" s="341"/>
      <c r="D1" s="341"/>
      <c r="E1" s="341"/>
      <c r="F1" s="341"/>
      <c r="G1" s="341"/>
      <c r="H1" s="341"/>
      <c r="I1" s="342"/>
    </row>
    <row r="2" spans="1:9" ht="12.75">
      <c r="A2" s="324"/>
      <c r="B2" s="290"/>
      <c r="C2" s="290"/>
      <c r="D2" s="290"/>
      <c r="E2" s="290"/>
      <c r="F2" s="290"/>
      <c r="G2" s="290"/>
      <c r="H2" s="290"/>
      <c r="I2" s="325"/>
    </row>
    <row r="3" spans="1:9" ht="42" customHeight="1">
      <c r="A3" s="343" t="s">
        <v>1598</v>
      </c>
      <c r="B3" s="344"/>
      <c r="C3" s="344"/>
      <c r="D3" s="344"/>
      <c r="E3" s="344"/>
      <c r="F3" s="344"/>
      <c r="G3" s="344"/>
      <c r="H3" s="344"/>
      <c r="I3" s="345"/>
    </row>
    <row r="4" spans="1:9" ht="12.75">
      <c r="A4" s="324"/>
      <c r="B4" s="290"/>
      <c r="C4" s="290"/>
      <c r="D4" s="290"/>
      <c r="E4" s="290"/>
      <c r="F4" s="290"/>
      <c r="G4" s="290"/>
      <c r="H4" s="290"/>
      <c r="I4" s="325"/>
    </row>
    <row r="5" spans="1:9" ht="79.5" customHeight="1">
      <c r="A5" s="343" t="s">
        <v>1599</v>
      </c>
      <c r="B5" s="344"/>
      <c r="C5" s="344"/>
      <c r="D5" s="344"/>
      <c r="E5" s="344"/>
      <c r="F5" s="344"/>
      <c r="G5" s="344"/>
      <c r="H5" s="344"/>
      <c r="I5" s="345"/>
    </row>
    <row r="6" spans="1:9" ht="12.75">
      <c r="A6" s="324"/>
      <c r="B6" s="290"/>
      <c r="C6" s="290"/>
      <c r="D6" s="290"/>
      <c r="E6" s="290"/>
      <c r="F6" s="290"/>
      <c r="G6" s="290"/>
      <c r="H6" s="290"/>
      <c r="I6" s="325"/>
    </row>
    <row r="7" spans="1:9" ht="106.5" customHeight="1">
      <c r="A7" s="343" t="s">
        <v>1600</v>
      </c>
      <c r="B7" s="344"/>
      <c r="C7" s="344"/>
      <c r="D7" s="344"/>
      <c r="E7" s="344"/>
      <c r="F7" s="344"/>
      <c r="G7" s="344"/>
      <c r="H7" s="344"/>
      <c r="I7" s="345"/>
    </row>
    <row r="8" spans="1:9" ht="12.75">
      <c r="A8" s="324"/>
      <c r="B8" s="290"/>
      <c r="C8" s="290"/>
      <c r="D8" s="290"/>
      <c r="E8" s="290"/>
      <c r="F8" s="290"/>
      <c r="G8" s="290"/>
      <c r="H8" s="290"/>
      <c r="I8" s="325"/>
    </row>
    <row r="9" spans="1:9" ht="143.25" customHeight="1">
      <c r="A9" s="334" t="s">
        <v>1601</v>
      </c>
      <c r="B9" s="335"/>
      <c r="C9" s="335"/>
      <c r="D9" s="335"/>
      <c r="E9" s="335"/>
      <c r="F9" s="335"/>
      <c r="G9" s="335"/>
      <c r="H9" s="335"/>
      <c r="I9" s="336"/>
    </row>
    <row r="10" spans="1:9" ht="12.75">
      <c r="A10" s="324"/>
      <c r="B10" s="290"/>
      <c r="C10" s="290"/>
      <c r="D10" s="290"/>
      <c r="E10" s="290"/>
      <c r="F10" s="290"/>
      <c r="G10" s="290"/>
      <c r="H10" s="290"/>
      <c r="I10" s="325"/>
    </row>
    <row r="11" spans="1:9" ht="54.75" customHeight="1">
      <c r="A11" s="334" t="s">
        <v>1602</v>
      </c>
      <c r="B11" s="335"/>
      <c r="C11" s="335"/>
      <c r="D11" s="335"/>
      <c r="E11" s="335"/>
      <c r="F11" s="335"/>
      <c r="G11" s="335"/>
      <c r="H11" s="335"/>
      <c r="I11" s="336"/>
    </row>
    <row r="12" spans="1:9" ht="12.75">
      <c r="A12" s="324"/>
      <c r="B12" s="290"/>
      <c r="C12" s="290"/>
      <c r="D12" s="290"/>
      <c r="E12" s="290"/>
      <c r="F12" s="290"/>
      <c r="G12" s="290"/>
      <c r="H12" s="290"/>
      <c r="I12" s="325"/>
    </row>
    <row r="13" spans="1:9" ht="42.75" customHeight="1">
      <c r="A13" s="334" t="s">
        <v>1605</v>
      </c>
      <c r="B13" s="335"/>
      <c r="C13" s="335"/>
      <c r="D13" s="335"/>
      <c r="E13" s="335"/>
      <c r="F13" s="335"/>
      <c r="G13" s="335"/>
      <c r="H13" s="335"/>
      <c r="I13" s="336"/>
    </row>
    <row r="14" spans="1:9" ht="12.75">
      <c r="A14" s="324"/>
      <c r="B14" s="290"/>
      <c r="C14" s="290"/>
      <c r="D14" s="290"/>
      <c r="E14" s="290"/>
      <c r="F14" s="290"/>
      <c r="G14" s="290"/>
      <c r="H14" s="290"/>
      <c r="I14" s="325"/>
    </row>
    <row r="15" spans="1:9" ht="40.5" customHeight="1">
      <c r="A15" s="334" t="s">
        <v>1606</v>
      </c>
      <c r="B15" s="335"/>
      <c r="C15" s="335"/>
      <c r="D15" s="335"/>
      <c r="E15" s="335"/>
      <c r="F15" s="335"/>
      <c r="G15" s="335"/>
      <c r="H15" s="335"/>
      <c r="I15" s="336"/>
    </row>
    <row r="16" spans="1:9" ht="12.75">
      <c r="A16" s="324"/>
      <c r="B16" s="290"/>
      <c r="C16" s="290"/>
      <c r="D16" s="290"/>
      <c r="E16" s="290"/>
      <c r="F16" s="290"/>
      <c r="G16" s="290"/>
      <c r="H16" s="290"/>
      <c r="I16" s="325"/>
    </row>
    <row r="17" spans="1:12" ht="134.25" customHeight="1">
      <c r="A17" s="334" t="s">
        <v>1607</v>
      </c>
      <c r="B17" s="335"/>
      <c r="C17" s="335"/>
      <c r="D17" s="335"/>
      <c r="E17" s="335"/>
      <c r="F17" s="335"/>
      <c r="G17" s="335"/>
      <c r="H17" s="335"/>
      <c r="I17" s="336"/>
      <c r="L17" t="s">
        <v>1608</v>
      </c>
    </row>
    <row r="18" spans="1:9" ht="12.75">
      <c r="A18" s="324"/>
      <c r="B18" s="290"/>
      <c r="C18" s="290"/>
      <c r="D18" s="290"/>
      <c r="E18" s="290"/>
      <c r="F18" s="290"/>
      <c r="G18" s="290"/>
      <c r="H18" s="290"/>
      <c r="I18" s="325"/>
    </row>
    <row r="19" spans="1:9" ht="49.5" customHeight="1">
      <c r="A19" s="334" t="s">
        <v>1609</v>
      </c>
      <c r="B19" s="335"/>
      <c r="C19" s="335"/>
      <c r="D19" s="335"/>
      <c r="E19" s="335"/>
      <c r="F19" s="335"/>
      <c r="G19" s="335"/>
      <c r="H19" s="335"/>
      <c r="I19" s="336"/>
    </row>
    <row r="20" spans="1:9" ht="12.75">
      <c r="A20" s="324" t="s">
        <v>1610</v>
      </c>
      <c r="B20" s="290"/>
      <c r="C20" s="290"/>
      <c r="D20" s="290"/>
      <c r="E20" s="290"/>
      <c r="F20" s="290"/>
      <c r="G20" s="290"/>
      <c r="H20" s="290"/>
      <c r="I20" s="325"/>
    </row>
    <row r="21" spans="1:9" ht="41.25" customHeight="1">
      <c r="A21" s="334" t="s">
        <v>1611</v>
      </c>
      <c r="B21" s="335"/>
      <c r="C21" s="335"/>
      <c r="D21" s="335"/>
      <c r="E21" s="335"/>
      <c r="F21" s="335"/>
      <c r="G21" s="335"/>
      <c r="H21" s="335"/>
      <c r="I21" s="336"/>
    </row>
    <row r="22" spans="1:9" ht="36.75" customHeight="1">
      <c r="A22" s="337" t="s">
        <v>1612</v>
      </c>
      <c r="B22" s="338"/>
      <c r="C22" s="338"/>
      <c r="D22" s="338"/>
      <c r="E22" s="338"/>
      <c r="F22" s="338"/>
      <c r="G22" s="338"/>
      <c r="H22" s="338"/>
      <c r="I22" s="339"/>
    </row>
  </sheetData>
  <mergeCells count="12">
    <mergeCell ref="A1:I1"/>
    <mergeCell ref="A3:I3"/>
    <mergeCell ref="A5:I5"/>
    <mergeCell ref="A7:I7"/>
    <mergeCell ref="A9:I9"/>
    <mergeCell ref="A11:I11"/>
    <mergeCell ref="A13:I13"/>
    <mergeCell ref="A15:I15"/>
    <mergeCell ref="A17:I17"/>
    <mergeCell ref="A19:I19"/>
    <mergeCell ref="A21:I21"/>
    <mergeCell ref="A22:I2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BD3428"/>
  <sheetViews>
    <sheetView tabSelected="1" workbookViewId="0" topLeftCell="A1">
      <selection activeCell="C8" sqref="C8"/>
    </sheetView>
  </sheetViews>
  <sheetFormatPr defaultColWidth="9.140625" defaultRowHeight="12.75"/>
  <cols>
    <col min="1" max="1" width="4.140625" style="12" customWidth="1"/>
    <col min="2" max="2" width="25.140625" style="0" customWidth="1"/>
    <col min="3" max="3" width="6.7109375" style="12" customWidth="1"/>
    <col min="4" max="4" width="7.140625" style="0" customWidth="1"/>
    <col min="5" max="5" width="5.8515625" style="0" customWidth="1"/>
    <col min="6" max="6" width="5.28125" style="12" customWidth="1"/>
    <col min="7" max="7" width="6.00390625" style="12" customWidth="1"/>
    <col min="8" max="8" width="5.7109375" style="12" customWidth="1"/>
    <col min="9" max="9" width="7.140625" style="12" customWidth="1"/>
    <col min="10" max="10" width="7.8515625" style="12" customWidth="1"/>
    <col min="11" max="11" width="7.00390625" style="12" customWidth="1"/>
    <col min="12" max="12" width="5.421875" style="12" customWidth="1"/>
    <col min="13" max="13" width="6.28125" style="12" customWidth="1"/>
    <col min="14" max="14" width="8.421875" style="12" customWidth="1"/>
    <col min="15" max="15" width="8.8515625" style="12" customWidth="1"/>
    <col min="16" max="16" width="27.28125" style="7" bestFit="1" customWidth="1"/>
    <col min="17" max="17" width="39.28125" style="0" bestFit="1" customWidth="1"/>
    <col min="18" max="18" width="28.00390625" style="0" bestFit="1" customWidth="1"/>
  </cols>
  <sheetData>
    <row r="1" spans="1:14" ht="20.25">
      <c r="A1" s="45" t="s">
        <v>96</v>
      </c>
      <c r="B1" s="46"/>
      <c r="C1" s="46"/>
      <c r="D1" s="46"/>
      <c r="E1" s="46"/>
      <c r="F1" s="46"/>
      <c r="G1" s="46"/>
      <c r="H1" s="46"/>
      <c r="I1" s="47"/>
      <c r="J1" s="47"/>
      <c r="K1" s="47"/>
      <c r="L1" s="47"/>
      <c r="M1" s="48"/>
      <c r="N1" s="49"/>
    </row>
    <row r="2" spans="1:14" ht="20.25">
      <c r="A2" s="77" t="s">
        <v>1571</v>
      </c>
      <c r="B2" s="50"/>
      <c r="C2" s="50"/>
      <c r="D2" s="50"/>
      <c r="E2" s="50"/>
      <c r="F2" s="50"/>
      <c r="G2" s="51"/>
      <c r="H2" s="51"/>
      <c r="I2" s="51"/>
      <c r="J2" s="51"/>
      <c r="K2" s="51"/>
      <c r="L2" s="51"/>
      <c r="M2" s="52"/>
      <c r="N2" s="53"/>
    </row>
    <row r="3" spans="1:18" ht="12.75">
      <c r="A3" s="260"/>
      <c r="B3" s="261"/>
      <c r="C3" s="260"/>
      <c r="D3" s="261"/>
      <c r="E3" s="261"/>
      <c r="F3" s="260"/>
      <c r="G3" s="260"/>
      <c r="H3" s="260"/>
      <c r="I3" s="260"/>
      <c r="J3" s="261"/>
      <c r="K3" s="260"/>
      <c r="L3" s="260"/>
      <c r="M3" s="260"/>
      <c r="N3" s="262"/>
      <c r="R3" s="230" t="s">
        <v>1570</v>
      </c>
    </row>
    <row r="4" spans="1:18" ht="12.75">
      <c r="A4" s="261"/>
      <c r="B4" s="263" t="s">
        <v>97</v>
      </c>
      <c r="C4" s="373"/>
      <c r="D4" s="371"/>
      <c r="E4" s="372"/>
      <c r="F4" s="264"/>
      <c r="G4" s="265" t="s">
        <v>98</v>
      </c>
      <c r="H4" s="370"/>
      <c r="I4" s="371"/>
      <c r="J4" s="372"/>
      <c r="K4" s="22" t="s">
        <v>99</v>
      </c>
      <c r="L4" s="370"/>
      <c r="M4" s="371"/>
      <c r="N4" s="372"/>
      <c r="R4" s="23">
        <f>IF(Cities!B4="","",Cities!B4)</f>
      </c>
    </row>
    <row r="5" spans="1:18" ht="12.75">
      <c r="A5" s="260"/>
      <c r="B5" s="261"/>
      <c r="C5" s="260"/>
      <c r="D5" s="266" t="s">
        <v>100</v>
      </c>
      <c r="E5" s="370"/>
      <c r="F5" s="371"/>
      <c r="G5" s="371"/>
      <c r="H5" s="372"/>
      <c r="I5" s="260"/>
      <c r="J5" s="263" t="s">
        <v>101</v>
      </c>
      <c r="K5" s="370"/>
      <c r="L5" s="371"/>
      <c r="M5" s="371"/>
      <c r="N5" s="372"/>
      <c r="R5" s="23" t="str">
        <f>IF(Cities!B5="","",Cities!B5)</f>
        <v>ALAMAGORDO, NM</v>
      </c>
    </row>
    <row r="6" spans="1:18" ht="18">
      <c r="A6" s="37" t="s">
        <v>121</v>
      </c>
      <c r="B6" s="44"/>
      <c r="C6" s="260"/>
      <c r="D6" s="261"/>
      <c r="E6" s="261"/>
      <c r="F6" s="261"/>
      <c r="G6" s="261"/>
      <c r="H6" s="261"/>
      <c r="I6" s="261"/>
      <c r="J6" s="261"/>
      <c r="K6" s="261"/>
      <c r="L6" s="261"/>
      <c r="M6" s="261"/>
      <c r="N6" s="261"/>
      <c r="R6" s="23" t="str">
        <f>IF(Cities!B6="","",Cities!B6)</f>
        <v>ALBUQUERQUE IRR, NM</v>
      </c>
    </row>
    <row r="7" spans="1:18" ht="12.75">
      <c r="A7" s="260"/>
      <c r="B7" s="261"/>
      <c r="C7" s="260"/>
      <c r="D7" s="261"/>
      <c r="E7" s="261"/>
      <c r="F7" s="260"/>
      <c r="G7" s="260"/>
      <c r="H7" s="260"/>
      <c r="I7" s="260"/>
      <c r="J7" s="260"/>
      <c r="K7" s="260"/>
      <c r="L7" s="267" t="s">
        <v>122</v>
      </c>
      <c r="M7" s="260"/>
      <c r="N7" s="260"/>
      <c r="R7" s="23" t="str">
        <f>IF(Cities!B7="","",Cities!B7)</f>
        <v>ALBUQUERQUE, NM</v>
      </c>
    </row>
    <row r="8" spans="1:18" ht="15">
      <c r="A8" s="260"/>
      <c r="B8" s="250" t="s">
        <v>123</v>
      </c>
      <c r="C8" s="180">
        <f>IF(E8="","",VLOOKUP(E8,Cities!B4:C42,2))</f>
        <v>31025</v>
      </c>
      <c r="D8" s="22" t="s">
        <v>124</v>
      </c>
      <c r="E8" s="374" t="s">
        <v>672</v>
      </c>
      <c r="F8" s="375"/>
      <c r="G8" s="375"/>
      <c r="H8" s="376"/>
      <c r="I8" s="202"/>
      <c r="J8" s="253"/>
      <c r="K8" s="253"/>
      <c r="L8" s="254" t="s">
        <v>125</v>
      </c>
      <c r="M8" s="163"/>
      <c r="N8" s="34" t="s">
        <v>126</v>
      </c>
      <c r="O8" s="21" t="s">
        <v>127</v>
      </c>
      <c r="P8" s="212" t="s">
        <v>128</v>
      </c>
      <c r="R8" s="23" t="str">
        <f>IF(Cities!B8="","",Cities!B8)</f>
        <v>ALCALDE IRR, NM</v>
      </c>
    </row>
    <row r="9" spans="1:18" ht="12.75">
      <c r="A9" s="260"/>
      <c r="B9" s="261"/>
      <c r="C9" s="268" t="s">
        <v>129</v>
      </c>
      <c r="D9" s="261"/>
      <c r="E9" s="261"/>
      <c r="F9" s="261"/>
      <c r="G9" s="261"/>
      <c r="H9" s="260"/>
      <c r="I9" s="260"/>
      <c r="J9" s="260"/>
      <c r="K9" s="260"/>
      <c r="L9" s="261"/>
      <c r="M9" s="260"/>
      <c r="N9" s="260"/>
      <c r="O9" s="27" t="s">
        <v>130</v>
      </c>
      <c r="P9" s="213">
        <f>IF($E$8="","",VLOOKUP($E$8,Cities!$B$4:$L$1001,4))</f>
        <v>1.339116670563479</v>
      </c>
      <c r="R9" s="23" t="str">
        <f>IF(Cities!B9="","",Cities!B9)</f>
        <v>ALCALDE, NM</v>
      </c>
    </row>
    <row r="10" spans="1:19" ht="15">
      <c r="A10" s="261"/>
      <c r="B10" s="251" t="s">
        <v>131</v>
      </c>
      <c r="C10" s="261"/>
      <c r="D10" s="255"/>
      <c r="E10" s="256"/>
      <c r="F10" s="256"/>
      <c r="G10" s="257"/>
      <c r="H10" s="257"/>
      <c r="I10" s="254" t="s">
        <v>132</v>
      </c>
      <c r="J10" s="163"/>
      <c r="K10" s="274" t="s">
        <v>126</v>
      </c>
      <c r="L10" s="261"/>
      <c r="M10" s="260"/>
      <c r="N10" s="260"/>
      <c r="O10" s="27" t="s">
        <v>133</v>
      </c>
      <c r="P10" s="213">
        <f>IF($E$8="","",VLOOKUP($E$8,Cities!$B$4:$L$1001,5))</f>
        <v>1.0184829137343103</v>
      </c>
      <c r="R10" s="23" t="str">
        <f>IF(Cities!B10="","",Cities!B10)</f>
        <v>ARTESIA IRR, NM</v>
      </c>
      <c r="S10" s="78"/>
    </row>
    <row r="11" spans="1:18" ht="12.75">
      <c r="A11" s="260"/>
      <c r="B11" s="261"/>
      <c r="C11" s="261"/>
      <c r="D11" s="255"/>
      <c r="E11" s="256"/>
      <c r="F11" s="256"/>
      <c r="G11" s="257"/>
      <c r="H11" s="257"/>
      <c r="I11" s="254" t="s">
        <v>134</v>
      </c>
      <c r="J11" s="163"/>
      <c r="K11" s="274" t="s">
        <v>126</v>
      </c>
      <c r="L11" s="261"/>
      <c r="M11" s="260"/>
      <c r="N11" s="260"/>
      <c r="O11" s="27" t="s">
        <v>135</v>
      </c>
      <c r="P11" s="213">
        <f>IF($E$8="","",VLOOKUP($E$8,Cities!$B$4:$L$1001,6))</f>
        <v>1</v>
      </c>
      <c r="R11" s="23" t="str">
        <f>IF(Cities!B11="","",Cities!B11)</f>
        <v>ARTESIA, NM</v>
      </c>
    </row>
    <row r="12" spans="1:18" ht="12.75">
      <c r="A12" s="260"/>
      <c r="B12" s="261"/>
      <c r="C12" s="261"/>
      <c r="D12" s="270"/>
      <c r="E12" s="266"/>
      <c r="F12" s="261"/>
      <c r="G12" s="260"/>
      <c r="H12" s="260"/>
      <c r="I12" s="263"/>
      <c r="J12" s="260"/>
      <c r="K12" s="264"/>
      <c r="L12" s="261"/>
      <c r="M12" s="260"/>
      <c r="N12" s="260"/>
      <c r="O12" s="27" t="s">
        <v>136</v>
      </c>
      <c r="P12" s="213">
        <f>IF($E$8="","",VLOOKUP($E$8,Cities!$B$4:$L$1001,7))</f>
        <v>0.9600585348191655</v>
      </c>
      <c r="R12" s="23" t="str">
        <f>IF(Cities!B12="","",Cities!B12)</f>
        <v>BITTER LAKES IRR, NM</v>
      </c>
    </row>
    <row r="13" spans="1:18" ht="12.75">
      <c r="A13" s="260"/>
      <c r="B13" s="261"/>
      <c r="C13" s="261"/>
      <c r="D13" s="261"/>
      <c r="E13" s="271"/>
      <c r="F13" s="272"/>
      <c r="G13" s="272"/>
      <c r="H13" s="272"/>
      <c r="I13" s="272"/>
      <c r="J13" s="273"/>
      <c r="K13" s="260"/>
      <c r="L13" s="261"/>
      <c r="M13" s="260"/>
      <c r="N13" s="260"/>
      <c r="O13" s="27" t="s">
        <v>137</v>
      </c>
      <c r="P13" s="213">
        <f>IF($E$8="","",VLOOKUP($E$8,Cities!$B$4:$L$1001,8))</f>
        <v>0.9483721959858322</v>
      </c>
      <c r="R13" s="23" t="str">
        <f>IF(Cities!B13="","",Cities!B13)</f>
        <v>BITTER LAKES WL, NM</v>
      </c>
    </row>
    <row r="14" spans="1:18" ht="15">
      <c r="A14" s="261"/>
      <c r="B14" s="252" t="s">
        <v>138</v>
      </c>
      <c r="C14" s="261"/>
      <c r="D14" s="257"/>
      <c r="E14" s="253"/>
      <c r="F14" s="253"/>
      <c r="G14" s="257"/>
      <c r="H14" s="257"/>
      <c r="I14" s="254" t="s">
        <v>139</v>
      </c>
      <c r="J14" s="79">
        <f>IF(E8="","",VLOOKUP(E8,Cities!B4:L42,3))</f>
        <v>5496.945939242309</v>
      </c>
      <c r="K14" s="264" t="s">
        <v>140</v>
      </c>
      <c r="L14" s="261"/>
      <c r="M14" s="260"/>
      <c r="N14" s="260"/>
      <c r="O14" s="27" t="s">
        <v>141</v>
      </c>
      <c r="P14" s="213">
        <f>IF($E$8="","",VLOOKUP($E$8,Cities!$B$4:$L$1001,9))</f>
        <v>0.7522045855379188</v>
      </c>
      <c r="R14" s="23" t="str">
        <f>IF(Cities!B14="","",Cities!B14)</f>
        <v>BLOOMFIELD IRR, NM</v>
      </c>
    </row>
    <row r="15" spans="1:18" ht="12.75">
      <c r="A15" s="260"/>
      <c r="B15" s="1"/>
      <c r="C15" s="269"/>
      <c r="D15" s="2"/>
      <c r="E15" s="275"/>
      <c r="F15" s="269"/>
      <c r="G15" s="269"/>
      <c r="H15" s="269"/>
      <c r="I15" s="269"/>
      <c r="J15" s="269"/>
      <c r="K15" s="260"/>
      <c r="L15" s="261"/>
      <c r="M15" s="260"/>
      <c r="N15" s="260"/>
      <c r="O15" s="27" t="s">
        <v>142</v>
      </c>
      <c r="P15" s="213">
        <f>IF($E$8="","",VLOOKUP($E$8,Cities!$B$4:$L$1001,10))</f>
        <v>0.6823406660290409</v>
      </c>
      <c r="R15" s="23" t="str">
        <f>IF(Cities!B15="","",Cities!B15)</f>
        <v>BLOOMFIELD, NM</v>
      </c>
    </row>
    <row r="16" spans="1:18" ht="18">
      <c r="A16" s="37" t="s">
        <v>143</v>
      </c>
      <c r="B16" s="38"/>
      <c r="C16" s="42"/>
      <c r="D16" s="43"/>
      <c r="E16" s="276"/>
      <c r="F16" s="260"/>
      <c r="G16" s="260"/>
      <c r="H16" s="260"/>
      <c r="I16" s="260"/>
      <c r="J16" s="260"/>
      <c r="K16" s="260"/>
      <c r="L16" s="261"/>
      <c r="M16" s="260"/>
      <c r="N16" s="260"/>
      <c r="O16" s="28" t="s">
        <v>144</v>
      </c>
      <c r="P16" s="213">
        <f>IF($E$8="","",VLOOKUP($E$8,Cities!$B$4:$L$1001,11))</f>
        <v>0.5633058724472108</v>
      </c>
      <c r="R16" s="23" t="str">
        <f>IF(Cities!B16="","",Cities!B16)</f>
        <v>CAMERON IRR, NM</v>
      </c>
    </row>
    <row r="17" spans="1:18" ht="12.75">
      <c r="A17" s="260"/>
      <c r="B17" s="261"/>
      <c r="C17" s="260"/>
      <c r="D17" s="261"/>
      <c r="E17" s="261"/>
      <c r="F17" s="260"/>
      <c r="G17" s="260"/>
      <c r="H17" s="260"/>
      <c r="I17" s="260"/>
      <c r="J17" s="260"/>
      <c r="K17" s="260"/>
      <c r="L17" s="260"/>
      <c r="M17" s="260"/>
      <c r="N17" s="260"/>
      <c r="O17" s="20"/>
      <c r="P17" s="214"/>
      <c r="R17" s="23" t="str">
        <f>IF(Cities!B17="","",Cities!B17)</f>
        <v>CAMERON, NM</v>
      </c>
    </row>
    <row r="18" spans="1:18" ht="12.75">
      <c r="A18" s="261"/>
      <c r="B18" s="32" t="s">
        <v>145</v>
      </c>
      <c r="C18" s="92"/>
      <c r="D18" s="261"/>
      <c r="E18" s="261"/>
      <c r="F18" s="260"/>
      <c r="G18" s="277" t="s">
        <v>146</v>
      </c>
      <c r="H18" s="370"/>
      <c r="I18" s="371"/>
      <c r="J18" s="371"/>
      <c r="K18" s="371"/>
      <c r="L18" s="371"/>
      <c r="M18" s="372"/>
      <c r="R18" s="23" t="str">
        <f>IF(Cities!B18="","",Cities!B18)</f>
        <v>CARLSBAD IRR, NM</v>
      </c>
    </row>
    <row r="19" spans="1:18" ht="12.75">
      <c r="A19" s="260"/>
      <c r="B19" s="273"/>
      <c r="C19" s="261"/>
      <c r="D19" s="267"/>
      <c r="E19" s="260"/>
      <c r="F19" s="261"/>
      <c r="G19" s="260"/>
      <c r="H19" s="260"/>
      <c r="I19" s="260"/>
      <c r="J19" s="260"/>
      <c r="K19" s="260"/>
      <c r="L19" s="260"/>
      <c r="M19" s="260"/>
      <c r="N19" s="260"/>
      <c r="R19" s="23" t="str">
        <f>IF(Cities!B19="","",Cities!B19)</f>
        <v>CARLSBAD, NM</v>
      </c>
    </row>
    <row r="20" spans="1:18" ht="12.75">
      <c r="A20" s="260"/>
      <c r="B20" s="32" t="s">
        <v>147</v>
      </c>
      <c r="C20" s="370"/>
      <c r="D20" s="371"/>
      <c r="E20" s="371"/>
      <c r="F20" s="371"/>
      <c r="G20" s="371"/>
      <c r="H20" s="372"/>
      <c r="I20" s="261"/>
      <c r="J20" s="261"/>
      <c r="K20" s="261"/>
      <c r="L20" s="22" t="s">
        <v>148</v>
      </c>
      <c r="M20" s="163"/>
      <c r="N20" s="34" t="s">
        <v>126</v>
      </c>
      <c r="R20" s="23" t="str">
        <f>IF(Cities!B20="","",Cities!B20)</f>
        <v>CLAYTON  APT, NM</v>
      </c>
    </row>
    <row r="21" spans="1:18" ht="12.75">
      <c r="A21" s="260"/>
      <c r="B21" s="260"/>
      <c r="C21" s="260"/>
      <c r="D21" s="261"/>
      <c r="E21" s="261"/>
      <c r="F21" s="261"/>
      <c r="G21" s="260"/>
      <c r="H21" s="260"/>
      <c r="I21" s="260"/>
      <c r="J21" s="260"/>
      <c r="K21" s="260"/>
      <c r="L21" s="260"/>
      <c r="M21" s="260"/>
      <c r="N21" s="260"/>
      <c r="R21" s="23" t="str">
        <f>IF(Cities!B21="","",Cities!B21)</f>
        <v>CLAYTON IRR, NM</v>
      </c>
    </row>
    <row r="22" spans="1:18" ht="12.75">
      <c r="A22" s="9"/>
      <c r="B22" s="58" t="s">
        <v>149</v>
      </c>
      <c r="C22" s="370"/>
      <c r="D22" s="371"/>
      <c r="E22" s="371"/>
      <c r="F22" s="371"/>
      <c r="G22" s="371"/>
      <c r="H22" s="372"/>
      <c r="I22"/>
      <c r="J22"/>
      <c r="K22"/>
      <c r="L22" s="22" t="s">
        <v>150</v>
      </c>
      <c r="M22" s="163"/>
      <c r="N22" s="34" t="s">
        <v>126</v>
      </c>
      <c r="R22" s="23" t="str">
        <f>IF(Cities!B22="","",Cities!B22)</f>
        <v>CLOVIS IRR, NM</v>
      </c>
    </row>
    <row r="23" spans="1:18" ht="13.5" thickBot="1">
      <c r="A23" s="260"/>
      <c r="B23" s="261"/>
      <c r="C23" s="260"/>
      <c r="D23" s="278"/>
      <c r="E23" s="278"/>
      <c r="F23" s="261"/>
      <c r="G23" s="260"/>
      <c r="H23" s="260"/>
      <c r="I23" s="260"/>
      <c r="J23" s="260"/>
      <c r="K23" s="260"/>
      <c r="L23" s="260"/>
      <c r="M23" s="260"/>
      <c r="N23" s="260"/>
      <c r="R23" s="23" t="str">
        <f>IF(Cities!B23="","",Cities!B23)</f>
        <v>CLOVIS, NM</v>
      </c>
    </row>
    <row r="24" spans="1:18" ht="13.5" thickTop="1">
      <c r="A24" s="279"/>
      <c r="B24" s="280"/>
      <c r="C24" s="279"/>
      <c r="D24" s="280"/>
      <c r="E24" s="280"/>
      <c r="F24" s="279"/>
      <c r="G24" s="279"/>
      <c r="H24" s="279"/>
      <c r="I24" s="279"/>
      <c r="J24" s="279"/>
      <c r="K24" s="279"/>
      <c r="L24" s="279"/>
      <c r="M24" s="279"/>
      <c r="N24" s="279"/>
      <c r="R24" s="23" t="str">
        <f>IF(Cities!B24="","",Cities!B24)</f>
        <v>DEMING IRR, NM</v>
      </c>
    </row>
    <row r="25" spans="1:18" ht="18">
      <c r="A25" s="37" t="s">
        <v>151</v>
      </c>
      <c r="B25" s="38"/>
      <c r="C25" s="39"/>
      <c r="D25" s="276"/>
      <c r="E25" s="261"/>
      <c r="F25" s="260"/>
      <c r="G25" s="260"/>
      <c r="H25" s="260"/>
      <c r="I25" s="260"/>
      <c r="J25" s="260"/>
      <c r="K25" s="260"/>
      <c r="L25" s="260"/>
      <c r="M25" s="260"/>
      <c r="N25" s="260"/>
      <c r="R25" s="23" t="str">
        <f>IF(Cities!B25="","",Cities!B25)</f>
        <v>DEMING, NM</v>
      </c>
    </row>
    <row r="26" spans="1:18" ht="15.75" customHeight="1" thickBot="1">
      <c r="A26" s="281"/>
      <c r="B26" s="282" t="s">
        <v>152</v>
      </c>
      <c r="C26" s="281"/>
      <c r="D26" s="276"/>
      <c r="E26" s="276"/>
      <c r="F26" s="260"/>
      <c r="G26" s="260"/>
      <c r="H26" s="260"/>
      <c r="I26" s="260"/>
      <c r="J26" s="260"/>
      <c r="K26" s="260"/>
      <c r="L26" s="260"/>
      <c r="M26" s="260"/>
      <c r="N26" s="260"/>
      <c r="R26" s="23" t="str">
        <f>IF(Cities!B26="","",Cities!B26)</f>
        <v>DES MOINES IRR, NM</v>
      </c>
    </row>
    <row r="27" spans="1:18" ht="51.75" thickBot="1">
      <c r="A27" s="247" t="s">
        <v>153</v>
      </c>
      <c r="B27" s="248" t="s">
        <v>154</v>
      </c>
      <c r="C27" s="248" t="s">
        <v>155</v>
      </c>
      <c r="D27" s="248" t="s">
        <v>1565</v>
      </c>
      <c r="E27" s="248" t="s">
        <v>1563</v>
      </c>
      <c r="F27" s="248" t="s">
        <v>156</v>
      </c>
      <c r="G27" s="248" t="s">
        <v>1564</v>
      </c>
      <c r="H27" s="248" t="s">
        <v>157</v>
      </c>
      <c r="I27" s="248" t="s">
        <v>1566</v>
      </c>
      <c r="J27" s="248" t="s">
        <v>158</v>
      </c>
      <c r="K27" s="248" t="s">
        <v>1567</v>
      </c>
      <c r="L27" s="248" t="s">
        <v>159</v>
      </c>
      <c r="M27" s="248" t="s">
        <v>160</v>
      </c>
      <c r="N27" s="249" t="s">
        <v>1568</v>
      </c>
      <c r="P27" s="230" t="s">
        <v>718</v>
      </c>
      <c r="Q27" s="230" t="s">
        <v>171</v>
      </c>
      <c r="R27" s="23" t="str">
        <f>IF(Cities!B27="","",Cities!B27)</f>
        <v>DES MOINES, NM</v>
      </c>
    </row>
    <row r="28" spans="1:18" ht="14.25">
      <c r="A28" s="179"/>
      <c r="B28" s="259"/>
      <c r="C28" s="165">
        <f>IF(B28="","",VLOOKUP($B28,Crop!$B$3:$L$997,3))</f>
      </c>
      <c r="D28" s="164">
        <f>IF(B28="","",VLOOKUP($B28,Crop!$B$3:$L$997,2))</f>
      </c>
      <c r="E28" s="167">
        <f>IF(B28="","",VLOOKUP($B28,Crop!$B$3:$L$997,4))</f>
      </c>
      <c r="F28" s="167">
        <f>IF(B28="","",VLOOKUP($B28,Crop!$B$3:$L$997,5,TRUE))</f>
      </c>
      <c r="G28" s="166">
        <f>IF(B28="","",C28*E28*F28)</f>
      </c>
      <c r="H28" s="167">
        <f>IF(B28="","",VLOOKUP($B28,Crop!$B$3:$L$997,10,TRUE))</f>
      </c>
      <c r="I28" s="168">
        <f>IF(B28="","",(H28*G28))</f>
      </c>
      <c r="J28" s="169"/>
      <c r="K28" s="168">
        <f>IF(B28="","",I28+J28)</f>
      </c>
      <c r="L28" s="167">
        <f>IF(B28="","",VLOOKUP($B28,Crop!$B$3:$L$997,11))</f>
      </c>
      <c r="M28" s="170">
        <f aca="true" t="shared" si="0" ref="M28:M42">IF(L28="","",VLOOKUP(L28,$O$9:$P$17,2,TRUE))</f>
      </c>
      <c r="N28" s="168">
        <f>IF(B28="","",K28*M28)</f>
      </c>
      <c r="P28" s="223">
        <f>IF(Crop!B2="","",Crop!B2)</f>
      </c>
      <c r="Q28">
        <f>IF(Operations!B4="","",Operations!B4)</f>
      </c>
      <c r="R28" s="23" t="str">
        <f>IF(Cities!B28="","",Cities!B28)</f>
        <v>ESTANCIA IRR, NM</v>
      </c>
    </row>
    <row r="29" spans="1:18" ht="14.25">
      <c r="A29" s="179"/>
      <c r="B29" s="259"/>
      <c r="C29" s="165">
        <f>IF(B29="","",VLOOKUP($B29,Crop!$B$3:$L$997,3))</f>
      </c>
      <c r="D29" s="164">
        <f>IF(B29="","",VLOOKUP($B29,Crop!$B$3:$L$997,2))</f>
      </c>
      <c r="E29" s="167">
        <f>IF(B29="","",VLOOKUP($B29,Crop!$B$3:$L$997,4))</f>
      </c>
      <c r="F29" s="167">
        <f>IF(B29="","",VLOOKUP($B29,Crop!$B$3:$L$997,5,TRUE))</f>
      </c>
      <c r="G29" s="166">
        <f aca="true" t="shared" si="1" ref="G29:G42">IF(B29="","",C29*E29*F29)</f>
      </c>
      <c r="H29" s="167">
        <f>IF(B29="","",VLOOKUP($B29,Crop!$B$3:$L$997,10,TRUE))</f>
      </c>
      <c r="I29" s="168">
        <f aca="true" t="shared" si="2" ref="I29:I42">IF(B29="","",(H29*G29))</f>
      </c>
      <c r="J29" s="169"/>
      <c r="K29" s="168">
        <f aca="true" t="shared" si="3" ref="K29:K42">IF(B29="","",I29+J29)</f>
      </c>
      <c r="L29" s="167">
        <f>IF(B29="","",VLOOKUP($B29,Crop!$B$3:$L$997,11))</f>
      </c>
      <c r="M29" s="170">
        <f t="shared" si="0"/>
      </c>
      <c r="N29" s="168">
        <f aca="true" t="shared" si="4" ref="N29:N42">IF(B29="","",K29*M29)</f>
      </c>
      <c r="P29" s="223" t="str">
        <f>IF(Crop!B3="","",Crop!B3)</f>
        <v>agroforestry</v>
      </c>
      <c r="Q29" t="str">
        <f>IF(Operations!B5="","",Operations!B5)</f>
        <v>Aerator, ground driven knife aerator  </v>
      </c>
      <c r="R29" s="23" t="str">
        <f>IF(Cities!B29="","",Cities!B29)</f>
        <v>ESTANCIA, NM</v>
      </c>
    </row>
    <row r="30" spans="1:18" ht="14.25">
      <c r="A30" s="179"/>
      <c r="B30" s="259" t="s">
        <v>1569</v>
      </c>
      <c r="C30" s="165">
        <f>IF(B30="","",VLOOKUP($B30,Crop!$B$3:$L$997,3))</f>
      </c>
      <c r="D30" s="164">
        <f>IF(B30="","",VLOOKUP($B30,Crop!$B$3:$L$997,2))</f>
      </c>
      <c r="E30" s="167">
        <f>IF(B30="","",VLOOKUP($B30,Crop!$B$3:$L$997,4))</f>
      </c>
      <c r="F30" s="167">
        <f>IF(B30="","",VLOOKUP($B30,Crop!$B$3:$L$997,5,TRUE))</f>
      </c>
      <c r="G30" s="166">
        <f t="shared" si="1"/>
      </c>
      <c r="H30" s="167">
        <f>IF(B30="","",VLOOKUP($B30,Crop!$B$3:$L$997,10,TRUE))</f>
      </c>
      <c r="I30" s="168">
        <f t="shared" si="2"/>
      </c>
      <c r="J30" s="169"/>
      <c r="K30" s="168">
        <f t="shared" si="3"/>
      </c>
      <c r="L30" s="167">
        <f>IF(B30="","",VLOOKUP($B30,Crop!$B$3:$L$997,11))</f>
      </c>
      <c r="M30" s="170">
        <f t="shared" si="0"/>
      </c>
      <c r="N30" s="168">
        <f t="shared" si="4"/>
      </c>
      <c r="P30" s="223" t="str">
        <f>IF(Crop!B4="","",Crop!B4)</f>
        <v>alf; fall seed</v>
      </c>
      <c r="Q30" t="str">
        <f>IF(Operations!B6="","",Operations!B6)</f>
        <v>Anhydous applicator w/ Knife and w/coulter</v>
      </c>
      <c r="R30" s="23" t="str">
        <f>IF(Cities!B30="","",Cities!B30)</f>
        <v>LAS CRUCES IRR, NM</v>
      </c>
    </row>
    <row r="31" spans="1:18" ht="14.25">
      <c r="A31" s="179"/>
      <c r="B31" s="259" t="s">
        <v>1569</v>
      </c>
      <c r="C31" s="165">
        <f>IF(B31="","",VLOOKUP($B31,Crop!$B$3:$L$997,3))</f>
      </c>
      <c r="D31" s="164">
        <f>IF(B31="","",VLOOKUP($B31,Crop!$B$3:$L$997,2))</f>
      </c>
      <c r="E31" s="167">
        <f>IF(B31="","",VLOOKUP($B31,Crop!$B$3:$L$997,4))</f>
      </c>
      <c r="F31" s="167">
        <f>IF(B31="","",VLOOKUP($B31,Crop!$B$3:$L$997,5,TRUE))</f>
      </c>
      <c r="G31" s="166">
        <f t="shared" si="1"/>
      </c>
      <c r="H31" s="167">
        <f>IF(B31="","",VLOOKUP($B31,Crop!$B$3:$L$997,10,TRUE))</f>
      </c>
      <c r="I31" s="168">
        <f t="shared" si="2"/>
      </c>
      <c r="J31" s="169"/>
      <c r="K31" s="168">
        <f t="shared" si="3"/>
      </c>
      <c r="L31" s="167">
        <f>IF(B31="","",VLOOKUP($B31,Crop!$B$3:$L$997,11))</f>
      </c>
      <c r="M31" s="170">
        <f t="shared" si="0"/>
      </c>
      <c r="N31" s="168">
        <f t="shared" si="4"/>
      </c>
      <c r="P31" s="223" t="str">
        <f>IF(Crop!B5="","",Crop!B5)</f>
        <v>alf; spring seed</v>
      </c>
      <c r="Q31" t="str">
        <f>IF(Operations!B7="","",Operations!B7)</f>
        <v>Anhydrous applicator w/Knife (wide)</v>
      </c>
      <c r="R31" s="23" t="str">
        <f>IF(Cities!B31="","",Cities!B31)</f>
        <v>LAS CRUCES, NM</v>
      </c>
    </row>
    <row r="32" spans="1:18" ht="14.25">
      <c r="A32" s="177"/>
      <c r="B32" s="259" t="s">
        <v>1569</v>
      </c>
      <c r="C32" s="165">
        <f>IF(B32="","",VLOOKUP($B32,Crop!$B$3:$L$997,3))</f>
      </c>
      <c r="D32" s="164">
        <f>IF(B32="","",VLOOKUP($B32,Crop!$B$3:$L$997,2))</f>
      </c>
      <c r="E32" s="167">
        <f>IF(B32="","",VLOOKUP($B32,Crop!$B$3:$L$997,4))</f>
      </c>
      <c r="F32" s="167">
        <f>IF(B32="","",VLOOKUP($B32,Crop!$B$3:$L$997,5,TRUE))</f>
      </c>
      <c r="G32" s="166">
        <f t="shared" si="1"/>
      </c>
      <c r="H32" s="167">
        <f>IF(B32="","",VLOOKUP($B32,Crop!$B$3:$L$997,10,TRUE))</f>
      </c>
      <c r="I32" s="168">
        <f t="shared" si="2"/>
      </c>
      <c r="J32" s="169"/>
      <c r="K32" s="168">
        <f t="shared" si="3"/>
      </c>
      <c r="L32" s="167">
        <f>IF(B32="","",VLOOKUP($B32,Crop!$B$3:$L$997,11))</f>
      </c>
      <c r="M32" s="170">
        <f t="shared" si="0"/>
      </c>
      <c r="N32" s="168">
        <f t="shared" si="4"/>
      </c>
      <c r="P32" s="223" t="str">
        <f>IF(Crop!B6="","",Crop!B6)</f>
        <v>alf; summer seed</v>
      </c>
      <c r="Q32" t="str">
        <f>IF(Operations!B8="","",Operations!B8)</f>
        <v>Baler, forage harvester</v>
      </c>
      <c r="R32" s="23" t="str">
        <f>IF(Cities!B32="","",Cities!B32)</f>
        <v>MOSQUERO IRR, NM</v>
      </c>
    </row>
    <row r="33" spans="1:18" ht="14.25">
      <c r="A33" s="177"/>
      <c r="B33" s="259" t="s">
        <v>1569</v>
      </c>
      <c r="C33" s="165">
        <f>IF(B33="","",VLOOKUP($B33,Crop!$B$3:$L$997,3))</f>
      </c>
      <c r="D33" s="164">
        <f>IF(B33="","",VLOOKUP($B33,Crop!$B$3:$L$997,2))</f>
      </c>
      <c r="E33" s="167">
        <f>IF(B33="","",VLOOKUP($B33,Crop!$B$3:$L$997,4))</f>
      </c>
      <c r="F33" s="167">
        <f>IF(B33="","",VLOOKUP($B33,Crop!$B$3:$L$997,5,TRUE))</f>
      </c>
      <c r="G33" s="166">
        <f t="shared" si="1"/>
      </c>
      <c r="H33" s="167">
        <f>IF(B33="","",VLOOKUP($B33,Crop!$B$3:$L$997,10,TRUE))</f>
      </c>
      <c r="I33" s="168">
        <f t="shared" si="2"/>
      </c>
      <c r="J33" s="169"/>
      <c r="K33" s="168">
        <f t="shared" si="3"/>
      </c>
      <c r="L33" s="167">
        <f>IF(B33="","",VLOOKUP($B33,Crop!$B$3:$L$997,11))</f>
      </c>
      <c r="M33" s="170">
        <f t="shared" si="0"/>
      </c>
      <c r="N33" s="168">
        <f t="shared" si="4"/>
      </c>
      <c r="P33" s="223" t="str">
        <f>IF(Crop!B7="","",Crop!B7)</f>
        <v>alf; y1 reg(spr seed</v>
      </c>
      <c r="Q33" t="str">
        <f>IF(Operations!B9="","",Operations!B9)</f>
        <v>Bed/Lister/Hill (wide beds)</v>
      </c>
      <c r="R33" s="23" t="str">
        <f>IF(Cities!B33="","",Cities!B33)</f>
        <v>MOSQUERO, NM</v>
      </c>
    </row>
    <row r="34" spans="1:18" ht="14.25">
      <c r="A34" s="177"/>
      <c r="B34" s="259" t="s">
        <v>1569</v>
      </c>
      <c r="C34" s="165">
        <f>IF(B34="","",VLOOKUP($B34,Crop!$B$3:$L$997,3))</f>
      </c>
      <c r="D34" s="164">
        <f>IF(B34="","",VLOOKUP($B34,Crop!$B$3:$L$997,2))</f>
      </c>
      <c r="E34" s="167">
        <f>IF(B34="","",VLOOKUP($B34,Crop!$B$3:$L$997,4))</f>
      </c>
      <c r="F34" s="167">
        <f>IF(B34="","",VLOOKUP($B34,Crop!$B$3:$L$997,5,TRUE))</f>
      </c>
      <c r="G34" s="166">
        <f t="shared" si="1"/>
      </c>
      <c r="H34" s="167">
        <f>IF(B34="","",VLOOKUP($B34,Crop!$B$3:$L$997,10,TRUE))</f>
      </c>
      <c r="I34" s="168">
        <f t="shared" si="2"/>
      </c>
      <c r="J34" s="169"/>
      <c r="K34" s="168">
        <f t="shared" si="3"/>
      </c>
      <c r="L34" s="167">
        <f>IF(B34="","",VLOOKUP($B34,Crop!$B$3:$L$997,11))</f>
      </c>
      <c r="M34" s="170">
        <f t="shared" si="0"/>
      </c>
      <c r="N34" s="168">
        <f t="shared" si="4"/>
      </c>
      <c r="P34" s="223" t="str">
        <f>IF(Crop!B8="","",Crop!B8)</f>
        <v>alf; y1 reg(sum seed</v>
      </c>
      <c r="Q34" t="str">
        <f>IF(Operations!B10="","",Operations!B10)</f>
        <v>Bedder, lister, hipper single row </v>
      </c>
      <c r="R34" s="23" t="str">
        <f>IF(Cities!B34="","",Cities!B34)</f>
        <v>PORTALES IRR, NM</v>
      </c>
    </row>
    <row r="35" spans="1:18" ht="14.25">
      <c r="A35" s="177"/>
      <c r="B35" s="259" t="s">
        <v>1569</v>
      </c>
      <c r="C35" s="165">
        <f>IF(B35="","",VLOOKUP($B35,Crop!$B$3:$L$997,3))</f>
      </c>
      <c r="D35" s="164">
        <f>IF(B35="","",VLOOKUP($B35,Crop!$B$3:$L$997,2))</f>
      </c>
      <c r="E35" s="167">
        <f>IF(B35="","",VLOOKUP($B35,Crop!$B$3:$L$997,4))</f>
      </c>
      <c r="F35" s="167">
        <f>IF(B35="","",VLOOKUP($B35,Crop!$B$3:$L$997,5,TRUE))</f>
      </c>
      <c r="G35" s="166">
        <f t="shared" si="1"/>
      </c>
      <c r="H35" s="167">
        <f>IF(B35="","",VLOOKUP($B35,Crop!$B$3:$L$997,10,TRUE))</f>
      </c>
      <c r="I35" s="168">
        <f t="shared" si="2"/>
      </c>
      <c r="J35" s="169"/>
      <c r="K35" s="168">
        <f t="shared" si="3"/>
      </c>
      <c r="L35" s="167">
        <f>IF(B35="","",VLOOKUP($B35,Crop!$B$3:$L$997,11))</f>
      </c>
      <c r="M35" s="170">
        <f t="shared" si="0"/>
      </c>
      <c r="N35" s="168">
        <f t="shared" si="4"/>
      </c>
      <c r="P35" s="223" t="str">
        <f>IF(Crop!B9="","",Crop!B9)</f>
        <v>alf; y1 sen (oat sil</v>
      </c>
      <c r="Q35" t="str">
        <f>IF(Operations!B11="","",Operations!B11)</f>
        <v>Bury drip irrigation line</v>
      </c>
      <c r="R35" s="23" t="str">
        <f>IF(Cities!B35="","",Cities!B35)</f>
        <v>PORTALES, NM</v>
      </c>
    </row>
    <row r="36" spans="1:18" ht="14.25">
      <c r="A36" s="177"/>
      <c r="B36" s="259" t="s">
        <v>1569</v>
      </c>
      <c r="C36" s="165">
        <f>IF(B36="","",VLOOKUP($B36,Crop!$B$3:$L$997,3))</f>
      </c>
      <c r="D36" s="164">
        <f>IF(B36="","",VLOOKUP($B36,Crop!$B$3:$L$997,2))</f>
      </c>
      <c r="E36" s="167">
        <f>IF(B36="","",VLOOKUP($B36,Crop!$B$3:$L$997,4))</f>
      </c>
      <c r="F36" s="167">
        <f>IF(B36="","",VLOOKUP($B36,Crop!$B$3:$L$997,5,TRUE))</f>
      </c>
      <c r="G36" s="166">
        <f t="shared" si="1"/>
      </c>
      <c r="H36" s="167">
        <f>IF(B36="","",VLOOKUP($B36,Crop!$B$3:$L$997,10,TRUE))</f>
      </c>
      <c r="I36" s="168">
        <f t="shared" si="2"/>
      </c>
      <c r="J36" s="169"/>
      <c r="K36" s="168">
        <f t="shared" si="3"/>
      </c>
      <c r="L36" s="167">
        <f>IF(B36="","",VLOOKUP($B36,Crop!$B$3:$L$997,11))</f>
      </c>
      <c r="M36" s="170">
        <f t="shared" si="0"/>
      </c>
      <c r="N36" s="168">
        <f t="shared" si="4"/>
      </c>
      <c r="P36" s="223" t="str">
        <f>IF(Crop!B10="","",Crop!B10)</f>
        <v>alf; y1 sen(spr seed</v>
      </c>
      <c r="Q36" t="str">
        <f>IF(Operations!B12="","",Operations!B12)</f>
        <v>Chisel Plow, deep chisel, straight point</v>
      </c>
      <c r="R36" s="23" t="str">
        <f>IF(Cities!B36="","",Cities!B36)</f>
        <v>QUEMANDO IRR, NM</v>
      </c>
    </row>
    <row r="37" spans="1:23" ht="14.25">
      <c r="A37" s="177"/>
      <c r="B37" s="259" t="s">
        <v>1569</v>
      </c>
      <c r="C37" s="165">
        <f>IF(B37="","",VLOOKUP($B37,Crop!$B$3:$L$997,3))</f>
      </c>
      <c r="D37" s="164">
        <f>IF(B37="","",VLOOKUP($B37,Crop!$B$3:$L$997,2))</f>
      </c>
      <c r="E37" s="167">
        <f>IF(B37="","",VLOOKUP($B37,Crop!$B$3:$L$997,4))</f>
      </c>
      <c r="F37" s="167">
        <f>IF(B37="","",VLOOKUP($B37,Crop!$B$3:$L$997,5,TRUE))</f>
      </c>
      <c r="G37" s="166">
        <f t="shared" si="1"/>
      </c>
      <c r="H37" s="167">
        <f>IF(B37="","",VLOOKUP($B37,Crop!$B$3:$L$997,10,TRUE))</f>
      </c>
      <c r="I37" s="168">
        <f t="shared" si="2"/>
      </c>
      <c r="J37" s="169"/>
      <c r="K37" s="168">
        <f t="shared" si="3"/>
      </c>
      <c r="L37" s="167">
        <f>IF(B37="","",VLOOKUP($B37,Crop!$B$3:$L$997,11))</f>
      </c>
      <c r="M37" s="170">
        <f t="shared" si="0"/>
      </c>
      <c r="N37" s="168">
        <f t="shared" si="4"/>
      </c>
      <c r="P37" s="223" t="str">
        <f>IF(Crop!B11="","",Crop!B11)</f>
        <v>alf; y1 sen(sum seed</v>
      </c>
      <c r="Q37" t="str">
        <f>IF(Operations!B13="","",Operations!B13)</f>
        <v>Chisel Plow, deep chisel, twisted point</v>
      </c>
      <c r="R37" s="23" t="str">
        <f>IF(Cities!B37="","",Cities!B37)</f>
        <v>QUEMANDO, NM</v>
      </c>
      <c r="W37" s="7"/>
    </row>
    <row r="38" spans="1:18" ht="14.25">
      <c r="A38" s="177"/>
      <c r="B38" s="259" t="s">
        <v>1569</v>
      </c>
      <c r="C38" s="165">
        <f>IF(B38="","",VLOOKUP($B38,Crop!$B$3:$L$997,3))</f>
      </c>
      <c r="D38" s="164">
        <f>IF(B38="","",VLOOKUP($B38,Crop!$B$3:$L$997,2))</f>
      </c>
      <c r="E38" s="167">
        <f>IF(B38="","",VLOOKUP($B38,Crop!$B$3:$L$997,4))</f>
      </c>
      <c r="F38" s="167">
        <f>IF(B38="","",VLOOKUP($B38,Crop!$B$3:$L$997,5,TRUE))</f>
      </c>
      <c r="G38" s="166">
        <f t="shared" si="1"/>
      </c>
      <c r="H38" s="167">
        <f>IF(B38="","",VLOOKUP($B38,Crop!$B$3:$L$997,10,TRUE))</f>
      </c>
      <c r="I38" s="168">
        <f t="shared" si="2"/>
      </c>
      <c r="J38" s="169"/>
      <c r="K38" s="168">
        <f t="shared" si="3"/>
      </c>
      <c r="L38" s="167">
        <f>IF(B38="","",VLOOKUP($B38,Crop!$B$3:$L$997,11))</f>
      </c>
      <c r="M38" s="170">
        <f t="shared" si="0"/>
      </c>
      <c r="N38" s="168">
        <f t="shared" si="4"/>
      </c>
      <c r="P38" s="223" t="str">
        <f>IF(Crop!B12="","",Crop!B12)</f>
        <v>alf; y1 senesc (oat)</v>
      </c>
      <c r="Q38" t="str">
        <f>IF(Operations!B14="","",Operations!B14)</f>
        <v>Chisel Plow, sweeps</v>
      </c>
      <c r="R38" s="23" t="str">
        <f>IF(Cities!B38="","",Cities!B38)</f>
        <v>ROSWELL IRR, NM</v>
      </c>
    </row>
    <row r="39" spans="1:18" ht="14.25">
      <c r="A39" s="177"/>
      <c r="B39" s="259" t="s">
        <v>1569</v>
      </c>
      <c r="C39" s="165">
        <f>IF(B39="","",VLOOKUP($B39,Crop!$B$3:$L$997,3))</f>
      </c>
      <c r="D39" s="164">
        <f>IF(B39="","",VLOOKUP($B39,Crop!$B$3:$L$997,2))</f>
      </c>
      <c r="E39" s="167">
        <f>IF(B39="","",VLOOKUP($B39,Crop!$B$3:$L$997,4))</f>
      </c>
      <c r="F39" s="167">
        <f>IF(B39="","",VLOOKUP($B39,Crop!$B$3:$L$997,5,TRUE))</f>
      </c>
      <c r="G39" s="166">
        <f t="shared" si="1"/>
      </c>
      <c r="H39" s="167">
        <f>IF(B39="","",VLOOKUP($B39,Crop!$B$3:$L$997,10,TRUE))</f>
      </c>
      <c r="I39" s="168">
        <f t="shared" si="2"/>
      </c>
      <c r="J39" s="169"/>
      <c r="K39" s="168">
        <f t="shared" si="3"/>
      </c>
      <c r="L39" s="167">
        <f>IF(B39="","",VLOOKUP($B39,Crop!$B$3:$L$997,11))</f>
      </c>
      <c r="M39" s="170">
        <f t="shared" si="0"/>
      </c>
      <c r="N39" s="168">
        <f t="shared" si="4"/>
      </c>
      <c r="P39" s="223" t="str">
        <f>IF(Crop!B13="","",Crop!B13)</f>
        <v>alf; y2 regrowth</v>
      </c>
      <c r="Q39" t="str">
        <f>IF(Operations!B15="","",Operations!B15)</f>
        <v>Chisel/sweep-rod; first oper. after MB plow</v>
      </c>
      <c r="R39" s="23" t="str">
        <f>IF(Cities!B39="","",Cities!B39)</f>
        <v>ROSWELL, NM</v>
      </c>
    </row>
    <row r="40" spans="1:18" ht="14.25">
      <c r="A40" s="177"/>
      <c r="B40" s="259" t="s">
        <v>1569</v>
      </c>
      <c r="C40" s="165">
        <f>IF(B40="","",VLOOKUP($B40,Crop!$B$3:$L$997,3))</f>
      </c>
      <c r="D40" s="164">
        <f>IF(B40="","",VLOOKUP($B40,Crop!$B$3:$L$997,2))</f>
      </c>
      <c r="E40" s="167">
        <f>IF(B40="","",VLOOKUP($B40,Crop!$B$3:$L$997,4))</f>
      </c>
      <c r="F40" s="167">
        <f>IF(B40="","",VLOOKUP($B40,Crop!$B$3:$L$997,5,TRUE))</f>
      </c>
      <c r="G40" s="166">
        <f t="shared" si="1"/>
      </c>
      <c r="H40" s="167">
        <f>IF(B40="","",VLOOKUP($B40,Crop!$B$3:$L$997,10,TRUE))</f>
      </c>
      <c r="I40" s="168">
        <f t="shared" si="2"/>
      </c>
      <c r="J40" s="169"/>
      <c r="K40" s="168">
        <f t="shared" si="3"/>
      </c>
      <c r="L40" s="167">
        <f>IF(B40="","",VLOOKUP($B40,Crop!$B$3:$L$997,11))</f>
      </c>
      <c r="M40" s="170">
        <f t="shared" si="0"/>
      </c>
      <c r="N40" s="168">
        <f t="shared" si="4"/>
      </c>
      <c r="P40" s="223" t="str">
        <f>IF(Crop!B14="","",Crop!B14)</f>
        <v>alf; y2 regrowth 3T</v>
      </c>
      <c r="Q40" t="str">
        <f>IF(Operations!B16="","",Operations!B16)</f>
        <v>Chisel; straight points (12" spacing)</v>
      </c>
      <c r="R40" s="23" t="str">
        <f>IF(Cities!B40="","",Cities!B40)</f>
        <v>SHIPROCK, NM</v>
      </c>
    </row>
    <row r="41" spans="1:18" ht="14.25">
      <c r="A41" s="177"/>
      <c r="B41" s="259" t="s">
        <v>1569</v>
      </c>
      <c r="C41" s="165">
        <f>IF(B41="","",VLOOKUP($B41,Crop!$B$3:$L$997,3))</f>
      </c>
      <c r="D41" s="164">
        <f>IF(B41="","",VLOOKUP($B41,Crop!$B$3:$L$997,2))</f>
      </c>
      <c r="E41" s="167">
        <f>IF(B41="","",VLOOKUP($B41,Crop!$B$3:$L$997,4))</f>
      </c>
      <c r="F41" s="167">
        <f>IF(B41="","",VLOOKUP($B41,Crop!$B$3:$L$997,5,TRUE))</f>
      </c>
      <c r="G41" s="166">
        <f t="shared" si="1"/>
      </c>
      <c r="H41" s="167">
        <f>IF(B41="","",VLOOKUP($B41,Crop!$B$3:$L$997,10,TRUE))</f>
      </c>
      <c r="I41" s="168">
        <f t="shared" si="2"/>
      </c>
      <c r="J41" s="169"/>
      <c r="K41" s="168">
        <f t="shared" si="3"/>
      </c>
      <c r="L41" s="167">
        <f>IF(B41="","",VLOOKUP($B41,Crop!$B$3:$L$997,11))</f>
      </c>
      <c r="M41" s="170">
        <f t="shared" si="0"/>
      </c>
      <c r="N41" s="168">
        <f t="shared" si="4"/>
      </c>
      <c r="P41" s="223" t="str">
        <f>IF(Crop!B15="","",Crop!B15)</f>
        <v>alf; y2 senescence</v>
      </c>
      <c r="Q41" t="str">
        <f>IF(Operations!B17="","",Operations!B17)</f>
        <v>Chisel; straight points (18" spacing) </v>
      </c>
      <c r="R41" s="23" t="str">
        <f>IF(Cities!B41="","",Cities!B41)</f>
        <v>SOCORRO IRR, NM</v>
      </c>
    </row>
    <row r="42" spans="1:18" ht="15" thickBot="1">
      <c r="A42" s="177"/>
      <c r="B42" s="259" t="s">
        <v>1569</v>
      </c>
      <c r="C42" s="165">
        <f>IF(B42="","",VLOOKUP($B42,Crop!$B$3:$L$997,3))</f>
      </c>
      <c r="D42" s="164">
        <f>IF(B42="","",VLOOKUP($B42,Crop!$B$3:$L$997,2))</f>
      </c>
      <c r="E42" s="167">
        <f>IF(B42="","",VLOOKUP($B42,Crop!$B$3:$L$997,4))</f>
      </c>
      <c r="F42" s="167">
        <f>IF(B42="","",VLOOKUP($B42,Crop!$B$3:$L$997,5,TRUE))</f>
      </c>
      <c r="G42" s="166">
        <f t="shared" si="1"/>
      </c>
      <c r="H42" s="167">
        <f>IF(B42="","",VLOOKUP($B42,Crop!$B$3:$L$997,10,TRUE))</f>
      </c>
      <c r="I42" s="168">
        <f t="shared" si="2"/>
      </c>
      <c r="J42" s="169"/>
      <c r="K42" s="168">
        <f t="shared" si="3"/>
      </c>
      <c r="L42" s="167">
        <f>IF(B42="","",VLOOKUP($B42,Crop!$B$3:$L$997,11))</f>
      </c>
      <c r="M42" s="170">
        <f t="shared" si="0"/>
      </c>
      <c r="N42" s="168">
        <f t="shared" si="4"/>
      </c>
      <c r="P42" s="223" t="str">
        <f>IF(Crop!B16="","",Crop!B16)</f>
        <v>alf; y3 regrowth</v>
      </c>
      <c r="Q42" t="str">
        <f>IF(Operations!B18="","",Operations!B18)</f>
        <v>Chisel; straight points (24" spacing) </v>
      </c>
      <c r="R42" s="23" t="str">
        <f>IF(Cities!B42="","",Cities!B42)</f>
        <v>SOCORRO, NM</v>
      </c>
    </row>
    <row r="43" spans="1:18" ht="15" thickBot="1">
      <c r="A43" s="283"/>
      <c r="B43" s="284"/>
      <c r="C43" s="283"/>
      <c r="D43" s="284"/>
      <c r="E43" s="284"/>
      <c r="F43" s="283"/>
      <c r="G43" s="283"/>
      <c r="H43" s="283"/>
      <c r="I43" s="283"/>
      <c r="J43" s="283"/>
      <c r="K43" s="285"/>
      <c r="L43" s="286"/>
      <c r="M43" s="287" t="s">
        <v>161</v>
      </c>
      <c r="N43" s="288">
        <f>IF(SUM(N28:N42)=0,"",SUM(N28:N42))</f>
      </c>
      <c r="P43" s="223" t="str">
        <f>IF(Crop!B17="","",Crop!B17)</f>
        <v>alf; y3 regrowth 3T</v>
      </c>
      <c r="Q43" t="str">
        <f>IF(Operations!B19="","",Operations!B19)</f>
        <v>Chisel; straight points 2.0 (rough)</v>
      </c>
      <c r="R43" s="23"/>
    </row>
    <row r="44" spans="1:18" ht="15" thickBot="1">
      <c r="A44" s="273"/>
      <c r="B44" s="261"/>
      <c r="C44" s="260"/>
      <c r="D44" s="261"/>
      <c r="E44" s="261"/>
      <c r="F44" s="260"/>
      <c r="G44" s="260"/>
      <c r="H44" s="260"/>
      <c r="I44" s="260"/>
      <c r="J44" s="260"/>
      <c r="K44" s="285"/>
      <c r="L44" s="286"/>
      <c r="M44" s="287" t="s">
        <v>162</v>
      </c>
      <c r="N44" s="289">
        <f>IF(C18="","",C18)</f>
      </c>
      <c r="P44" s="223" t="str">
        <f>IF(Crop!B18="","",Crop!B18)</f>
        <v>alf; y3 senescence</v>
      </c>
      <c r="Q44" t="str">
        <f>IF(Operations!B20="","",Operations!B20)</f>
        <v>Chisel; straight points 2.5 (very rough)</v>
      </c>
      <c r="R44" s="23"/>
    </row>
    <row r="45" spans="1:18" ht="15" thickBot="1">
      <c r="A45" s="273"/>
      <c r="B45" s="261"/>
      <c r="C45" s="260"/>
      <c r="D45" s="261"/>
      <c r="E45" s="261"/>
      <c r="F45" s="260"/>
      <c r="G45" s="260"/>
      <c r="H45" s="260"/>
      <c r="I45" s="260"/>
      <c r="J45" s="260"/>
      <c r="K45" s="285"/>
      <c r="L45" s="286"/>
      <c r="M45" s="287" t="s">
        <v>163</v>
      </c>
      <c r="N45" s="288">
        <f>IF(N44="","",N43/N44)</f>
      </c>
      <c r="P45" s="223" t="str">
        <f>IF(Crop!B19="","",Crop!B19)</f>
        <v>alfalfa 2nd year</v>
      </c>
      <c r="Q45" t="str">
        <f>IF(Operations!B21="","",Operations!B21)</f>
        <v>Chisel; twisted points (18" spacing)</v>
      </c>
      <c r="R45" s="23"/>
    </row>
    <row r="46" spans="1:18" ht="15" thickBot="1">
      <c r="A46" s="260"/>
      <c r="B46" s="261"/>
      <c r="C46" s="260"/>
      <c r="D46" s="261"/>
      <c r="E46" s="261"/>
      <c r="F46" s="260"/>
      <c r="G46" s="260"/>
      <c r="H46" s="260"/>
      <c r="I46" s="260"/>
      <c r="J46" s="260"/>
      <c r="K46" s="285"/>
      <c r="L46" s="286"/>
      <c r="M46" s="287" t="s">
        <v>164</v>
      </c>
      <c r="N46" s="288">
        <f>J14</f>
        <v>5496.945939242309</v>
      </c>
      <c r="P46" s="223" t="str">
        <f>IF(Crop!B20="","",Crop!B20)</f>
        <v>alfalfa established</v>
      </c>
      <c r="Q46" t="str">
        <f>IF(Operations!B22="","",Operations!B22)</f>
        <v>Chisel; twisted points (24" spacing)</v>
      </c>
      <c r="R46" s="23"/>
    </row>
    <row r="47" spans="1:18" ht="16.5" thickBot="1">
      <c r="A47" s="260"/>
      <c r="B47" s="290"/>
      <c r="C47" s="291"/>
      <c r="D47" s="292"/>
      <c r="E47" s="292"/>
      <c r="F47" s="291"/>
      <c r="G47" s="291"/>
      <c r="H47" s="291"/>
      <c r="I47" s="291"/>
      <c r="J47" s="293"/>
      <c r="K47" s="294"/>
      <c r="L47" s="295"/>
      <c r="M47" s="296" t="s">
        <v>165</v>
      </c>
      <c r="N47" s="297" t="e">
        <f>IF(E8="","",(N45-N46)/N46)</f>
        <v>#VALUE!</v>
      </c>
      <c r="P47" s="223" t="str">
        <f>IF(Crop!B21="","",Crop!B21)</f>
        <v>alfalfa seeding year</v>
      </c>
      <c r="Q47" t="str">
        <f>IF(Operations!B23="","",Operations!B23)</f>
        <v>Chisel; twisted points following chop stubble</v>
      </c>
      <c r="R47" s="23"/>
    </row>
    <row r="48" spans="1:18" ht="18">
      <c r="A48" s="40" t="s">
        <v>166</v>
      </c>
      <c r="B48" s="41" t="s">
        <v>167</v>
      </c>
      <c r="C48" s="39"/>
      <c r="D48" s="298"/>
      <c r="E48" s="299" t="s">
        <v>168</v>
      </c>
      <c r="F48" s="260"/>
      <c r="G48" s="260"/>
      <c r="H48" s="260"/>
      <c r="I48" s="260"/>
      <c r="J48" s="260"/>
      <c r="K48" s="260"/>
      <c r="L48" s="260"/>
      <c r="M48" s="260"/>
      <c r="N48" s="260"/>
      <c r="P48" s="223" t="str">
        <f>IF(Crop!B22="","",Crop!B22)</f>
        <v>alfalfa summer seed</v>
      </c>
      <c r="Q48" t="str">
        <f>IF(Operations!B24="","",Operations!B24)</f>
        <v>Chisel-disk; straight points</v>
      </c>
      <c r="R48" s="23"/>
    </row>
    <row r="49" spans="1:18" ht="14.25">
      <c r="A49" s="260"/>
      <c r="B49" s="261" t="s">
        <v>169</v>
      </c>
      <c r="C49" s="260"/>
      <c r="D49" s="261"/>
      <c r="E49" s="261"/>
      <c r="F49" s="273"/>
      <c r="G49" s="273"/>
      <c r="H49" s="273"/>
      <c r="I49" s="273"/>
      <c r="J49" s="273"/>
      <c r="K49" s="260"/>
      <c r="L49" s="260"/>
      <c r="M49" s="260"/>
      <c r="N49" s="260"/>
      <c r="P49" s="223" t="str">
        <f>IF(Crop!B23="","",Crop!B23)</f>
        <v>alfalfa; established</v>
      </c>
      <c r="Q49" t="str">
        <f>IF(Operations!B25="","",Operations!B25)</f>
        <v>Chisel-disk; twisted points</v>
      </c>
      <c r="R49" s="23"/>
    </row>
    <row r="50" spans="1:18" ht="25.5">
      <c r="A50" s="240" t="s">
        <v>170</v>
      </c>
      <c r="B50" s="241" t="s">
        <v>171</v>
      </c>
      <c r="C50" s="242"/>
      <c r="D50" s="242"/>
      <c r="E50" s="246" t="s">
        <v>965</v>
      </c>
      <c r="F50" s="245" t="s">
        <v>172</v>
      </c>
      <c r="G50" s="243" t="s">
        <v>170</v>
      </c>
      <c r="H50" s="241" t="s">
        <v>171</v>
      </c>
      <c r="I50" s="242"/>
      <c r="J50" s="242"/>
      <c r="K50" s="242"/>
      <c r="L50" s="242"/>
      <c r="M50" s="246" t="s">
        <v>965</v>
      </c>
      <c r="N50" s="244" t="s">
        <v>172</v>
      </c>
      <c r="P50" s="223" t="str">
        <f>IF(Crop!B24="","",Crop!B24)</f>
        <v>alfalfa; fall seed</v>
      </c>
      <c r="Q50" t="str">
        <f>IF(Operations!B26="","",Operations!B26)</f>
        <v>Combo Up-rooter/bedder (cotton)</v>
      </c>
      <c r="R50" s="258"/>
    </row>
    <row r="51" spans="1:18" ht="14.25">
      <c r="A51" s="231"/>
      <c r="B51" s="360"/>
      <c r="C51" s="360"/>
      <c r="D51" s="360"/>
      <c r="E51" s="232"/>
      <c r="F51" s="233">
        <f>IF(B51="","",(E51)*VLOOKUP(B51,Operations!$B$5:$I$201,8))</f>
      </c>
      <c r="G51" s="326"/>
      <c r="H51" s="359" t="s">
        <v>1569</v>
      </c>
      <c r="I51" s="359"/>
      <c r="J51" s="359"/>
      <c r="K51" s="359"/>
      <c r="L51" s="359"/>
      <c r="M51" s="232"/>
      <c r="N51" s="233">
        <f>IF(H51="","",((M51)*VLOOKUP(H51,Operations!$B$5:$I$201,8)))</f>
      </c>
      <c r="P51" s="223" t="str">
        <f>IF(Crop!B25="","",Crop!B25)</f>
        <v>alfalfa; spring seed</v>
      </c>
      <c r="Q51" t="str">
        <f>IF(Operations!B27="","",Operations!B27)</f>
        <v>Corrigation/Furrow maker </v>
      </c>
      <c r="R51" s="258"/>
    </row>
    <row r="52" spans="1:18" ht="14.25">
      <c r="A52" s="234"/>
      <c r="B52" s="357"/>
      <c r="C52" s="357"/>
      <c r="D52" s="357"/>
      <c r="E52" s="235"/>
      <c r="F52" s="329">
        <f>IF(B52="","",(E52)*VLOOKUP(B52,Operations!$B$5:$I$201,8))</f>
      </c>
      <c r="G52" s="327"/>
      <c r="H52" s="352" t="s">
        <v>1569</v>
      </c>
      <c r="I52" s="352"/>
      <c r="J52" s="352"/>
      <c r="K52" s="352"/>
      <c r="L52" s="352"/>
      <c r="M52" s="235"/>
      <c r="N52" s="329">
        <f>IF(H52="","",((M52)*VLOOKUP(H52,Operations!$B$5:$I$201,8)))</f>
      </c>
      <c r="P52" s="223" t="str">
        <f>IF(Crop!B26="","",Crop!B26)</f>
        <v>alfalfa; summer seed</v>
      </c>
      <c r="Q52" t="str">
        <f>IF(Operations!B28="","",Operations!B28)</f>
        <v>Cultipacker roller</v>
      </c>
      <c r="R52" s="258"/>
    </row>
    <row r="53" spans="1:18" ht="14.25">
      <c r="A53" s="234"/>
      <c r="B53" s="357"/>
      <c r="C53" s="357"/>
      <c r="D53" s="357"/>
      <c r="E53" s="235"/>
      <c r="F53" s="329">
        <f>IF(B53="","",(E53)*VLOOKUP(B53,Operations!$B$5:$I$201,8))</f>
      </c>
      <c r="G53" s="327"/>
      <c r="H53" s="352" t="s">
        <v>1569</v>
      </c>
      <c r="I53" s="352"/>
      <c r="J53" s="352"/>
      <c r="K53" s="352"/>
      <c r="L53" s="352"/>
      <c r="M53" s="235"/>
      <c r="N53" s="329">
        <f>IF(H53="","",((M53)*VLOOKUP(H53,Operations!$B$5:$I$201,8)))</f>
      </c>
      <c r="P53" s="223" t="str">
        <f>IF(Crop!B27="","",Crop!B27)</f>
        <v>alfalfa-brome 2nd yr</v>
      </c>
      <c r="Q53" t="str">
        <f>IF(Operations!B29="","",Operations!B29)</f>
        <v>Cultivator, field, straight point</v>
      </c>
      <c r="R53" s="258"/>
    </row>
    <row r="54" spans="1:18" ht="14.25">
      <c r="A54" s="234"/>
      <c r="B54" s="357"/>
      <c r="C54" s="357"/>
      <c r="D54" s="357"/>
      <c r="E54" s="235"/>
      <c r="F54" s="329">
        <f>IF(B54="","",(E54)*VLOOKUP(B54,Operations!$B$5:$I$201,8))</f>
      </c>
      <c r="G54" s="327"/>
      <c r="H54" s="352" t="s">
        <v>1569</v>
      </c>
      <c r="I54" s="352"/>
      <c r="J54" s="352"/>
      <c r="K54" s="352"/>
      <c r="L54" s="352"/>
      <c r="M54" s="235"/>
      <c r="N54" s="329">
        <f>IF(H54="","",((M54)*VLOOKUP(H54,Operations!$B$5:$I$201,8)))</f>
      </c>
      <c r="P54" s="223" t="str">
        <f>IF(Crop!B28="","",Crop!B28)</f>
        <v>alfalfa-brome 2y rgs</v>
      </c>
      <c r="Q54" t="str">
        <f>IF(Operations!B30="","",Operations!B30)</f>
        <v>Cultivator, ridge till  w/ridging attach.</v>
      </c>
      <c r="R54" s="258"/>
    </row>
    <row r="55" spans="1:18" ht="14.25">
      <c r="A55" s="234"/>
      <c r="B55" s="357"/>
      <c r="C55" s="357"/>
      <c r="D55" s="357"/>
      <c r="E55" s="235"/>
      <c r="F55" s="329">
        <f>IF(B55="","",(E55)*VLOOKUP(B55,Operations!$B$5:$I$201,8))</f>
      </c>
      <c r="G55" s="327"/>
      <c r="H55" s="352" t="s">
        <v>1569</v>
      </c>
      <c r="I55" s="352"/>
      <c r="J55" s="352"/>
      <c r="K55" s="352"/>
      <c r="L55" s="352"/>
      <c r="M55" s="235"/>
      <c r="N55" s="329">
        <f>IF(H55="","",((M55)*VLOOKUP(H55,Operations!$B$5:$I$201,8)))</f>
      </c>
      <c r="P55" s="223" t="str">
        <f>IF(Crop!B29="","",Crop!B29)</f>
        <v>alfalfa-brome est se</v>
      </c>
      <c r="Q55" t="str">
        <f>IF(Operations!B31="","",Operations!B31)</f>
        <v>Cultivator, row w/ Rotary finger wheels</v>
      </c>
      <c r="R55" s="258"/>
    </row>
    <row r="56" spans="1:18" ht="14.25">
      <c r="A56" s="234"/>
      <c r="B56" s="357"/>
      <c r="C56" s="357"/>
      <c r="D56" s="357"/>
      <c r="E56" s="235"/>
      <c r="F56" s="329">
        <f>IF(B56="","",(E56)*VLOOKUP(B56,Operations!$B$5:$I$201,8))</f>
      </c>
      <c r="G56" s="327"/>
      <c r="H56" s="352" t="s">
        <v>1569</v>
      </c>
      <c r="I56" s="352"/>
      <c r="J56" s="352"/>
      <c r="K56" s="352"/>
      <c r="L56" s="352"/>
      <c r="M56" s="235"/>
      <c r="N56" s="329">
        <f>IF(H56="","",((M56)*VLOOKUP(H56,Operations!$B$5:$I$201,8)))</f>
      </c>
      <c r="P56" s="223" t="str">
        <f>IF(Crop!B30="","",Crop!B30)</f>
        <v>alfalfa-brome estab.</v>
      </c>
      <c r="Q56" t="str">
        <f>IF(Operations!B32="","",Operations!B32)</f>
        <v>Cultivator, row w/multiple sweeps</v>
      </c>
      <c r="R56" s="258"/>
    </row>
    <row r="57" spans="1:18" ht="14.25">
      <c r="A57" s="234"/>
      <c r="B57" s="357"/>
      <c r="C57" s="357"/>
      <c r="D57" s="357"/>
      <c r="E57" s="235"/>
      <c r="F57" s="329">
        <f>IF(B57="","",(E57)*VLOOKUP(B57,Operations!$B$5:$I$201,8))</f>
      </c>
      <c r="G57" s="327"/>
      <c r="H57" s="352" t="s">
        <v>1569</v>
      </c>
      <c r="I57" s="352"/>
      <c r="J57" s="352"/>
      <c r="K57" s="352"/>
      <c r="L57" s="352"/>
      <c r="M57" s="235"/>
      <c r="N57" s="329">
        <f>IF(H57="","",((M57)*VLOOKUP(H57,Operations!$B$5:$I$201,8)))</f>
      </c>
      <c r="P57" s="223" t="str">
        <f>IF(Crop!B31="","",Crop!B31)</f>
        <v>Alf-brome;seed NM</v>
      </c>
      <c r="Q57" t="str">
        <f>IF(Operations!B33="","",Operations!B33)</f>
        <v>Cultivator, row w/single sweeps</v>
      </c>
      <c r="R57" s="258"/>
    </row>
    <row r="58" spans="1:18" ht="14.25">
      <c r="A58" s="234"/>
      <c r="B58" s="357"/>
      <c r="C58" s="357"/>
      <c r="D58" s="357"/>
      <c r="E58" s="235"/>
      <c r="F58" s="329">
        <f>IF(B58="","",(E58)*VLOOKUP(B58,Operations!$B$5:$I$201,8))</f>
      </c>
      <c r="G58" s="327"/>
      <c r="H58" s="352" t="s">
        <v>1569</v>
      </c>
      <c r="I58" s="352"/>
      <c r="J58" s="352"/>
      <c r="K58" s="352"/>
      <c r="L58" s="352"/>
      <c r="M58" s="235"/>
      <c r="N58" s="329">
        <f>IF(H58="","",((M58)*VLOOKUP(H58,Operations!$B$5:$I$201,8)))</f>
      </c>
      <c r="P58" s="223" t="str">
        <f>IF(Crop!B32="","",Crop!B32)</f>
        <v>alf-brome;y1 clrsreg</v>
      </c>
      <c r="Q58" t="str">
        <f>IF(Operations!B34="","",Operations!B34)</f>
        <v>Cultivator, row w/Spring tooth shovels</v>
      </c>
      <c r="R58" s="258"/>
    </row>
    <row r="59" spans="1:18" ht="14.25">
      <c r="A59" s="234"/>
      <c r="B59" s="357"/>
      <c r="C59" s="357"/>
      <c r="D59" s="357"/>
      <c r="E59" s="235"/>
      <c r="F59" s="329">
        <f>IF(B59="","",(E59)*VLOOKUP(B59,Operations!$B$5:$I$201,8))</f>
      </c>
      <c r="G59" s="327"/>
      <c r="H59" s="352" t="s">
        <v>1569</v>
      </c>
      <c r="I59" s="352"/>
      <c r="J59" s="352"/>
      <c r="K59" s="352"/>
      <c r="L59" s="352"/>
      <c r="M59" s="235"/>
      <c r="N59" s="329">
        <f>IF(H59="","",((M59)*VLOOKUP(H59,Operations!$B$5:$I$201,8)))</f>
      </c>
      <c r="P59" s="223" t="str">
        <f>IF(Crop!B33="","",Crop!B33)</f>
        <v>alf-brome;y1 clrssen</v>
      </c>
      <c r="Q59" t="str">
        <f>IF(Operations!B35="","",Operations!B35)</f>
        <v>Cultivator; field </v>
      </c>
      <c r="R59" s="258"/>
    </row>
    <row r="60" spans="1:18" ht="14.25">
      <c r="A60" s="234"/>
      <c r="B60" s="357"/>
      <c r="C60" s="357"/>
      <c r="D60" s="357"/>
      <c r="E60" s="235"/>
      <c r="F60" s="329">
        <f>IF(B60="","",(E60)*VLOOKUP(B60,Operations!$B$5:$I$201,8))</f>
      </c>
      <c r="G60" s="327"/>
      <c r="H60" s="352" t="s">
        <v>1569</v>
      </c>
      <c r="I60" s="352"/>
      <c r="J60" s="352"/>
      <c r="K60" s="352"/>
      <c r="L60" s="352"/>
      <c r="M60" s="235"/>
      <c r="N60" s="329">
        <f>IF(H60="","",((M60)*VLOOKUP(H60,Operations!$B$5:$I$201,8)))</f>
      </c>
      <c r="P60" s="223" t="str">
        <f>IF(Crop!B34="","",Crop!B34)</f>
        <v>alf-brome;y1 sen(oat</v>
      </c>
      <c r="Q60" t="str">
        <f>IF(Operations!B36="","",Operations!B36)</f>
        <v>Cultivator; field, after plow </v>
      </c>
      <c r="R60" s="258"/>
    </row>
    <row r="61" spans="1:18" ht="14.25">
      <c r="A61" s="234"/>
      <c r="B61" s="357"/>
      <c r="C61" s="357"/>
      <c r="D61" s="357"/>
      <c r="E61" s="235"/>
      <c r="F61" s="329">
        <f>IF(B61="","",(E61)*VLOOKUP(B61,Operations!$B$5:$I$201,8))</f>
      </c>
      <c r="G61" s="327"/>
      <c r="H61" s="352" t="s">
        <v>1569</v>
      </c>
      <c r="I61" s="352"/>
      <c r="J61" s="352"/>
      <c r="K61" s="352"/>
      <c r="L61" s="352"/>
      <c r="M61" s="235"/>
      <c r="N61" s="329">
        <f>IF(H61="","",((M61)*VLOOKUP(H61,Operations!$B$5:$I$201,8)))</f>
      </c>
      <c r="P61" s="223" t="str">
        <f>IF(Crop!B35="","",Crop!B35)</f>
        <v>alf-brome;y2 regrow</v>
      </c>
      <c r="Q61" t="str">
        <f>IF(Operations!B37="","",Operations!B37)</f>
        <v>Cultivator; field, sweep shovels </v>
      </c>
      <c r="R61" s="258"/>
    </row>
    <row r="62" spans="1:18" ht="14.25">
      <c r="A62" s="234"/>
      <c r="B62" s="357"/>
      <c r="C62" s="357"/>
      <c r="D62" s="357"/>
      <c r="E62" s="235"/>
      <c r="F62" s="329">
        <f>IF(B62="","",(E62)*VLOOKUP(B62,Operations!$B$5:$I$201,8))</f>
      </c>
      <c r="G62" s="327"/>
      <c r="H62" s="352" t="s">
        <v>1569</v>
      </c>
      <c r="I62" s="352"/>
      <c r="J62" s="352"/>
      <c r="K62" s="352"/>
      <c r="L62" s="352"/>
      <c r="M62" s="235"/>
      <c r="N62" s="329">
        <f>IF(H62="","",((M62)*VLOOKUP(H62,Operations!$B$5:$I$201,8)))</f>
      </c>
      <c r="P62" s="223" t="str">
        <f>IF(Crop!B36="","",Crop!B36)</f>
        <v>alf-brome;y2 senesc</v>
      </c>
      <c r="Q62" t="str">
        <f>IF(Operations!B38="","",Operations!B38)</f>
        <v>Cultivator; row crop, shovels/sweeps</v>
      </c>
      <c r="R62" s="258"/>
    </row>
    <row r="63" spans="1:18" ht="14.25">
      <c r="A63" s="234"/>
      <c r="B63" s="357"/>
      <c r="C63" s="357"/>
      <c r="D63" s="357"/>
      <c r="E63" s="235"/>
      <c r="F63" s="329">
        <f>IF(B63="","",(E63)*VLOOKUP(B63,Operations!$B$5:$I$201,8))</f>
      </c>
      <c r="G63" s="327"/>
      <c r="H63" s="352" t="s">
        <v>1569</v>
      </c>
      <c r="I63" s="352"/>
      <c r="J63" s="352"/>
      <c r="K63" s="352"/>
      <c r="L63" s="352"/>
      <c r="M63" s="235"/>
      <c r="N63" s="329">
        <f>IF(H63="","",((M63)*VLOOKUP(H63,Operations!$B$5:$I$201,8)))</f>
      </c>
      <c r="P63" s="223" t="str">
        <f>IF(Crop!B37="","",Crop!B37)</f>
        <v>alf-brome;y3 regrow</v>
      </c>
      <c r="Q63" t="str">
        <f>IF(Operations!B39="","",Operations!B39)</f>
        <v>Cultivator-rodweedor w/o harrows </v>
      </c>
      <c r="R63" s="258"/>
    </row>
    <row r="64" spans="1:18" ht="14.25">
      <c r="A64" s="236"/>
      <c r="B64" s="357"/>
      <c r="C64" s="357"/>
      <c r="D64" s="357"/>
      <c r="E64" s="235"/>
      <c r="F64" s="329">
        <f>IF(B64="","",(E64)*VLOOKUP(B64,Operations!$B$5:$I$201,8))</f>
      </c>
      <c r="G64" s="327"/>
      <c r="H64" s="352" t="s">
        <v>1569</v>
      </c>
      <c r="I64" s="352"/>
      <c r="J64" s="352"/>
      <c r="K64" s="352"/>
      <c r="L64" s="352"/>
      <c r="M64" s="235"/>
      <c r="N64" s="329">
        <f>IF(H64="","",((M64)*VLOOKUP(H64,Operations!$B$5:$I$201,8)))</f>
      </c>
      <c r="P64" s="223" t="str">
        <f>IF(Crop!B38="","",Crop!B38)</f>
        <v>alf-brome;y3 senesc</v>
      </c>
      <c r="Q64" t="str">
        <f>IF(Operations!B40="","",Operations!B40)</f>
        <v>Cut away beds</v>
      </c>
      <c r="R64" s="258"/>
    </row>
    <row r="65" spans="1:18" ht="14.25">
      <c r="A65" s="236"/>
      <c r="B65" s="357"/>
      <c r="C65" s="357"/>
      <c r="D65" s="357"/>
      <c r="E65" s="235"/>
      <c r="F65" s="329">
        <f>IF(B65="","",(E65)*VLOOKUP(B65,Operations!$B$5:$I$201,8))</f>
      </c>
      <c r="G65" s="327"/>
      <c r="H65" s="352" t="s">
        <v>1569</v>
      </c>
      <c r="I65" s="352"/>
      <c r="J65" s="352"/>
      <c r="K65" s="352"/>
      <c r="L65" s="352"/>
      <c r="M65" s="235"/>
      <c r="N65" s="329">
        <f>IF(H65="","",((M65)*VLOOKUP(H65,Operations!$B$5:$I$201,8)))</f>
      </c>
      <c r="P65" s="223" t="str">
        <f>IF(Crop!B39="","",Crop!B39)</f>
        <v>alf-brome-oat; seed</v>
      </c>
      <c r="Q65" t="str">
        <f>IF(Operations!B41="","",Operations!B41)</f>
        <v>Disk plow; heavy</v>
      </c>
      <c r="R65" s="258"/>
    </row>
    <row r="66" spans="1:18" ht="14.25">
      <c r="A66" s="234"/>
      <c r="B66" s="357"/>
      <c r="C66" s="357"/>
      <c r="D66" s="357"/>
      <c r="E66" s="235"/>
      <c r="F66" s="329">
        <f>IF(B66="","",(E66)*VLOOKUP(B66,Operations!$B$5:$I$201,8))</f>
      </c>
      <c r="G66" s="327"/>
      <c r="H66" s="352" t="s">
        <v>1569</v>
      </c>
      <c r="I66" s="352"/>
      <c r="J66" s="352"/>
      <c r="K66" s="352"/>
      <c r="L66" s="352"/>
      <c r="M66" s="235"/>
      <c r="N66" s="329">
        <f>IF(H66="","",((M66)*VLOOKUP(H66,Operations!$B$5:$I$201,8)))</f>
      </c>
      <c r="P66" s="223" t="str">
        <f>IF(Crop!B40="","",Crop!B40)</f>
        <v>alf-brome-seed</v>
      </c>
      <c r="Q66" t="str">
        <f>IF(Operations!B42="","",Operations!B42)</f>
        <v>Disk plow; heavy, 4-6" shallow </v>
      </c>
      <c r="R66" s="258"/>
    </row>
    <row r="67" spans="1:18" ht="14.25">
      <c r="A67" s="234"/>
      <c r="B67" s="357"/>
      <c r="C67" s="357"/>
      <c r="D67" s="357"/>
      <c r="E67" s="235"/>
      <c r="F67" s="329">
        <f>IF(B67="","",(E67)*VLOOKUP(B67,Operations!$B$5:$I$201,8))</f>
      </c>
      <c r="G67" s="327"/>
      <c r="H67" s="352" t="s">
        <v>1569</v>
      </c>
      <c r="I67" s="352"/>
      <c r="J67" s="352"/>
      <c r="K67" s="352"/>
      <c r="L67" s="352"/>
      <c r="M67" s="235"/>
      <c r="N67" s="329">
        <f>IF(H67="","",((M67)*VLOOKUP(H67,Operations!$B$5:$I$201,8)))</f>
      </c>
      <c r="P67" s="223" t="str">
        <f>IF(Crop!B41="","",Crop!B41)</f>
        <v>alf-brome-seed-NY</v>
      </c>
      <c r="Q67" t="str">
        <f>IF(Operations!B43="","",Operations!B43)</f>
        <v>Disk plow; heavy, 6-8" deep </v>
      </c>
      <c r="R67" s="258"/>
    </row>
    <row r="68" spans="1:18" ht="14.25">
      <c r="A68" s="236"/>
      <c r="B68" s="357"/>
      <c r="C68" s="357"/>
      <c r="D68" s="357"/>
      <c r="E68" s="235"/>
      <c r="F68" s="329">
        <f>IF(B68="","",(E68)*VLOOKUP(B68,Operations!$B$5:$I$201,8))</f>
      </c>
      <c r="G68" s="327"/>
      <c r="H68" s="352" t="s">
        <v>1569</v>
      </c>
      <c r="I68" s="352"/>
      <c r="J68" s="352"/>
      <c r="K68" s="352"/>
      <c r="L68" s="352"/>
      <c r="M68" s="235"/>
      <c r="N68" s="329">
        <f>IF(H68="","",((M68)*VLOOKUP(H68,Operations!$B$5:$I$201,8)))</f>
      </c>
      <c r="P68" s="223" t="str">
        <f>IF(Crop!B42="","",Crop!B42)</f>
        <v>alf-grass;y2 regroNY</v>
      </c>
      <c r="Q68" t="str">
        <f>IF(Operations!B44="","",Operations!B44)</f>
        <v>Disk, Tandem finishing (&lt; 6" depth)</v>
      </c>
      <c r="R68" s="258"/>
    </row>
    <row r="69" spans="1:18" ht="14.25">
      <c r="A69" s="236"/>
      <c r="B69" s="357"/>
      <c r="C69" s="357"/>
      <c r="D69" s="357"/>
      <c r="E69" s="235"/>
      <c r="F69" s="329">
        <f>IF(B69="","",(E69)*VLOOKUP(B69,Operations!$B$5:$I$201,8))</f>
      </c>
      <c r="G69" s="327"/>
      <c r="H69" s="352" t="s">
        <v>1569</v>
      </c>
      <c r="I69" s="352"/>
      <c r="J69" s="352"/>
      <c r="K69" s="352"/>
      <c r="L69" s="352"/>
      <c r="M69" s="235"/>
      <c r="N69" s="329">
        <f>IF(H69="","",((M69)*VLOOKUP(H69,Operations!$B$5:$I$201,8)))</f>
      </c>
      <c r="P69" s="223" t="str">
        <f>IF(Crop!B43="","",Crop!B43)</f>
        <v>alf-grass;y3 regroNY</v>
      </c>
      <c r="Q69" t="str">
        <f>IF(Operations!B45="","",Operations!B45)</f>
        <v>Disk, Tandem primary (&gt; 6" depth)</v>
      </c>
      <c r="R69" s="258"/>
    </row>
    <row r="70" spans="1:18" ht="14.25">
      <c r="A70" s="234"/>
      <c r="B70" s="357"/>
      <c r="C70" s="357"/>
      <c r="D70" s="357"/>
      <c r="E70" s="235"/>
      <c r="F70" s="329">
        <f>IF(B70="","",(E70)*VLOOKUP(B70,Operations!$B$5:$I$201,8))</f>
      </c>
      <c r="G70" s="327"/>
      <c r="H70" s="352" t="s">
        <v>1569</v>
      </c>
      <c r="I70" s="352"/>
      <c r="J70" s="352"/>
      <c r="K70" s="352"/>
      <c r="L70" s="352"/>
      <c r="M70" s="235"/>
      <c r="N70" s="329">
        <f>IF(H70="","",((M70)*VLOOKUP(H70,Operations!$B$5:$I$201,8)))</f>
      </c>
      <c r="P70" s="223" t="str">
        <f>IF(Crop!B44="","",Crop!B44)</f>
        <v>alf-oat(silage);seed</v>
      </c>
      <c r="Q70" t="str">
        <f>IF(Operations!B46="","",Operations!B46)</f>
        <v>Disk; light finish N (3-4 inch)</v>
      </c>
      <c r="R70" s="258"/>
    </row>
    <row r="71" spans="1:18" ht="14.25">
      <c r="A71" s="237"/>
      <c r="B71" s="357"/>
      <c r="C71" s="357"/>
      <c r="D71" s="357"/>
      <c r="E71" s="235"/>
      <c r="F71" s="329">
        <f>IF(B71="","",(E71)*VLOOKUP(B71,Operations!$B$5:$I$201,8))</f>
      </c>
      <c r="G71" s="327"/>
      <c r="H71" s="352" t="s">
        <v>1569</v>
      </c>
      <c r="I71" s="352"/>
      <c r="J71" s="352"/>
      <c r="K71" s="352"/>
      <c r="L71" s="352"/>
      <c r="M71" s="235"/>
      <c r="N71" s="329">
        <f>IF(H71="","",((M71)*VLOOKUP(H71,Operations!$B$5:$I$201,8)))</f>
      </c>
      <c r="P71" s="223" t="str">
        <f>IF(Crop!B45="","",Crop!B45)</f>
        <v>alf-oat; spring seed</v>
      </c>
      <c r="Q71" t="str">
        <f>IF(Operations!B47="","",Operations!B47)</f>
        <v>Disk; offset </v>
      </c>
      <c r="R71" s="258"/>
    </row>
    <row r="72" spans="1:18" ht="14.25">
      <c r="A72" s="237"/>
      <c r="B72" s="357"/>
      <c r="C72" s="357"/>
      <c r="D72" s="357"/>
      <c r="E72" s="235"/>
      <c r="F72" s="329">
        <f>IF(B72="","",(E72)*VLOOKUP(B72,Operations!$B$5:$I$201,8))</f>
      </c>
      <c r="G72" s="327"/>
      <c r="H72" s="352" t="s">
        <v>1569</v>
      </c>
      <c r="I72" s="352"/>
      <c r="J72" s="352"/>
      <c r="K72" s="352"/>
      <c r="L72" s="352"/>
      <c r="M72" s="235"/>
      <c r="N72" s="329">
        <f>IF(H72="","",((M72)*VLOOKUP(H72,Operations!$B$5:$I$201,8)))</f>
      </c>
      <c r="P72" s="223" t="str">
        <f>IF(Crop!B46="","",Crop!B46)</f>
        <v>asparagus;est sprdsk</v>
      </c>
      <c r="Q72" t="str">
        <f>IF(Operations!B48="","",Operations!B48)</f>
        <v>Disk-chisel, mulch-till, or till-all comb.</v>
      </c>
      <c r="R72" s="258"/>
    </row>
    <row r="73" spans="1:18" ht="14.25">
      <c r="A73" s="237"/>
      <c r="B73" s="357"/>
      <c r="C73" s="357"/>
      <c r="D73" s="357"/>
      <c r="E73" s="235"/>
      <c r="F73" s="329">
        <f>IF(B73="","",(E73)*VLOOKUP(B73,Operations!$B$5:$I$201,8))</f>
      </c>
      <c r="G73" s="327"/>
      <c r="H73" s="352" t="s">
        <v>1569</v>
      </c>
      <c r="I73" s="352"/>
      <c r="J73" s="352"/>
      <c r="K73" s="352"/>
      <c r="L73" s="352"/>
      <c r="M73" s="235"/>
      <c r="N73" s="329">
        <f>IF(H73="","",((M73)*VLOOKUP(H73,Operations!$B$5:$I$201,8)))</f>
      </c>
      <c r="P73" s="223" t="str">
        <f>IF(Crop!B47="","",Crop!B47)</f>
        <v>asparagus;new sprdsk</v>
      </c>
      <c r="Q73" t="str">
        <f>IF(Operations!B49="","",Operations!B49)</f>
        <v>Drag tire, fence,etc.</v>
      </c>
      <c r="R73" s="258"/>
    </row>
    <row r="74" spans="1:18" ht="14.25">
      <c r="A74" s="237"/>
      <c r="B74" s="357"/>
      <c r="C74" s="357"/>
      <c r="D74" s="357"/>
      <c r="E74" s="235"/>
      <c r="F74" s="329">
        <f>IF(B74="","",(E74)*VLOOKUP(B74,Operations!$B$5:$I$201,8))</f>
      </c>
      <c r="G74" s="327"/>
      <c r="H74" s="352" t="s">
        <v>1569</v>
      </c>
      <c r="I74" s="352"/>
      <c r="J74" s="352"/>
      <c r="K74" s="352"/>
      <c r="L74" s="352"/>
      <c r="M74" s="235"/>
      <c r="N74" s="329">
        <f>IF(H74="","",((M74)*VLOOKUP(H74,Operations!$B$5:$I$201,8)))</f>
      </c>
      <c r="P74" s="223" t="str">
        <f>IF(Crop!B48="","",Crop!B48)</f>
        <v>bahiagrass;1st year</v>
      </c>
      <c r="Q74" t="str">
        <f>IF(Operations!B50="","",Operations!B50)</f>
        <v>Drag-off beds (smooch)</v>
      </c>
      <c r="R74" s="258"/>
    </row>
    <row r="75" spans="1:18" ht="14.25">
      <c r="A75" s="237"/>
      <c r="B75" s="357"/>
      <c r="C75" s="357"/>
      <c r="D75" s="357"/>
      <c r="E75" s="235"/>
      <c r="F75" s="329">
        <f>IF(B75="","",(E75)*VLOOKUP(B75,Operations!$B$5:$I$201,8))</f>
      </c>
      <c r="G75" s="327"/>
      <c r="H75" s="352" t="s">
        <v>1569</v>
      </c>
      <c r="I75" s="352"/>
      <c r="J75" s="352"/>
      <c r="K75" s="352"/>
      <c r="L75" s="352"/>
      <c r="M75" s="235"/>
      <c r="N75" s="329">
        <f>IF(H75="","",((M75)*VLOOKUP(H75,Operations!$B$5:$I$201,8)))</f>
      </c>
      <c r="P75" s="223" t="str">
        <f>IF(Crop!B49="","",Crop!B49)</f>
        <v>banana; hi mgmt-yr1</v>
      </c>
      <c r="Q75" t="str">
        <f>IF(Operations!B51="","",Operations!B51)</f>
        <v>Drill &lt;10" spacing w/ single disk openers</v>
      </c>
      <c r="R75" s="258"/>
    </row>
    <row r="76" spans="1:18" ht="14.25">
      <c r="A76" s="237"/>
      <c r="B76" s="357"/>
      <c r="C76" s="357"/>
      <c r="D76" s="357"/>
      <c r="E76" s="235"/>
      <c r="F76" s="329">
        <f>IF(B76="","",(E76)*VLOOKUP(B76,Operations!$B$5:$I$201,8))</f>
      </c>
      <c r="G76" s="327"/>
      <c r="H76" s="352" t="s">
        <v>1569</v>
      </c>
      <c r="I76" s="352"/>
      <c r="J76" s="352"/>
      <c r="K76" s="352"/>
      <c r="L76" s="352"/>
      <c r="M76" s="235"/>
      <c r="N76" s="329">
        <f>IF(H76="","",((M76)*VLOOKUP(H76,Operations!$B$5:$I$201,8)))</f>
      </c>
      <c r="P76" s="223" t="str">
        <f>IF(Crop!B50="","",Crop!B50)</f>
        <v>banana; hi mgmt-yr2</v>
      </c>
      <c r="Q76" t="str">
        <f>IF(Operations!B52="","",Operations!B52)</f>
        <v>Drill &lt;10"spacing w/sweep opener</v>
      </c>
      <c r="R76" s="258"/>
    </row>
    <row r="77" spans="1:18" ht="14.25">
      <c r="A77" s="237"/>
      <c r="B77" s="357"/>
      <c r="C77" s="357"/>
      <c r="D77" s="357"/>
      <c r="E77" s="235"/>
      <c r="F77" s="329">
        <f>IF(B77="","",(E77)*VLOOKUP(B77,Operations!$B$5:$I$201,8))</f>
      </c>
      <c r="G77" s="327"/>
      <c r="H77" s="352" t="s">
        <v>1569</v>
      </c>
      <c r="I77" s="352"/>
      <c r="J77" s="352"/>
      <c r="K77" s="352"/>
      <c r="L77" s="352"/>
      <c r="M77" s="235"/>
      <c r="N77" s="329">
        <f>IF(H77="","",((M77)*VLOOKUP(H77,Operations!$B$5:$I$201,8)))</f>
      </c>
      <c r="P77" s="223" t="str">
        <f>IF(Crop!B51="","",Crop!B51)</f>
        <v>banana; hi mgmt-yr3+</v>
      </c>
      <c r="Q77" t="str">
        <f>IF(Operations!B53="","",Operations!B53)</f>
        <v>Drill &lt;10"spacingw/ Fluted coulter &lt;2" wdth</v>
      </c>
      <c r="R77" s="258"/>
    </row>
    <row r="78" spans="1:18" ht="14.25">
      <c r="A78" s="237"/>
      <c r="B78" s="357"/>
      <c r="C78" s="357"/>
      <c r="D78" s="357"/>
      <c r="E78" s="235"/>
      <c r="F78" s="329">
        <f>IF(B78="","",(E78)*VLOOKUP(B78,Operations!$B$5:$I$201,8))</f>
      </c>
      <c r="G78" s="327"/>
      <c r="H78" s="352" t="s">
        <v>1569</v>
      </c>
      <c r="I78" s="352"/>
      <c r="J78" s="352"/>
      <c r="K78" s="352"/>
      <c r="L78" s="352"/>
      <c r="M78" s="235"/>
      <c r="N78" s="329">
        <f>IF(H78="","",((M78)*VLOOKUP(H78,Operations!$B$5:$I$201,8)))</f>
      </c>
      <c r="P78" s="223" t="str">
        <f>IF(Crop!B52="","",Crop!B52)</f>
        <v>banana;notill 1st yr</v>
      </c>
      <c r="Q78" t="str">
        <f>IF(Operations!B54="","",Operations!B54)</f>
        <v>Drill &lt;10"spacingw/ Fluted coulter &gt;2" wdth</v>
      </c>
      <c r="R78" s="258"/>
    </row>
    <row r="79" spans="1:18" ht="14.25">
      <c r="A79" s="237"/>
      <c r="B79" s="357"/>
      <c r="C79" s="357"/>
      <c r="D79" s="357"/>
      <c r="E79" s="235"/>
      <c r="F79" s="329">
        <f>IF(B79="","",(E79)*VLOOKUP(B79,Operations!$B$5:$I$201,8))</f>
      </c>
      <c r="G79" s="327"/>
      <c r="H79" s="352" t="s">
        <v>1569</v>
      </c>
      <c r="I79" s="352"/>
      <c r="J79" s="352"/>
      <c r="K79" s="352"/>
      <c r="L79" s="352"/>
      <c r="M79" s="235"/>
      <c r="N79" s="329">
        <f>IF(H79="","",((M79)*VLOOKUP(H79,Operations!$B$5:$I$201,8)))</f>
      </c>
      <c r="P79" s="223" t="str">
        <f>IF(Crop!B53="","",Crop!B53)</f>
        <v>banana;notill 2nd yr</v>
      </c>
      <c r="Q79" t="str">
        <f>IF(Operations!B55="","",Operations!B55)</f>
        <v>Drill; air seeder (double disk)&lt; 10"</v>
      </c>
      <c r="R79" s="258"/>
    </row>
    <row r="80" spans="1:18" ht="14.25">
      <c r="A80" s="237"/>
      <c r="B80" s="357"/>
      <c r="C80" s="357"/>
      <c r="D80" s="357"/>
      <c r="E80" s="235"/>
      <c r="F80" s="329">
        <f>IF(B80="","",(E80)*VLOOKUP(B80,Operations!$B$5:$I$201,8))</f>
      </c>
      <c r="G80" s="327"/>
      <c r="H80" s="352" t="s">
        <v>1569</v>
      </c>
      <c r="I80" s="352"/>
      <c r="J80" s="352"/>
      <c r="K80" s="352"/>
      <c r="L80" s="352"/>
      <c r="M80" s="235"/>
      <c r="N80" s="329">
        <f>IF(H80="","",((M80)*VLOOKUP(H80,Operations!$B$5:$I$201,8)))</f>
      </c>
      <c r="P80" s="223" t="str">
        <f>IF(Crop!B54="","",Crop!B54)</f>
        <v>banana;taro 1yr</v>
      </c>
      <c r="Q80" t="str">
        <f>IF(Operations!B56="","",Operations!B56)</f>
        <v>Drill; air seeder, chisel type, nar. points &lt;10" </v>
      </c>
      <c r="R80" s="258"/>
    </row>
    <row r="81" spans="1:18" ht="14.25">
      <c r="A81" s="237"/>
      <c r="B81" s="357"/>
      <c r="C81" s="357"/>
      <c r="D81" s="357"/>
      <c r="E81" s="235"/>
      <c r="F81" s="329">
        <f>IF(B81="","",(E81)*VLOOKUP(B81,Operations!$B$5:$I$201,8))</f>
      </c>
      <c r="G81" s="327"/>
      <c r="H81" s="352" t="s">
        <v>1569</v>
      </c>
      <c r="I81" s="352"/>
      <c r="J81" s="352"/>
      <c r="K81" s="352"/>
      <c r="L81" s="352"/>
      <c r="M81" s="235"/>
      <c r="N81" s="329">
        <f>IF(H81="","",((M81)*VLOOKUP(H81,Operations!$B$5:$I$201,8)))</f>
      </c>
      <c r="P81" s="223" t="str">
        <f>IF(Crop!B55="","",Crop!B55)</f>
        <v>barley; fall-125BUPA</v>
      </c>
      <c r="Q81" t="str">
        <f>IF(Operations!B57="","",Operations!B57)</f>
        <v>Drill; air seeder, chisel type, nar. points 10-20"</v>
      </c>
      <c r="R81" s="258"/>
    </row>
    <row r="82" spans="1:18" ht="14.25">
      <c r="A82" s="237"/>
      <c r="B82" s="357"/>
      <c r="C82" s="357"/>
      <c r="D82" s="357"/>
      <c r="E82" s="235"/>
      <c r="F82" s="329">
        <f>IF(B82="","",(E82)*VLOOKUP(B82,Operations!$B$5:$I$201,8))</f>
      </c>
      <c r="G82" s="327"/>
      <c r="H82" s="352" t="s">
        <v>1569</v>
      </c>
      <c r="I82" s="352"/>
      <c r="J82" s="352"/>
      <c r="K82" s="352"/>
      <c r="L82" s="352"/>
      <c r="M82" s="235"/>
      <c r="N82" s="329">
        <f>IF(H82="","",((M82)*VLOOKUP(H82,Operations!$B$5:$I$201,8)))</f>
      </c>
      <c r="P82" s="223" t="str">
        <f>IF(Crop!B56="","",Crop!B56)</f>
        <v>barley; fall-hi mgt</v>
      </c>
      <c r="Q82" t="str">
        <f>IF(Operations!B58="","",Operations!B58)</f>
        <v>Drill; air seeder, duck foot openers</v>
      </c>
      <c r="R82" s="258"/>
    </row>
    <row r="83" spans="1:18" ht="14.25">
      <c r="A83" s="237"/>
      <c r="B83" s="357"/>
      <c r="C83" s="357"/>
      <c r="D83" s="357"/>
      <c r="E83" s="235"/>
      <c r="F83" s="329">
        <f>IF(B83="","",(E83)*VLOOKUP(B83,Operations!$B$5:$I$201,8))</f>
      </c>
      <c r="G83" s="327"/>
      <c r="H83" s="352" t="s">
        <v>1569</v>
      </c>
      <c r="I83" s="352"/>
      <c r="J83" s="352"/>
      <c r="K83" s="352"/>
      <c r="L83" s="352"/>
      <c r="M83" s="235"/>
      <c r="N83" s="329">
        <f>IF(H83="","",((M83)*VLOOKUP(H83,Operations!$B$5:$I$201,8)))</f>
      </c>
      <c r="P83" s="223" t="str">
        <f>IF(Crop!B57="","",Crop!B57)</f>
        <v>barley; fall-med mgt</v>
      </c>
      <c r="Q83" t="str">
        <f>IF(Operations!B59="","",Operations!B59)</f>
        <v>Drill; deep furrow </v>
      </c>
      <c r="R83" s="258"/>
    </row>
    <row r="84" spans="1:18" ht="14.25">
      <c r="A84" s="238"/>
      <c r="B84" s="358"/>
      <c r="C84" s="358"/>
      <c r="D84" s="358"/>
      <c r="E84" s="239"/>
      <c r="F84" s="331">
        <f>IF(B84="","",(E84)*VLOOKUP(B84,Operations!$B$5:$I$201,8))</f>
      </c>
      <c r="G84" s="328"/>
      <c r="H84" s="353" t="s">
        <v>1569</v>
      </c>
      <c r="I84" s="353"/>
      <c r="J84" s="353"/>
      <c r="K84" s="353"/>
      <c r="L84" s="353"/>
      <c r="M84" s="239"/>
      <c r="N84" s="330">
        <f>IF(H84="","",((M84)*VLOOKUP(H84,Operations!$B$5:$I$201,8)))</f>
      </c>
      <c r="P84" s="223" t="str">
        <f>IF(Crop!B58="","",Crop!B58)</f>
        <v>barley; sprg ngp100</v>
      </c>
      <c r="Q84" t="str">
        <f>IF(Operations!B60="","",Operations!B60)</f>
        <v>Drill; direct seed, heavy disk</v>
      </c>
      <c r="R84" s="258"/>
    </row>
    <row r="85" spans="1:18" ht="15" thickBot="1">
      <c r="A85" s="273"/>
      <c r="B85" s="261"/>
      <c r="C85" s="260"/>
      <c r="D85" s="261"/>
      <c r="E85" s="271" t="s">
        <v>173</v>
      </c>
      <c r="F85" s="333">
        <f>IF(SUM(F51:F79)=0,"",SUM(F51:F84)+SUM(N51:N84))</f>
      </c>
      <c r="G85" s="261"/>
      <c r="H85" s="260"/>
      <c r="I85" s="300"/>
      <c r="J85" s="301" t="s">
        <v>174</v>
      </c>
      <c r="K85" s="302">
        <f>IF(C18="","",F85/C18)</f>
      </c>
      <c r="L85" s="261"/>
      <c r="M85" s="260"/>
      <c r="N85" s="260"/>
      <c r="P85" s="223" t="str">
        <f>IF(Crop!B59="","",Crop!B59)</f>
        <v>barley; spring 120</v>
      </c>
      <c r="Q85" t="str">
        <f>IF(Operations!B61="","",Operations!B61)</f>
        <v>Drill; direct seed, light disk</v>
      </c>
      <c r="R85" s="258"/>
    </row>
    <row r="86" spans="1:18" ht="16.5" thickBot="1">
      <c r="A86" s="273"/>
      <c r="B86" s="303"/>
      <c r="C86" s="304"/>
      <c r="D86" s="304"/>
      <c r="E86" s="305"/>
      <c r="F86" s="332"/>
      <c r="G86" s="306"/>
      <c r="H86" s="307"/>
      <c r="I86" s="307"/>
      <c r="J86" s="307"/>
      <c r="K86" s="307"/>
      <c r="L86" s="307"/>
      <c r="M86" s="296" t="s">
        <v>175</v>
      </c>
      <c r="N86" s="308" t="e">
        <f>IF(C8="","",VLOOKUP(K85,'FO factor'!A3:B407,2,TRUE))</f>
        <v>#N/A</v>
      </c>
      <c r="P86" s="223" t="str">
        <f>IF(Crop!B60="","",Crop!B60)</f>
        <v>barley; spring ngp35</v>
      </c>
      <c r="Q86" t="str">
        <f>IF(Operations!B62="","",Operations!B62)</f>
        <v>Drill; direct seed, very rough</v>
      </c>
      <c r="R86" s="258"/>
    </row>
    <row r="87" spans="1:18" ht="18">
      <c r="A87" s="37" t="s">
        <v>176</v>
      </c>
      <c r="B87" s="43"/>
      <c r="C87" s="281"/>
      <c r="D87" s="276"/>
      <c r="E87" s="261"/>
      <c r="F87" s="260"/>
      <c r="G87" s="260"/>
      <c r="H87" s="260"/>
      <c r="I87" s="260"/>
      <c r="J87" s="260"/>
      <c r="K87" s="260"/>
      <c r="L87" s="260"/>
      <c r="M87" s="260"/>
      <c r="N87" s="260"/>
      <c r="P87" s="223" t="str">
        <f>IF(Crop!B61="","",Crop!B61)</f>
        <v>barley; spring ngp45</v>
      </c>
      <c r="Q87" t="str">
        <f>IF(Operations!B63="","",Operations!B63)</f>
        <v>Drill; disk openers </v>
      </c>
      <c r="R87" s="258"/>
    </row>
    <row r="88" spans="1:18" ht="14.25">
      <c r="A88" s="261"/>
      <c r="B88" s="261"/>
      <c r="C88" s="266" t="s">
        <v>177</v>
      </c>
      <c r="D88" s="266"/>
      <c r="E88" s="261"/>
      <c r="F88" s="261"/>
      <c r="G88" s="309" t="s">
        <v>178</v>
      </c>
      <c r="H88" s="261"/>
      <c r="I88" s="266" t="s">
        <v>179</v>
      </c>
      <c r="J88" s="261"/>
      <c r="K88" s="261"/>
      <c r="L88" s="263" t="s">
        <v>180</v>
      </c>
      <c r="M88" s="261"/>
      <c r="N88" s="261"/>
      <c r="P88" s="223" t="str">
        <f>IF(Crop!B62="","",Crop!B62)</f>
        <v>barley; spring ngp60</v>
      </c>
      <c r="Q88" t="str">
        <f>IF(Operations!B64="","",Operations!B64)</f>
        <v>Drill; double disk 6-10 inch w/packers</v>
      </c>
      <c r="R88" s="258"/>
    </row>
    <row r="89" spans="1:18" ht="14.25">
      <c r="A89" s="261"/>
      <c r="B89" s="310" t="s">
        <v>181</v>
      </c>
      <c r="C89" s="311"/>
      <c r="D89" s="169"/>
      <c r="E89" s="312"/>
      <c r="F89" s="261"/>
      <c r="G89" s="313">
        <f>IF(C8="","",$M$8*$J$10*$J$11*$M$20*$M$22)</f>
        <v>0</v>
      </c>
      <c r="H89" s="314"/>
      <c r="I89" s="169"/>
      <c r="J89" s="261"/>
      <c r="K89" s="261"/>
      <c r="L89" s="169"/>
      <c r="M89" s="263"/>
      <c r="N89" s="315"/>
      <c r="P89" s="223" t="str">
        <f>IF(Crop!B63="","",Crop!B63)</f>
        <v>barley; spring ngp80</v>
      </c>
      <c r="Q89" t="str">
        <f>IF(Operations!B65="","",Operations!B65)</f>
        <v>Drill; heavy double drill, with scuffer </v>
      </c>
      <c r="R89" s="258"/>
    </row>
    <row r="90" spans="1:18" ht="14.25">
      <c r="A90" s="261"/>
      <c r="B90" s="261"/>
      <c r="C90" s="261"/>
      <c r="D90" s="261"/>
      <c r="E90" s="261"/>
      <c r="F90" s="261"/>
      <c r="G90" s="261"/>
      <c r="H90" s="261"/>
      <c r="I90" s="261"/>
      <c r="J90" s="261"/>
      <c r="K90" s="261"/>
      <c r="L90" s="261"/>
      <c r="M90" s="261"/>
      <c r="N90" s="261"/>
      <c r="P90" s="223" t="str">
        <f>IF(Crop!B64="","",Crop!B64)</f>
        <v>barley; spring zn1-4</v>
      </c>
      <c r="Q90" t="str">
        <f>IF(Operations!B66="","",Operations!B66)</f>
        <v>Drill; hoe or chisel opener </v>
      </c>
      <c r="R90" s="258"/>
    </row>
    <row r="91" spans="1:18" ht="14.25">
      <c r="A91" s="261"/>
      <c r="B91" s="273"/>
      <c r="C91" s="273"/>
      <c r="D91" s="261"/>
      <c r="E91" s="314"/>
      <c r="F91" s="273"/>
      <c r="G91" s="261"/>
      <c r="H91" s="261"/>
      <c r="I91" s="261"/>
      <c r="J91" s="261"/>
      <c r="K91" s="261"/>
      <c r="L91" s="314" t="s">
        <v>182</v>
      </c>
      <c r="M91" s="316">
        <f>IF(C8="","",IF(G89=0,D89+I89+L89,G89+I89+L89))</f>
        <v>0</v>
      </c>
      <c r="N91" s="261" t="s">
        <v>183</v>
      </c>
      <c r="P91" s="223" t="str">
        <f>IF(Crop!B65="","",Crop!B65)</f>
        <v>barley; spring zn5-7</v>
      </c>
      <c r="Q91" t="str">
        <f>IF(Operations!B67="","",Operations!B67)</f>
        <v>Drill; semi-deep furrow</v>
      </c>
      <c r="R91" s="258"/>
    </row>
    <row r="92" spans="1:18" ht="15" thickBot="1">
      <c r="A92" s="261"/>
      <c r="B92" s="261"/>
      <c r="C92" s="261"/>
      <c r="D92" s="261"/>
      <c r="E92" s="261"/>
      <c r="F92" s="261"/>
      <c r="G92" s="261"/>
      <c r="H92" s="261"/>
      <c r="I92" s="261"/>
      <c r="J92" s="261"/>
      <c r="K92" s="261"/>
      <c r="L92" s="261"/>
      <c r="M92" s="261"/>
      <c r="N92" s="261"/>
      <c r="P92" s="223" t="str">
        <f>IF(Crop!B66="","",Crop!B66)</f>
        <v>barley; spr-mlra8 hi</v>
      </c>
      <c r="Q92" t="str">
        <f>IF(Operations!B68="","",Operations!B68)</f>
        <v>Fertilizer Inject w/ spike wheel injector</v>
      </c>
      <c r="R92" s="258"/>
    </row>
    <row r="93" spans="1:18" ht="16.5" thickBot="1">
      <c r="A93" s="261"/>
      <c r="B93" s="261"/>
      <c r="C93" s="261"/>
      <c r="D93" s="261"/>
      <c r="E93" s="314"/>
      <c r="F93" s="314"/>
      <c r="G93" s="261"/>
      <c r="H93" s="317"/>
      <c r="I93" s="295"/>
      <c r="J93" s="295"/>
      <c r="K93" s="295"/>
      <c r="L93" s="295"/>
      <c r="M93" s="296" t="s">
        <v>184</v>
      </c>
      <c r="N93" s="318">
        <f>IF(C8="","",VLOOKUP(M91,'ER factor'!A3:B163,2,TRUE))</f>
        <v>1</v>
      </c>
      <c r="P93" s="223" t="str">
        <f>IF(Crop!B67="","",Crop!B67)</f>
        <v>barley; spr-mlra8 lo</v>
      </c>
      <c r="Q93" t="str">
        <f>IF(Operations!B69="","",Operations!B69)</f>
        <v>Fertilizer Spreader (broadcast)</v>
      </c>
      <c r="R93" s="258"/>
    </row>
    <row r="94" spans="1:18" ht="20.25">
      <c r="A94" s="37" t="s">
        <v>185</v>
      </c>
      <c r="B94" s="38"/>
      <c r="C94" s="39"/>
      <c r="D94" s="11"/>
      <c r="E94" s="54" t="s">
        <v>186</v>
      </c>
      <c r="F94" s="55"/>
      <c r="G94" s="55"/>
      <c r="H94" s="55"/>
      <c r="I94" s="55"/>
      <c r="J94" s="56"/>
      <c r="K94" s="56"/>
      <c r="L94" s="55"/>
      <c r="M94" s="57"/>
      <c r="P94" s="223" t="str">
        <f>IF(Crop!B68="","",Crop!B68)</f>
        <v>barley; spr-mlra9</v>
      </c>
      <c r="Q94" t="str">
        <f>IF(Operations!B70="","",Operations!B70)</f>
        <v>Fertilizer spreader; dry granular</v>
      </c>
      <c r="R94" s="258"/>
    </row>
    <row r="95" spans="1:18" ht="15" thickBot="1">
      <c r="A95" s="260"/>
      <c r="B95" s="261"/>
      <c r="C95" s="260"/>
      <c r="D95" s="261"/>
      <c r="E95" s="261"/>
      <c r="F95" s="260"/>
      <c r="G95" s="260"/>
      <c r="H95" s="260"/>
      <c r="I95" s="260"/>
      <c r="J95" s="290"/>
      <c r="K95" s="290"/>
      <c r="L95" s="260"/>
      <c r="M95" s="260"/>
      <c r="N95" s="260"/>
      <c r="P95" s="223" t="str">
        <f>IF(Crop!B69="","",Crop!B69)</f>
        <v>barley; wint. 70B MD</v>
      </c>
      <c r="Q95" t="str">
        <f>IF(Operations!B71="","",Operations!B71)</f>
        <v>Fertilizer; deep plcmnt (hvy shank placement)</v>
      </c>
      <c r="R95" s="258"/>
    </row>
    <row r="96" spans="1:18" ht="21" thickBot="1">
      <c r="A96" s="260"/>
      <c r="B96" s="261"/>
      <c r="C96" s="260"/>
      <c r="D96" s="261"/>
      <c r="E96" s="261"/>
      <c r="F96" s="260"/>
      <c r="G96" s="260"/>
      <c r="H96" s="261"/>
      <c r="I96" s="273"/>
      <c r="J96" s="273"/>
      <c r="K96" s="273"/>
      <c r="L96" s="260"/>
      <c r="M96" s="319" t="s">
        <v>187</v>
      </c>
      <c r="N96" s="320" t="e">
        <f>IF(C8="","",N47*0.4+N86*0.4+N93*0.2)</f>
        <v>#VALUE!</v>
      </c>
      <c r="P96" s="223" t="str">
        <f>IF(Crop!B70="","",Crop!B70)</f>
        <v>bean; dry 1600 30"NE</v>
      </c>
      <c r="Q96" t="str">
        <f>IF(Operations!B72="","",Operations!B72)</f>
        <v>Fertilizer; shank </v>
      </c>
      <c r="R96" s="258"/>
    </row>
    <row r="97" spans="1:18" ht="18.75" thickBot="1">
      <c r="A97" s="83" t="s">
        <v>188</v>
      </c>
      <c r="B97" s="84"/>
      <c r="C97" s="261"/>
      <c r="D97" s="261"/>
      <c r="E97" s="261"/>
      <c r="F97" s="260"/>
      <c r="G97" s="260"/>
      <c r="H97" s="260"/>
      <c r="I97" s="260"/>
      <c r="J97" s="260"/>
      <c r="K97" s="260"/>
      <c r="L97" s="260"/>
      <c r="M97" s="260"/>
      <c r="N97" s="260"/>
      <c r="P97" s="223" t="str">
        <f>IF(Crop!B71="","",Crop!B71)</f>
        <v>bean; dry 30" 1300NY</v>
      </c>
      <c r="Q97" t="str">
        <f>IF(Operations!B73="","",Operations!B73)</f>
        <v>Fumigation; soil injection (subsoil-disk-pack)</v>
      </c>
      <c r="R97" s="258"/>
    </row>
    <row r="98" spans="1:18" ht="15">
      <c r="A98" s="354" t="e">
        <f>IF(N47="","",IF(N47&lt;0,"OM factor negative - Change crop rotation, add cover crops, mulch or manure or remove less residue.","The OM subfactor is positive, biomass is greater than maintenance amount for this location."))</f>
        <v>#VALUE!</v>
      </c>
      <c r="B98" s="355"/>
      <c r="C98" s="355"/>
      <c r="D98" s="355"/>
      <c r="E98" s="355"/>
      <c r="F98" s="355"/>
      <c r="G98" s="355"/>
      <c r="H98" s="355"/>
      <c r="I98" s="355"/>
      <c r="J98" s="355"/>
      <c r="K98" s="355"/>
      <c r="L98" s="355"/>
      <c r="M98" s="355"/>
      <c r="N98" s="356"/>
      <c r="P98" s="223" t="str">
        <f>IF(Crop!B72="","",Crop!B72)</f>
        <v>bean; field 0800 07"</v>
      </c>
      <c r="Q98" t="str">
        <f>IF(Operations!B74="","",Operations!B74)</f>
        <v>Furrow-diker </v>
      </c>
      <c r="R98" s="258"/>
    </row>
    <row r="99" spans="1:18" ht="15">
      <c r="A99" s="346" t="e">
        <f>IF(N86="","",IF(N86&lt;0,"FO factor is negative - reduce the number of operations or use less aggressive operations.","FO factor is positive - disturbance is less than steady state conditions."))</f>
        <v>#N/A</v>
      </c>
      <c r="B99" s="347"/>
      <c r="C99" s="347"/>
      <c r="D99" s="347"/>
      <c r="E99" s="347"/>
      <c r="F99" s="347"/>
      <c r="G99" s="347"/>
      <c r="H99" s="347"/>
      <c r="I99" s="347"/>
      <c r="J99" s="347"/>
      <c r="K99" s="347"/>
      <c r="L99" s="347"/>
      <c r="M99" s="347"/>
      <c r="N99" s="348"/>
      <c r="P99" s="223" t="str">
        <f>IF(Crop!B73="","",Crop!B73)</f>
        <v>bean; field 0800 30"</v>
      </c>
      <c r="Q99" t="str">
        <f>IF(Operations!B75="","",Operations!B75)</f>
        <v>Grazing (hoof traffic) </v>
      </c>
      <c r="R99" s="258"/>
    </row>
    <row r="100" spans="1:18" ht="15">
      <c r="A100" s="346" t="str">
        <f>IF(N93="","",IF(N93&lt;0,"The erosion rate is excessive, suggest erosion control conservation practices.","The erosion rate is not excessive, however additional erosion control may improve soil condition."))</f>
        <v>The erosion rate is not excessive, however additional erosion control may improve soil condition.</v>
      </c>
      <c r="B100" s="347"/>
      <c r="C100" s="347"/>
      <c r="D100" s="347"/>
      <c r="E100" s="347"/>
      <c r="F100" s="347"/>
      <c r="G100" s="347"/>
      <c r="H100" s="347"/>
      <c r="I100" s="347"/>
      <c r="J100" s="347"/>
      <c r="K100" s="347"/>
      <c r="L100" s="347"/>
      <c r="M100" s="347"/>
      <c r="N100" s="348"/>
      <c r="O100" s="35"/>
      <c r="P100" s="223" t="str">
        <f>IF(Crop!B74="","",Crop!B74)</f>
        <v>bean; field 1000 07"</v>
      </c>
      <c r="Q100" t="str">
        <f>IF(Operations!B76="","",Operations!B76)</f>
        <v>Harrow, spring tooth</v>
      </c>
      <c r="R100" s="258"/>
    </row>
    <row r="101" spans="1:18" ht="15">
      <c r="A101" s="346" t="e">
        <f>IF(N96="","",IF(N96&lt;0,"The overall soil condtion index is negative, modify system to improve subfactors.","The overall index shows a steady or improving condition."))</f>
        <v>#VALUE!</v>
      </c>
      <c r="B101" s="347"/>
      <c r="C101" s="347"/>
      <c r="D101" s="347"/>
      <c r="E101" s="347"/>
      <c r="F101" s="347"/>
      <c r="G101" s="347"/>
      <c r="H101" s="347"/>
      <c r="I101" s="347"/>
      <c r="J101" s="347"/>
      <c r="K101" s="347"/>
      <c r="L101" s="347"/>
      <c r="M101" s="347"/>
      <c r="N101" s="348"/>
      <c r="P101" s="223" t="str">
        <f>IF(Crop!B75="","",Crop!B75)</f>
        <v>bean; field 1000 30"</v>
      </c>
      <c r="Q101" t="str">
        <f>IF(Operations!B77="","",Operations!B77)</f>
        <v>Harrow; coil tine 5 bar seed bed prep </v>
      </c>
      <c r="R101" s="258"/>
    </row>
    <row r="102" spans="1:18" ht="15.75" thickBot="1">
      <c r="A102" s="349"/>
      <c r="B102" s="350"/>
      <c r="C102" s="350"/>
      <c r="D102" s="350"/>
      <c r="E102" s="350"/>
      <c r="F102" s="350"/>
      <c r="G102" s="350"/>
      <c r="H102" s="350"/>
      <c r="I102" s="350"/>
      <c r="J102" s="350"/>
      <c r="K102" s="350"/>
      <c r="L102" s="350"/>
      <c r="M102" s="350"/>
      <c r="N102" s="351"/>
      <c r="P102" s="223" t="str">
        <f>IF(Crop!B76="","",Crop!B76)</f>
        <v>bean; field 1200 07"</v>
      </c>
      <c r="Q102" t="str">
        <f>IF(Operations!B78="","",Operations!B78)</f>
        <v>Harrow; coil tine 5 bar spred chaff row</v>
      </c>
      <c r="R102" s="258"/>
    </row>
    <row r="103" spans="1:18" ht="21" thickBot="1">
      <c r="A103" s="135" t="s">
        <v>189</v>
      </c>
      <c r="B103" s="136"/>
      <c r="C103" s="321"/>
      <c r="D103" s="321"/>
      <c r="E103" s="321"/>
      <c r="F103" s="321"/>
      <c r="G103" s="321"/>
      <c r="H103" s="321"/>
      <c r="I103" s="321"/>
      <c r="J103" s="321"/>
      <c r="K103" s="321"/>
      <c r="L103" s="321"/>
      <c r="M103" s="322"/>
      <c r="N103" s="323"/>
      <c r="P103" s="223" t="str">
        <f>IF(Crop!B77="","",Crop!B77)</f>
        <v>bean; field 1200 30"</v>
      </c>
      <c r="Q103" t="str">
        <f>IF(Operations!B79="","",Operations!B79)</f>
        <v>Harrow; spike tooth </v>
      </c>
      <c r="R103" s="258"/>
    </row>
    <row r="104" spans="1:18" ht="14.25">
      <c r="A104" s="361"/>
      <c r="B104" s="362"/>
      <c r="C104" s="362"/>
      <c r="D104" s="362"/>
      <c r="E104" s="362"/>
      <c r="F104" s="362"/>
      <c r="G104" s="362"/>
      <c r="H104" s="362"/>
      <c r="I104" s="362"/>
      <c r="J104" s="362"/>
      <c r="K104" s="362"/>
      <c r="L104" s="362"/>
      <c r="M104" s="362"/>
      <c r="N104" s="363"/>
      <c r="P104" s="223" t="str">
        <f>IF(Crop!B78="","",Crop!B78)</f>
        <v>bean; field 1400 07"</v>
      </c>
      <c r="Q104" t="str">
        <f>IF(Operations!B80="","",Operations!B80)</f>
        <v>Harrow; tandem: spike/coil tine, 3 bar or less</v>
      </c>
      <c r="R104" s="258"/>
    </row>
    <row r="105" spans="1:18" ht="14.25">
      <c r="A105" s="364"/>
      <c r="B105" s="365"/>
      <c r="C105" s="365"/>
      <c r="D105" s="365"/>
      <c r="E105" s="365"/>
      <c r="F105" s="365"/>
      <c r="G105" s="365"/>
      <c r="H105" s="365"/>
      <c r="I105" s="365"/>
      <c r="J105" s="365"/>
      <c r="K105" s="365"/>
      <c r="L105" s="365"/>
      <c r="M105" s="365"/>
      <c r="N105" s="366"/>
      <c r="P105" s="223" t="str">
        <f>IF(Crop!B79="","",Crop!B79)</f>
        <v>bean; field 1400 30"</v>
      </c>
      <c r="Q105" t="str">
        <f>IF(Operations!B81="","",Operations!B81)</f>
        <v>Harvest, dry soil w/o disturbance</v>
      </c>
      <c r="R105" s="258"/>
    </row>
    <row r="106" spans="1:18" ht="14.25">
      <c r="A106" s="364"/>
      <c r="B106" s="365"/>
      <c r="C106" s="365"/>
      <c r="D106" s="365"/>
      <c r="E106" s="365"/>
      <c r="F106" s="365"/>
      <c r="G106" s="365"/>
      <c r="H106" s="365"/>
      <c r="I106" s="365"/>
      <c r="J106" s="365"/>
      <c r="K106" s="365"/>
      <c r="L106" s="365"/>
      <c r="M106" s="365"/>
      <c r="N106" s="366"/>
      <c r="P106" s="223" t="str">
        <f>IF(Crop!B80="","",Crop!B80)</f>
        <v>bean; field 1600 30"</v>
      </c>
      <c r="Q106" t="str">
        <f>IF(Operations!B82="","",Operations!B82)</f>
        <v>Harvest, hand pull carrots, raddishes,etc</v>
      </c>
      <c r="R106" s="258"/>
    </row>
    <row r="107" spans="1:18" ht="15" thickBot="1">
      <c r="A107" s="367"/>
      <c r="B107" s="368"/>
      <c r="C107" s="368"/>
      <c r="D107" s="368"/>
      <c r="E107" s="368"/>
      <c r="F107" s="368"/>
      <c r="G107" s="368"/>
      <c r="H107" s="368"/>
      <c r="I107" s="368"/>
      <c r="J107" s="368"/>
      <c r="K107" s="368"/>
      <c r="L107" s="368"/>
      <c r="M107" s="368"/>
      <c r="N107" s="369"/>
      <c r="P107" s="223" t="str">
        <f>IF(Crop!B81="","",Crop!B81)</f>
        <v>bean; field 1600 7"</v>
      </c>
      <c r="Q107" t="str">
        <f>IF(Operations!B83="","",Operations!B83)</f>
        <v>Harvest, hand w/o disturbance</v>
      </c>
      <c r="R107" s="258"/>
    </row>
    <row r="108" spans="16:18" ht="14.25">
      <c r="P108" s="223" t="str">
        <f>IF(Crop!B82="","",Crop!B82)</f>
        <v>bean; field 1800 07"</v>
      </c>
      <c r="Q108" t="str">
        <f>IF(Operations!B84="","",Operations!B84)</f>
        <v>Harvest, Push Rake (sugar cane)</v>
      </c>
      <c r="R108" s="258"/>
    </row>
    <row r="109" spans="16:18" ht="14.25">
      <c r="P109" s="223" t="str">
        <f>IF(Crop!B83="","",Crop!B83)</f>
        <v>bean; field 1800 30"</v>
      </c>
      <c r="Q109" t="str">
        <f>IF(Operations!B85="","",Operations!B85)</f>
        <v>Harvest, w/o soil disturbance</v>
      </c>
      <c r="R109" s="258"/>
    </row>
    <row r="110" spans="16:18" ht="14.25">
      <c r="P110" s="223" t="str">
        <f>IF(Crop!B84="","",Crop!B84)</f>
        <v>bean; field 2000 07"</v>
      </c>
      <c r="Q110" t="str">
        <f>IF(Operations!B86="","",Operations!B86)</f>
        <v>Harvest; digger, root crops</v>
      </c>
      <c r="R110" s="258"/>
    </row>
    <row r="111" spans="16:18" ht="14.25">
      <c r="P111" s="223" t="str">
        <f>IF(Crop!B85="","",Crop!B85)</f>
        <v>bean; field 2000 30"</v>
      </c>
      <c r="Q111" t="str">
        <f>IF(Operations!B87="","",Operations!B87)</f>
        <v>Harvest; hand dig root crops</v>
      </c>
      <c r="R111" s="258"/>
    </row>
    <row r="112" spans="1:18" ht="20.25">
      <c r="A112"/>
      <c r="B112" s="14"/>
      <c r="C112" s="29"/>
      <c r="D112" s="14"/>
      <c r="E112" s="14"/>
      <c r="F112" s="29"/>
      <c r="G112" s="29"/>
      <c r="H112"/>
      <c r="I112" s="20"/>
      <c r="J112" s="20"/>
      <c r="K112" s="20"/>
      <c r="M112" s="36"/>
      <c r="N112" s="69"/>
      <c r="P112" s="223" t="str">
        <f>IF(Crop!B86="","",Crop!B86)</f>
        <v>bean; field 2200 07"</v>
      </c>
      <c r="Q112" t="str">
        <f>IF(Operations!B88="","",Operations!B88)</f>
        <v>Harvester, mechanical cutter</v>
      </c>
      <c r="R112" s="258"/>
    </row>
    <row r="113" spans="1:18" ht="14.25">
      <c r="A113" s="31" t="s">
        <v>190</v>
      </c>
      <c r="C113"/>
      <c r="F113"/>
      <c r="G113"/>
      <c r="H113"/>
      <c r="I113"/>
      <c r="J113"/>
      <c r="K113"/>
      <c r="L113"/>
      <c r="M113"/>
      <c r="N113"/>
      <c r="P113" s="223" t="str">
        <f>IF(Crop!B87="","",Crop!B87)</f>
        <v>bean; field 2200 30"</v>
      </c>
      <c r="Q113" t="str">
        <f>IF(Operations!B89="","",Operations!B89)</f>
        <v>Hoe weed by hand</v>
      </c>
      <c r="R113" s="258"/>
    </row>
    <row r="114" spans="1:18" ht="14.25">
      <c r="A114" s="31" t="s">
        <v>191</v>
      </c>
      <c r="F114" s="8"/>
      <c r="G114" s="8"/>
      <c r="H114" s="8"/>
      <c r="I114" s="8"/>
      <c r="J114" s="8"/>
      <c r="K114" s="8"/>
      <c r="P114" s="223" t="str">
        <f>IF(Crop!B88="","",Crop!B88)</f>
        <v>bean;trel/cabb;chin</v>
      </c>
      <c r="Q114" t="str">
        <f>IF(Operations!B90="","",Operations!B90)</f>
        <v>Incidental wheel traffic</v>
      </c>
      <c r="R114" s="258"/>
    </row>
    <row r="115" spans="1:18" ht="14.25">
      <c r="A115" s="31" t="s">
        <v>192</v>
      </c>
      <c r="F115" s="20"/>
      <c r="G115" s="20"/>
      <c r="H115" s="20"/>
      <c r="I115" s="20"/>
      <c r="J115" s="20"/>
      <c r="K115" s="20"/>
      <c r="P115" s="223" t="str">
        <f>IF(Crop!B89="","",Crop!B89)</f>
        <v>beans/weeds</v>
      </c>
      <c r="Q115" t="str">
        <f>IF(Operations!B91="","",Operations!B91)</f>
        <v>Leveling/Floating (Land Plane)</v>
      </c>
      <c r="R115" s="258"/>
    </row>
    <row r="116" spans="1:18" ht="14.25">
      <c r="A116" s="31" t="s">
        <v>193</v>
      </c>
      <c r="C116"/>
      <c r="F116"/>
      <c r="G116"/>
      <c r="H116"/>
      <c r="I116"/>
      <c r="J116"/>
      <c r="K116"/>
      <c r="L116"/>
      <c r="M116"/>
      <c r="N116"/>
      <c r="P116" s="223" t="str">
        <f>IF(Crop!B90="","",Crop!B90)</f>
        <v>beans; green-snap</v>
      </c>
      <c r="Q116" t="str">
        <f>IF(Operations!B92="","",Operations!B92)</f>
        <v>Manure surface spreader</v>
      </c>
      <c r="R116" s="258"/>
    </row>
    <row r="117" spans="1:18" ht="14.25">
      <c r="A117" s="178" t="s">
        <v>1456</v>
      </c>
      <c r="B117" s="7"/>
      <c r="C117"/>
      <c r="F117"/>
      <c r="G117"/>
      <c r="H117"/>
      <c r="I117"/>
      <c r="J117"/>
      <c r="K117"/>
      <c r="L117"/>
      <c r="M117"/>
      <c r="N117"/>
      <c r="P117" s="223" t="str">
        <f>IF(Crop!B91="","",Crop!B91)</f>
        <v>beans; idle</v>
      </c>
      <c r="Q117" t="str">
        <f>IF(Operations!B93="","",Operations!B93)</f>
        <v>Manure, surface spread</v>
      </c>
      <c r="R117" s="258"/>
    </row>
    <row r="118" spans="1:18" ht="14.25">
      <c r="A118"/>
      <c r="B118" s="7"/>
      <c r="C118"/>
      <c r="F118"/>
      <c r="G118"/>
      <c r="H118"/>
      <c r="I118"/>
      <c r="J118"/>
      <c r="K118"/>
      <c r="L118"/>
      <c r="M118"/>
      <c r="N118"/>
      <c r="P118" s="223" t="str">
        <f>IF(Crop!B92="","",Crop!B92)</f>
        <v>beans; lima</v>
      </c>
      <c r="Q118" t="str">
        <f>IF(Operations!B94="","",Operations!B94)</f>
        <v>Manure/sludge application; injected</v>
      </c>
      <c r="R118" s="258"/>
    </row>
    <row r="119" spans="1:18" ht="14.25">
      <c r="A119"/>
      <c r="B119" s="7"/>
      <c r="C119"/>
      <c r="F119"/>
      <c r="G119"/>
      <c r="H119"/>
      <c r="I119"/>
      <c r="J119"/>
      <c r="K119"/>
      <c r="L119"/>
      <c r="M119"/>
      <c r="N119"/>
      <c r="P119" s="223" t="str">
        <f>IF(Crop!B93="","",Crop!B93)</f>
        <v>beans; pinto</v>
      </c>
      <c r="Q119" t="str">
        <f>IF(Operations!B95="","",Operations!B95)</f>
        <v>Mower</v>
      </c>
      <c r="R119" s="258"/>
    </row>
    <row r="120" spans="1:18" ht="14.25">
      <c r="A120"/>
      <c r="B120" s="7"/>
      <c r="C120"/>
      <c r="F120"/>
      <c r="G120"/>
      <c r="H120"/>
      <c r="I120"/>
      <c r="J120"/>
      <c r="K120"/>
      <c r="L120"/>
      <c r="M120"/>
      <c r="N120"/>
      <c r="P120" s="223" t="str">
        <f>IF(Crop!B94="","",Crop!B94)</f>
        <v>beans; snap cannery</v>
      </c>
      <c r="Q120" t="str">
        <f>IF(Operations!B96="","",Operations!B96)</f>
        <v>Packer; roller</v>
      </c>
      <c r="R120" s="258"/>
    </row>
    <row r="121" spans="1:18" ht="14.25">
      <c r="A121"/>
      <c r="B121" s="7"/>
      <c r="C121"/>
      <c r="F121"/>
      <c r="G121"/>
      <c r="H121"/>
      <c r="I121"/>
      <c r="J121"/>
      <c r="K121"/>
      <c r="L121"/>
      <c r="M121"/>
      <c r="N121"/>
      <c r="P121" s="223" t="str">
        <f>IF(Crop!B95="","",Crop!B95)</f>
        <v>bermudagrass; 1st yr</v>
      </c>
      <c r="Q121" t="str">
        <f>IF(Operations!B97="","",Operations!B97)</f>
        <v>Paratill/paraplow dry </v>
      </c>
      <c r="R121" s="258"/>
    </row>
    <row r="122" spans="16:18" ht="14.25">
      <c r="P122" s="223" t="str">
        <f>IF(Crop!B96="","",Crop!B96)</f>
        <v>bittermelon; trellis</v>
      </c>
      <c r="Q122" t="str">
        <f>IF(Operations!B98="","",Operations!B98)</f>
        <v>Paratill/paraplow moist</v>
      </c>
      <c r="R122" s="258"/>
    </row>
    <row r="123" spans="16:18" ht="14.25">
      <c r="P123" s="223" t="str">
        <f>IF(Crop!B97="","",Crop!B97)</f>
        <v>blueberry, hibush 7y</v>
      </c>
      <c r="Q123" t="str">
        <f>IF(Operations!B99="","",Operations!B99)</f>
        <v>Plant, seed or transplant by hand</v>
      </c>
      <c r="R123" s="258"/>
    </row>
    <row r="124" spans="16:18" ht="14.25">
      <c r="P124" s="223" t="str">
        <f>IF(Crop!B98="","",Crop!B98)</f>
        <v>blueberry,hibush 13y</v>
      </c>
      <c r="Q124" t="str">
        <f>IF(Operations!B100="","",Operations!B100)</f>
        <v>Planter &gt; 20" Runner shoe</v>
      </c>
      <c r="R124" s="258"/>
    </row>
    <row r="125" spans="16:18" ht="14.25">
      <c r="P125" s="223" t="str">
        <f>IF(Crop!B99="","",Crop!B99)</f>
        <v>blueberry,hibushw/gr</v>
      </c>
      <c r="Q125" t="str">
        <f>IF(Operations!B101="","",Operations!B101)</f>
        <v>Planter &gt;20"Double disk openers</v>
      </c>
      <c r="R125" s="258"/>
    </row>
    <row r="126" spans="16:18" ht="14.25">
      <c r="P126" s="223" t="str">
        <f>IF(Crop!B100="","",Crop!B100)</f>
        <v>broccoli 18"rows 60d</v>
      </c>
      <c r="Q126" t="str">
        <f>IF(Operations!B102="","",Operations!B102)</f>
        <v>Planter &gt;20"Fluted coulter &lt;2"</v>
      </c>
      <c r="R126" s="258"/>
    </row>
    <row r="127" spans="16:18" ht="14.25">
      <c r="P127" s="223" t="str">
        <f>IF(Crop!B101="","",Crop!B101)</f>
        <v>broccoli 18"rows 80d</v>
      </c>
      <c r="Q127" t="str">
        <f>IF(Operations!B103="","",Operations!B103)</f>
        <v>Planter &gt;20"Fluted coulter &gt;2"</v>
      </c>
      <c r="R127" s="258"/>
    </row>
    <row r="128" spans="16:18" ht="14.25">
      <c r="P128" s="223" t="str">
        <f>IF(Crop!B102="","",Crop!B102)</f>
        <v>broccoli 24"rows 60d</v>
      </c>
      <c r="Q128" t="str">
        <f>IF(Operations!B104="","",Operations!B104)</f>
        <v>Planter &gt;20"Single disk opener</v>
      </c>
      <c r="R128" s="258"/>
    </row>
    <row r="129" spans="1:18" ht="14.25">
      <c r="A129"/>
      <c r="P129" s="223" t="str">
        <f>IF(Crop!B103="","",Crop!B103)</f>
        <v>broccoli 24"rows 80d</v>
      </c>
      <c r="Q129" t="str">
        <f>IF(Operations!B105="","",Operations!B105)</f>
        <v>Planter, Ridge till </v>
      </c>
      <c r="R129" s="258"/>
    </row>
    <row r="130" spans="1:18" ht="14.25">
      <c r="A130"/>
      <c r="P130" s="223" t="str">
        <f>IF(Crop!B104="","",Crop!B104)</f>
        <v>broccoli 36" 80da NE</v>
      </c>
      <c r="Q130" t="str">
        <f>IF(Operations!B106="","",Operations!B106)</f>
        <v>Planter/Drill 10-20" Fluted coulter &lt;2"wdth</v>
      </c>
      <c r="R130" s="258"/>
    </row>
    <row r="131" spans="1:18" ht="14.25">
      <c r="A131"/>
      <c r="P131" s="223" t="str">
        <f>IF(Crop!B105="","",Crop!B105)</f>
        <v>broccoli 36"ro 80dNE</v>
      </c>
      <c r="Q131" t="str">
        <f>IF(Operations!B107="","",Operations!B107)</f>
        <v>Planter/Drill 10-20" Fluted coulter &gt;2"wdth</v>
      </c>
      <c r="R131" s="258"/>
    </row>
    <row r="132" spans="1:18" ht="14.25">
      <c r="A132"/>
      <c r="P132" s="223" t="str">
        <f>IF(Crop!B106="","",Crop!B106)</f>
        <v>broccoli 36"rows 60d</v>
      </c>
      <c r="Q132" t="str">
        <f>IF(Operations!B108="","",Operations!B108)</f>
        <v>Planter/Drill 10-20" spacing Double disk</v>
      </c>
      <c r="R132" s="258"/>
    </row>
    <row r="133" spans="1:18" ht="14.25">
      <c r="A133"/>
      <c r="P133" s="223" t="str">
        <f>IF(Crop!B107="","",Crop!B107)</f>
        <v>broccoli 36"rows 80d</v>
      </c>
      <c r="Q133" t="str">
        <f>IF(Operations!B109="","",Operations!B109)</f>
        <v>Planter/Drill 10-20" spacing Single disk</v>
      </c>
      <c r="R133" s="258"/>
    </row>
    <row r="134" spans="16:18" ht="14.25">
      <c r="P134" s="223" t="str">
        <f>IF(Crop!B108="","",Crop!B108)</f>
        <v>bromegrass hay 2nd y</v>
      </c>
      <c r="Q134" t="str">
        <f>IF(Operations!B110="","",Operations!B110)</f>
        <v>Planter/Drill 10-20"w/ Row cleaner &lt;1" deep</v>
      </c>
      <c r="R134" s="258"/>
    </row>
    <row r="135" spans="16:18" ht="14.25">
      <c r="P135" s="223" t="str">
        <f>IF(Crop!B109="","",Crop!B109)</f>
        <v>bromegrass seeding</v>
      </c>
      <c r="Q135" t="str">
        <f>IF(Operations!B111="","",Operations!B111)</f>
        <v>Planter/Drill 10-20"w/ Row cleaner &gt;1" deep</v>
      </c>
      <c r="R135" s="258"/>
    </row>
    <row r="136" spans="16:18" ht="14.25">
      <c r="P136" s="223" t="str">
        <f>IF(Crop!B110="","",Crop!B110)</f>
        <v>bromegrass; hay est</v>
      </c>
      <c r="Q136" t="str">
        <f>IF(Operations!B112="","",Operations!B112)</f>
        <v>Planter; corn, row cleaner &lt;1" disturbance</v>
      </c>
      <c r="R136" s="258"/>
    </row>
    <row r="137" spans="16:18" ht="14.25">
      <c r="P137" s="223" t="str">
        <f>IF(Crop!B111="","",Crop!B111)</f>
        <v>bromegrass; seeding</v>
      </c>
      <c r="Q137" t="str">
        <f>IF(Operations!B113="","",Operations!B113)</f>
        <v>Planter; corn, row cleaner &gt;1" disturbance</v>
      </c>
      <c r="R137" s="258"/>
    </row>
    <row r="138" spans="16:18" ht="14.25">
      <c r="P138" s="223" t="str">
        <f>IF(Crop!B112="","",Crop!B112)</f>
        <v>bromegrass;y2 regrow</v>
      </c>
      <c r="Q138" t="str">
        <f>IF(Operations!B114="","",Operations!B114)</f>
        <v>Planter; corn, row crop</v>
      </c>
      <c r="R138" s="258"/>
    </row>
    <row r="139" spans="16:18" ht="14.25">
      <c r="P139" s="223" t="str">
        <f>IF(Crop!B113="","",Crop!B113)</f>
        <v>bromegrass;y2 senesc</v>
      </c>
      <c r="Q139" t="str">
        <f>IF(Operations!B115="","",Operations!B115)</f>
        <v>Planter; potato, row crop</v>
      </c>
      <c r="R139" s="258"/>
    </row>
    <row r="140" spans="16:18" ht="14.25">
      <c r="P140" s="223" t="str">
        <f>IF(Crop!B114="","",Crop!B114)</f>
        <v>bromegrass;y3 regrow</v>
      </c>
      <c r="Q140" t="str">
        <f>IF(Operations!B116="","",Operations!B116)</f>
        <v>Planter; small seed, row crop</v>
      </c>
      <c r="R140" s="258"/>
    </row>
    <row r="141" spans="16:18" ht="14.25">
      <c r="P141" s="223" t="str">
        <f>IF(Crop!B115="","",Crop!B115)</f>
        <v>bromegrass;y3 senesc</v>
      </c>
      <c r="Q141" t="str">
        <f>IF(Operations!B117="","",Operations!B117)</f>
        <v>Plow; mold board turn slice uphill</v>
      </c>
      <c r="R141" s="258"/>
    </row>
    <row r="142" spans="16:18" ht="14.25">
      <c r="P142" s="223" t="str">
        <f>IF(Crop!B116="","",Crop!B116)</f>
        <v>buckwheat</v>
      </c>
      <c r="Q142" t="str">
        <f>IF(Operations!B118="","",Operations!B118)</f>
        <v>Plow; mold board, conservation</v>
      </c>
      <c r="R142" s="258"/>
    </row>
    <row r="143" spans="16:18" ht="14.25">
      <c r="P143" s="223" t="str">
        <f>IF(Crop!B117="","",Crop!B117)</f>
        <v>buckwheat ny</v>
      </c>
      <c r="Q143" t="str">
        <f>IF(Operations!B119="","",Operations!B119)</f>
        <v>Plow; mold board, conventional</v>
      </c>
      <c r="R143" s="258"/>
    </row>
    <row r="144" spans="16:18" ht="14.25">
      <c r="P144" s="223" t="str">
        <f>IF(Crop!B118="","",Crop!B118)</f>
        <v>cabbage</v>
      </c>
      <c r="Q144" t="str">
        <f>IF(Operations!B120="","",Operations!B120)</f>
        <v>Rake, hay, tedder</v>
      </c>
      <c r="R144" s="258"/>
    </row>
    <row r="145" spans="16:18" ht="14.25">
      <c r="P145" s="223" t="str">
        <f>IF(Crop!B119="","",Crop!B119)</f>
        <v>cabbage tps;proc  NY</v>
      </c>
      <c r="Q145" t="str">
        <f>IF(Operations!B121="","",Operations!B121)</f>
        <v>Rodweeder; plain</v>
      </c>
      <c r="R145" s="258"/>
    </row>
    <row r="146" spans="16:18" ht="14.25">
      <c r="P146" s="223" t="str">
        <f>IF(Crop!B120="","",Crop!B120)</f>
        <v>cabbage;chinese 21da</v>
      </c>
      <c r="Q146" t="str">
        <f>IF(Operations!B122="","",Operations!B122)</f>
        <v>Roller harrow</v>
      </c>
      <c r="R146" s="258"/>
    </row>
    <row r="147" spans="16:18" ht="14.25">
      <c r="P147" s="223" t="str">
        <f>IF(Crop!B121="","",Crop!B121)</f>
        <v>cabbage;chinese 60da</v>
      </c>
      <c r="Q147" t="str">
        <f>IF(Operations!B123="","",Operations!B123)</f>
        <v>Roller; rice</v>
      </c>
      <c r="R147" s="258"/>
    </row>
    <row r="148" spans="16:18" ht="14.25">
      <c r="P148" s="223" t="str">
        <f>IF(Crop!B122="","",Crop!B122)</f>
        <v>canola</v>
      </c>
      <c r="Q148" t="str">
        <f>IF(Operations!B124="","",Operations!B124)</f>
        <v>Rolling Stalk Chopper 18" blade</v>
      </c>
      <c r="R148" s="258"/>
    </row>
    <row r="149" spans="16:18" ht="14.25">
      <c r="P149" s="223" t="str">
        <f>IF(Crop!B123="","",Crop!B123)</f>
        <v>canola; ngp 1200lbs</v>
      </c>
      <c r="Q149" t="str">
        <f>IF(Operations!B125="","",Operations!B125)</f>
        <v>Root knife</v>
      </c>
      <c r="R149" s="258"/>
    </row>
    <row r="150" spans="16:18" ht="14.25">
      <c r="P150" s="223" t="str">
        <f>IF(Crop!B124="","",Crop!B124)</f>
        <v>canola; ngp 1600lbs</v>
      </c>
      <c r="Q150" t="str">
        <f>IF(Operations!B126="","",Operations!B126)</f>
        <v>Rotary hoe</v>
      </c>
      <c r="R150" s="258"/>
    </row>
    <row r="151" spans="16:18" ht="14.25">
      <c r="P151" s="223" t="str">
        <f>IF(Crop!B125="","",Crop!B125)</f>
        <v>canola; ngp 900lbs</v>
      </c>
      <c r="Q151" t="str">
        <f>IF(Operations!B127="","",Operations!B127)</f>
        <v>Rotary tiller, ground driven </v>
      </c>
      <c r="R151" s="258"/>
    </row>
    <row r="152" spans="16:18" ht="14.25">
      <c r="P152" s="223" t="str">
        <f>IF(Crop!B126="","",Crop!B126)</f>
        <v>carrot</v>
      </c>
      <c r="Q152" t="str">
        <f>IF(Operations!B128="","",Operations!B128)</f>
        <v>Rotary tiller, power </v>
      </c>
      <c r="R152" s="258"/>
    </row>
    <row r="153" spans="16:18" ht="14.25">
      <c r="P153" s="223" t="str">
        <f>IF(Crop!B127="","",Crop!B127)</f>
        <v>carrot 20T</v>
      </c>
      <c r="Q153" t="str">
        <f>IF(Operations!B129="","",Operations!B129)</f>
        <v>Roto-tiller; 6 inch depth</v>
      </c>
      <c r="R153" s="258"/>
    </row>
    <row r="154" spans="16:18" ht="14.25">
      <c r="P154" s="223" t="str">
        <f>IF(Crop!B128="","",Crop!B128)</f>
        <v>carrot 30T</v>
      </c>
      <c r="Q154" t="str">
        <f>IF(Operations!B130="","",Operations!B130)</f>
        <v>Shape Beds</v>
      </c>
      <c r="R154" s="258"/>
    </row>
    <row r="155" spans="16:18" ht="14.25">
      <c r="P155" s="223" t="str">
        <f>IF(Crop!B129="","",Crop!B129)</f>
        <v>carrot 40T</v>
      </c>
      <c r="Q155" t="str">
        <f>IF(Operations!B131="","",Operations!B131)</f>
        <v>Shredder</v>
      </c>
      <c r="R155" s="258"/>
    </row>
    <row r="156" spans="16:18" ht="14.25">
      <c r="P156" s="223" t="str">
        <f>IF(Crop!B130="","",Crop!B130)</f>
        <v>cassava; no-till</v>
      </c>
      <c r="Q156" t="str">
        <f>IF(Operations!B132="","",Operations!B132)</f>
        <v>Skew treader, backward</v>
      </c>
      <c r="R156" s="258"/>
    </row>
    <row r="157" spans="16:18" ht="14.25">
      <c r="P157" s="223" t="str">
        <f>IF(Crop!B131="","",Crop!B131)</f>
        <v>cassava; till-idle</v>
      </c>
      <c r="Q157" t="str">
        <f>IF(Operations!B133="","",Operations!B133)</f>
        <v>Skew treader, frontward</v>
      </c>
      <c r="R157" s="258"/>
    </row>
    <row r="158" spans="16:18" ht="14.25">
      <c r="P158" s="223" t="str">
        <f>IF(Crop!B132="","",Crop!B132)</f>
        <v>cassava; till-weeds</v>
      </c>
      <c r="Q158" t="str">
        <f>IF(Operations!B134="","",Operations!B134)</f>
        <v>Slip Plow</v>
      </c>
      <c r="R158" s="258"/>
    </row>
    <row r="159" spans="16:18" ht="14.25">
      <c r="P159" s="223" t="str">
        <f>IF(Crop!B133="","",Crop!B133)</f>
        <v>cauliflower 60d harv</v>
      </c>
      <c r="Q159" t="str">
        <f>IF(Operations!B135="","",Operations!B135)</f>
        <v>Sprayer </v>
      </c>
      <c r="R159" s="258"/>
    </row>
    <row r="160" spans="16:18" ht="14.25">
      <c r="P160" s="223" t="str">
        <f>IF(Crop!B134="","",Crop!B134)</f>
        <v>cauliflower 75d harv</v>
      </c>
      <c r="Q160" t="str">
        <f>IF(Operations!B136="","",Operations!B136)</f>
        <v>Subsoil; &gt;30 inch spacing </v>
      </c>
      <c r="R160" s="258"/>
    </row>
    <row r="161" spans="16:18" ht="14.25">
      <c r="P161" s="223" t="str">
        <f>IF(Crop!B135="","",Crop!B135)</f>
        <v>clover; annual</v>
      </c>
      <c r="Q161" t="str">
        <f>IF(Operations!B137="","",Operations!B137)</f>
        <v>Subsoil; 18-30 inch spacing</v>
      </c>
      <c r="R161" s="258"/>
    </row>
    <row r="162" spans="16:18" ht="14.25">
      <c r="P162" s="223" t="str">
        <f>IF(Crop!B136="","",Crop!B136)</f>
        <v>corn</v>
      </c>
      <c r="Q162" t="str">
        <f>IF(Operations!B138="","",Operations!B138)</f>
        <v>Swather, mower-conditioner</v>
      </c>
      <c r="R162" s="258"/>
    </row>
    <row r="163" spans="16:18" ht="14.25">
      <c r="P163" s="223" t="str">
        <f>IF(Crop!B137="","",Crop!B137)</f>
        <v>corn w aerial rye NE</v>
      </c>
      <c r="Q163" t="str">
        <f>IF(Operations!B139="","",Operations!B139)</f>
        <v>Sweep plow; &lt;24 inch blade width N</v>
      </c>
      <c r="R163" s="258"/>
    </row>
    <row r="164" spans="16:18" ht="14.25">
      <c r="P164" s="223" t="str">
        <f>IF(Crop!B138="","",Crop!B138)</f>
        <v>corn, native/Indian</v>
      </c>
      <c r="Q164" t="str">
        <f>IF(Operations!B140="","",Operations!B140)</f>
        <v>Sweep plow; &gt;24 inch blade width N</v>
      </c>
      <c r="R164" s="258"/>
    </row>
    <row r="165" spans="16:18" ht="14.25">
      <c r="P165" s="223" t="str">
        <f>IF(Crop!B139="","",Crop!B139)</f>
        <v>corn,centerpivot AZ</v>
      </c>
      <c r="Q165" t="str">
        <f>IF(Operations!B141="","",Operations!B141)</f>
        <v>Torpedo rows, run rows w/ tractor</v>
      </c>
      <c r="R165" s="258"/>
    </row>
    <row r="166" spans="16:18" ht="14.25">
      <c r="P166" s="223" t="str">
        <f>IF(Crop!B140="","",Crop!B140)</f>
        <v>corn,furrow irrig, AZ</v>
      </c>
      <c r="Q166" t="str">
        <f>IF(Operations!B142="","",Operations!B142)</f>
        <v>Transplanter (Vegetable seedlings)</v>
      </c>
      <c r="R166" s="258"/>
    </row>
    <row r="167" spans="16:18" ht="14.25">
      <c r="P167" s="223" t="str">
        <f>IF(Crop!B141="","",Crop!B141)</f>
        <v>corn; 75bu 30" 90 MD</v>
      </c>
      <c r="Q167" t="str">
        <f>IF(Operations!B143="","",Operations!B143)</f>
        <v>Undercutter (8-12" sweeps)</v>
      </c>
      <c r="R167" s="258"/>
    </row>
    <row r="168" spans="16:18" ht="14.25">
      <c r="P168" s="223" t="str">
        <f>IF(Crop!B142="","",Crop!B142)</f>
        <v>corn; 75bu 30"120 MD</v>
      </c>
      <c r="Q168" t="str">
        <f>IF(Operations!B144="","",Operations!B144)</f>
        <v>V-blade</v>
      </c>
      <c r="R168" s="258"/>
    </row>
    <row r="169" spans="16:18" ht="14.25">
      <c r="P169" s="223" t="str">
        <f>IF(Crop!B143="","",Crop!B143)</f>
        <v>corn; dryland 75 bu</v>
      </c>
      <c r="Q169" t="str">
        <f>IF(Operations!B145="","",Operations!B145)</f>
        <v>Vee ripper/subsoiler</v>
      </c>
      <c r="R169" s="258"/>
    </row>
    <row r="170" spans="16:18" ht="14.25">
      <c r="P170" s="223" t="str">
        <f>IF(Crop!B144="","",Crop!B144)</f>
        <v>corn; seed</v>
      </c>
      <c r="Q170" t="str">
        <f>IF(Operations!B146="","",Operations!B146)</f>
        <v>Weed with Machete (PB)</v>
      </c>
      <c r="R170" s="258"/>
    </row>
    <row r="171" spans="16:18" ht="14.25">
      <c r="P171" s="223" t="str">
        <f>IF(Crop!B145="","",Crop!B145)</f>
        <v>corn; si/ryegr 18tPA</v>
      </c>
      <c r="Q171">
        <f>IF(Operations!B147="","",Operations!B147)</f>
      </c>
      <c r="R171" s="258"/>
    </row>
    <row r="172" spans="16:18" ht="14.25">
      <c r="P172" s="223" t="str">
        <f>IF(Crop!B146="","",Crop!B146)</f>
        <v>corn; sil 15Tw/ryeNE</v>
      </c>
      <c r="Q172">
        <f>IF(Operations!B148="","",Operations!B148)</f>
      </c>
      <c r="R172" s="258"/>
    </row>
    <row r="173" spans="16:18" ht="14.25">
      <c r="P173" s="223" t="str">
        <f>IF(Crop!B147="","",Crop!B147)</f>
        <v>corn; sil ngp 5t 30"</v>
      </c>
      <c r="Q173">
        <f>IF(Operations!B149="","",Operations!B149)</f>
      </c>
      <c r="R173" s="258"/>
    </row>
    <row r="174" spans="16:18" ht="14.25">
      <c r="P174" s="223" t="str">
        <f>IF(Crop!B148="","",Crop!B148)</f>
        <v>corn; sil ngp 8t 30"</v>
      </c>
      <c r="Q174">
        <f>IF(Operations!B150="","",Operations!B150)</f>
      </c>
      <c r="R174" s="258"/>
    </row>
    <row r="175" spans="16:18" ht="14.25">
      <c r="P175" s="223" t="str">
        <f>IF(Crop!B149="","",Crop!B149)</f>
        <v>corn; sil ngp10t 30"</v>
      </c>
      <c r="Q175">
        <f>IF(Operations!B151="","",Operations!B151)</f>
      </c>
      <c r="R175" s="258"/>
    </row>
    <row r="176" spans="16:18" ht="14.25">
      <c r="P176" s="223" t="str">
        <f>IF(Crop!B150="","",Crop!B150)</f>
        <v>corn; sil w/ryegrass</v>
      </c>
      <c r="Q176">
        <f>IF(Operations!B152="","",Operations!B152)</f>
      </c>
      <c r="R176" s="258"/>
    </row>
    <row r="177" spans="16:18" ht="14.25">
      <c r="P177" s="223" t="str">
        <f>IF(Crop!B151="","",Crop!B151)</f>
        <v>corn; silage</v>
      </c>
      <c r="Q177">
        <f>IF(Operations!B153="","",Operations!B153)</f>
      </c>
      <c r="R177" s="258"/>
    </row>
    <row r="178" spans="16:32" ht="14.25">
      <c r="P178" s="223" t="str">
        <f>IF(Crop!B152="","",Crop!B152)</f>
        <v>corn; silage 10t 30"</v>
      </c>
      <c r="Q178">
        <f>IF(Operations!B154="","",Operations!B154)</f>
      </c>
      <c r="R178" s="258"/>
      <c r="U178" s="15"/>
      <c r="V178" s="4"/>
      <c r="W178" s="4"/>
      <c r="X178" s="16"/>
      <c r="Y178" s="5"/>
      <c r="Z178" s="5"/>
      <c r="AA178" s="5"/>
      <c r="AB178" s="5"/>
      <c r="AC178" s="5"/>
      <c r="AD178" s="5"/>
      <c r="AE178" s="5"/>
      <c r="AF178" s="5"/>
    </row>
    <row r="179" spans="16:18" ht="14.25">
      <c r="P179" s="223" t="str">
        <f>IF(Crop!B153="","",Crop!B153)</f>
        <v>corn; silage 13t 30"</v>
      </c>
      <c r="Q179">
        <f>IF(Operations!B155="","",Operations!B155)</f>
      </c>
      <c r="R179" s="258"/>
    </row>
    <row r="180" spans="16:18" ht="14.25">
      <c r="P180" s="223" t="str">
        <f>IF(Crop!B154="","",Crop!B154)</f>
        <v>corn; silage 15 inch</v>
      </c>
      <c r="Q180">
        <f>IF(Operations!B156="","",Operations!B156)</f>
      </c>
      <c r="R180" s="258"/>
    </row>
    <row r="181" spans="16:18" ht="14.25">
      <c r="P181" s="223" t="str">
        <f>IF(Crop!B155="","",Crop!B155)</f>
        <v>corn; silage 15T  NE</v>
      </c>
      <c r="Q181">
        <f>IF(Operations!B157="","",Operations!B157)</f>
      </c>
      <c r="R181" s="258"/>
    </row>
    <row r="182" spans="16:18" ht="14.25">
      <c r="P182" s="223" t="str">
        <f>IF(Crop!B156="","",Crop!B156)</f>
        <v>corn; silage 16t 30"</v>
      </c>
      <c r="Q182">
        <f>IF(Operations!B158="","",Operations!B158)</f>
      </c>
      <c r="R182" s="258"/>
    </row>
    <row r="183" spans="16:18" ht="14.25">
      <c r="P183" s="223" t="str">
        <f>IF(Crop!B157="","",Crop!B157)</f>
        <v>corn; silage 18t  PA</v>
      </c>
      <c r="Q183">
        <f>IF(Operations!B159="","",Operations!B159)</f>
      </c>
      <c r="R183" s="258"/>
    </row>
    <row r="184" spans="16:18" ht="14.25">
      <c r="P184" s="223" t="str">
        <f>IF(Crop!B158="","",Crop!B158)</f>
        <v>corn; silage 20T  NE</v>
      </c>
      <c r="Q184">
        <f>IF(Operations!B160="","",Operations!B160)</f>
      </c>
      <c r="R184" s="258"/>
    </row>
    <row r="185" spans="16:20" ht="14.25">
      <c r="P185" s="223" t="str">
        <f>IF(Crop!B159="","",Crop!B159)</f>
        <v>corn; silage 20t 30"</v>
      </c>
      <c r="Q185">
        <f>IF(Operations!B161="","",Operations!B161)</f>
      </c>
      <c r="R185" s="258"/>
      <c r="T185" s="8"/>
    </row>
    <row r="186" spans="16:20" ht="14.25">
      <c r="P186" s="223" t="str">
        <f>IF(Crop!B160="","",Crop!B160)</f>
        <v>corn; silage 23t 30"</v>
      </c>
      <c r="Q186">
        <f>IF(Operations!B162="","",Operations!B162)</f>
      </c>
      <c r="R186" s="258"/>
      <c r="T186" s="8"/>
    </row>
    <row r="187" spans="16:20" ht="14.25">
      <c r="P187" s="223" t="str">
        <f>IF(Crop!B161="","",Crop!B161)</f>
        <v>corn; silage 25t 30"</v>
      </c>
      <c r="Q187">
        <f>IF(Operations!B163="","",Operations!B163)</f>
      </c>
      <c r="R187" s="258"/>
      <c r="T187" s="2"/>
    </row>
    <row r="188" spans="16:20" ht="14.25">
      <c r="P188" s="223" t="str">
        <f>IF(Crop!B162="","",Crop!B162)</f>
        <v>corn; silage 30t 30"</v>
      </c>
      <c r="Q188">
        <f>IF(Operations!B164="","",Operations!B164)</f>
      </c>
      <c r="R188" s="258"/>
      <c r="T188" s="2"/>
    </row>
    <row r="189" spans="16:20" ht="14.25">
      <c r="P189" s="223" t="str">
        <f>IF(Crop!B163="","",Crop!B163)</f>
        <v>corn; silage w/ryegr</v>
      </c>
      <c r="Q189">
        <f>IF(Operations!B165="","",Operations!B165)</f>
      </c>
      <c r="R189" s="258"/>
      <c r="T189" s="10"/>
    </row>
    <row r="190" spans="16:20" ht="14.25">
      <c r="P190" s="223" t="str">
        <f>IF(Crop!B164="","",Crop!B164)</f>
        <v>corn; sweet</v>
      </c>
      <c r="Q190">
        <f>IF(Operations!B166="","",Operations!B166)</f>
      </c>
      <c r="R190" s="258"/>
      <c r="T190" s="10"/>
    </row>
    <row r="191" spans="16:20" ht="14.25">
      <c r="P191" s="223" t="str">
        <f>IF(Crop!B165="","",Crop!B165)</f>
        <v>corn; sweet</v>
      </c>
      <c r="Q191">
        <f>IF(Operations!B167="","",Operations!B167)</f>
      </c>
      <c r="R191" s="258"/>
      <c r="T191" s="17"/>
    </row>
    <row r="192" spans="16:20" ht="14.25">
      <c r="P192" s="223" t="str">
        <f>IF(Crop!B166="","",Crop!B166)</f>
        <v>corn; sweet       NE</v>
      </c>
      <c r="Q192">
        <f>IF(Operations!B168="","",Operations!B168)</f>
      </c>
      <c r="R192" s="258"/>
      <c r="T192" s="17"/>
    </row>
    <row r="193" spans="16:20" ht="14.25">
      <c r="P193" s="223" t="str">
        <f>IF(Crop!B167="","",Crop!B167)</f>
        <v>corn; sweet 100cwt</v>
      </c>
      <c r="Q193">
        <f>IF(Operations!B169="","",Operations!B169)</f>
      </c>
      <c r="R193" s="258"/>
      <c r="T193" s="17"/>
    </row>
    <row r="194" spans="16:20" ht="14.25">
      <c r="P194" s="223" t="str">
        <f>IF(Crop!B168="","",Crop!B168)</f>
        <v>corn; sweet 140cwt</v>
      </c>
      <c r="Q194">
        <f>IF(Operations!B170="","",Operations!B170)</f>
      </c>
      <c r="R194" s="258"/>
      <c r="T194" s="17"/>
    </row>
    <row r="195" spans="16:20" ht="14.25">
      <c r="P195" s="223" t="str">
        <f>IF(Crop!B169="","",Crop!B169)</f>
        <v>corn; sweet 60cwt</v>
      </c>
      <c r="Q195">
        <f>IF(Operations!B171="","",Operations!B171)</f>
      </c>
      <c r="R195" s="258"/>
      <c r="T195" s="17"/>
    </row>
    <row r="196" spans="16:20" ht="14.25">
      <c r="P196" s="223" t="str">
        <f>IF(Crop!B170="","",Crop!B170)</f>
        <v>corn; sweet 75cwt NY</v>
      </c>
      <c r="Q196">
        <f>IF(Operations!B172="","",Operations!B172)</f>
      </c>
      <c r="R196" s="258"/>
      <c r="T196" s="17"/>
    </row>
    <row r="197" spans="16:20" ht="14.25">
      <c r="P197" s="223" t="str">
        <f>IF(Crop!B171="","",Crop!B171)</f>
        <v>corn; sweet process</v>
      </c>
      <c r="Q197">
        <f>IF(Operations!B173="","",Operations!B173)</f>
      </c>
      <c r="R197" s="258"/>
      <c r="T197" s="17"/>
    </row>
    <row r="198" spans="16:20" ht="14.25">
      <c r="P198" s="223" t="str">
        <f>IF(Crop!B172="","",Crop!B172)</f>
        <v>corn; sweet/oats</v>
      </c>
      <c r="Q198">
        <f>IF(Operations!B174="","",Operations!B174)</f>
      </c>
      <c r="R198" s="258"/>
      <c r="T198" s="17"/>
    </row>
    <row r="199" spans="16:20" ht="14.25">
      <c r="P199" s="223" t="str">
        <f>IF(Crop!B173="","",Crop!B173)</f>
        <v>corn; swt stalk sens</v>
      </c>
      <c r="Q199">
        <f>IF(Operations!B175="","",Operations!B175)</f>
      </c>
      <c r="R199" s="258"/>
      <c r="T199" s="17"/>
    </row>
    <row r="200" spans="16:20" ht="14.25">
      <c r="P200" s="223" t="str">
        <f>IF(Crop!B174="","",Crop!B174)</f>
        <v>corn;100bu 120da 30"</v>
      </c>
      <c r="Q200">
        <f>IF(Operations!B176="","",Operations!B176)</f>
      </c>
      <c r="R200" s="258"/>
      <c r="T200" s="17"/>
    </row>
    <row r="201" spans="16:20" ht="14.25">
      <c r="P201" s="223" t="str">
        <f>IF(Crop!B175="","",Crop!B175)</f>
        <v>corn;100bu 30" 90 MD</v>
      </c>
      <c r="Q201">
        <f>IF(Operations!B177="","",Operations!B177)</f>
      </c>
      <c r="R201" s="258"/>
      <c r="T201" s="17"/>
    </row>
    <row r="202" spans="16:20" ht="14.25">
      <c r="P202" s="223" t="str">
        <f>IF(Crop!B176="","",Crop!B176)</f>
        <v>corn;100bu 30"120 MD</v>
      </c>
      <c r="Q202">
        <f>IF(Operations!B178="","",Operations!B178)</f>
      </c>
      <c r="R202" s="258"/>
      <c r="T202" s="17"/>
    </row>
    <row r="203" spans="16:20" ht="14.25">
      <c r="P203" s="223" t="str">
        <f>IF(Crop!B177="","",Crop!B177)</f>
        <v>corn;100bu 90day 30"</v>
      </c>
      <c r="Q203">
        <f>IF(Operations!B179="","",Operations!B179)</f>
      </c>
      <c r="R203" s="258"/>
      <c r="T203" s="17"/>
    </row>
    <row r="204" spans="16:20" ht="14.25">
      <c r="P204" s="223" t="str">
        <f>IF(Crop!B178="","",Crop!B178)</f>
        <v>corn;100bu30"120daPA</v>
      </c>
      <c r="Q204">
        <f>IF(Operations!B180="","",Operations!B180)</f>
      </c>
      <c r="R204" s="258"/>
      <c r="T204" s="17"/>
    </row>
    <row r="205" spans="16:20" ht="14.25">
      <c r="P205" s="223" t="str">
        <f>IF(Crop!B179="","",Crop!B179)</f>
        <v>corn;100bu30"chop pa</v>
      </c>
      <c r="Q205">
        <f>IF(Operations!B181="","",Operations!B181)</f>
      </c>
      <c r="R205" s="258"/>
      <c r="T205" s="17"/>
    </row>
    <row r="206" spans="16:20" ht="14.25">
      <c r="P206" s="223" t="str">
        <f>IF(Crop!B180="","",Crop!B180)</f>
        <v>corn;112bu 120da 30"</v>
      </c>
      <c r="Q206">
        <f>IF(Operations!B182="","",Operations!B182)</f>
      </c>
      <c r="R206" s="258"/>
      <c r="T206" s="17"/>
    </row>
    <row r="207" spans="16:20" ht="14.25">
      <c r="P207" s="223" t="str">
        <f>IF(Crop!B181="","",Crop!B181)</f>
        <v>corn;112bu 120da 38"</v>
      </c>
      <c r="Q207">
        <f>IF(Operations!B183="","",Operations!B183)</f>
      </c>
      <c r="R207" s="258"/>
      <c r="T207" s="17"/>
    </row>
    <row r="208" spans="16:20" ht="14.25">
      <c r="P208" s="223" t="str">
        <f>IF(Crop!B182="","",Crop!B182)</f>
        <v>corn;112bu 30" 120da</v>
      </c>
      <c r="Q208">
        <f>IF(Operations!B184="","",Operations!B184)</f>
      </c>
      <c r="R208" s="258"/>
      <c r="T208" s="17"/>
    </row>
    <row r="209" spans="16:20" ht="14.25">
      <c r="P209" s="223" t="str">
        <f>IF(Crop!B183="","",Crop!B183)</f>
        <v>corn;112bu 30" 90 NE</v>
      </c>
      <c r="Q209">
        <f>IF(Operations!B185="","",Operations!B185)</f>
      </c>
      <c r="R209" s="258"/>
      <c r="T209" s="17"/>
    </row>
    <row r="210" spans="16:20" ht="14.25">
      <c r="P210" s="223" t="str">
        <f>IF(Crop!B184="","",Crop!B184)</f>
        <v>corn;112bu 30"120 NE</v>
      </c>
      <c r="Q210">
        <f>IF(Operations!B186="","",Operations!B186)</f>
      </c>
      <c r="R210" s="258"/>
      <c r="T210" s="17"/>
    </row>
    <row r="211" spans="16:20" ht="14.25">
      <c r="P211" s="223" t="str">
        <f>IF(Crop!B185="","",Crop!B185)</f>
        <v>corn;112bu 90day 30"</v>
      </c>
      <c r="Q211">
        <f>IF(Operations!B187="","",Operations!B187)</f>
      </c>
      <c r="R211" s="258"/>
      <c r="T211" s="17"/>
    </row>
    <row r="212" spans="16:20" ht="14.25">
      <c r="P212" s="223" t="str">
        <f>IF(Crop!B186="","",Crop!B186)</f>
        <v>corn;125bu 120da 30"</v>
      </c>
      <c r="Q212">
        <f>IF(Operations!B188="","",Operations!B188)</f>
      </c>
      <c r="R212" s="258"/>
      <c r="T212" s="17"/>
    </row>
    <row r="213" spans="16:20" ht="14.25">
      <c r="P213" s="223" t="str">
        <f>IF(Crop!B187="","",Crop!B187)</f>
        <v>corn;125bu 120da 38"</v>
      </c>
      <c r="Q213">
        <f>IF(Operations!B189="","",Operations!B189)</f>
      </c>
      <c r="R213" s="258"/>
      <c r="T213" s="17"/>
    </row>
    <row r="214" spans="16:20" ht="14.25">
      <c r="P214" s="223" t="str">
        <f>IF(Crop!B188="","",Crop!B188)</f>
        <v>corn;125bu 30" 90 NE</v>
      </c>
      <c r="Q214">
        <f>IF(Operations!B190="","",Operations!B190)</f>
      </c>
      <c r="R214" s="258"/>
      <c r="T214" s="17"/>
    </row>
    <row r="215" spans="16:20" ht="14.25">
      <c r="P215" s="223" t="str">
        <f>IF(Crop!B189="","",Crop!B189)</f>
        <v>corn;125bu 30"120 NE</v>
      </c>
      <c r="Q215">
        <f>IF(Operations!B191="","",Operations!B191)</f>
      </c>
      <c r="R215" s="258"/>
      <c r="T215" s="17"/>
    </row>
    <row r="216" spans="16:20" ht="14.25">
      <c r="P216" s="223" t="str">
        <f>IF(Crop!B190="","",Crop!B190)</f>
        <v>corn;125bu 30"120d C</v>
      </c>
      <c r="Q216">
        <f>IF(Operations!B192="","",Operations!B192)</f>
      </c>
      <c r="R216" s="258"/>
      <c r="T216" s="17"/>
    </row>
    <row r="217" spans="16:20" ht="14.25">
      <c r="P217" s="223" t="str">
        <f>IF(Crop!B191="","",Crop!B191)</f>
        <v>corn;125bu 30"120new</v>
      </c>
      <c r="Q217">
        <f>IF(Operations!B193="","",Operations!B193)</f>
      </c>
      <c r="R217" s="258"/>
      <c r="T217" s="17"/>
    </row>
    <row r="218" spans="16:20" ht="14.25">
      <c r="P218" s="223" t="str">
        <f>IF(Crop!B192="","",Crop!B192)</f>
        <v>corn;125bu 90day 30"</v>
      </c>
      <c r="Q218">
        <f>IF(Operations!B194="","",Operations!B194)</f>
      </c>
      <c r="R218" s="258"/>
      <c r="T218" s="17"/>
    </row>
    <row r="219" spans="16:20" ht="14.25">
      <c r="P219" s="223" t="str">
        <f>IF(Crop!B193="","",Crop!B193)</f>
        <v>corn;125bu 90dNE 30"</v>
      </c>
      <c r="Q219">
        <f>IF(Operations!B195="","",Operations!B195)</f>
      </c>
      <c r="R219" s="258"/>
      <c r="T219" s="17"/>
    </row>
    <row r="220" spans="16:20" ht="14.25">
      <c r="P220" s="223" t="str">
        <f>IF(Crop!B194="","",Crop!B194)</f>
        <v>corn;140bu 120da 30"</v>
      </c>
      <c r="Q220">
        <f>IF(Operations!B196="","",Operations!B196)</f>
      </c>
      <c r="R220" s="258"/>
      <c r="T220" s="17"/>
    </row>
    <row r="221" spans="16:20" ht="14.25">
      <c r="P221" s="223" t="str">
        <f>IF(Crop!B195="","",Crop!B195)</f>
        <v>corn;150bu 120da 30"</v>
      </c>
      <c r="Q221">
        <f>IF(Operations!B197="","",Operations!B197)</f>
      </c>
      <c r="R221" s="258"/>
      <c r="T221" s="17"/>
    </row>
    <row r="222" spans="16:20" ht="14.25">
      <c r="P222" s="223" t="str">
        <f>IF(Crop!B196="","",Crop!B196)</f>
        <v>corn;150bu 120da 38"</v>
      </c>
      <c r="Q222">
        <f>IF(Operations!B198="","",Operations!B198)</f>
      </c>
      <c r="R222" s="258"/>
      <c r="T222" s="17"/>
    </row>
    <row r="223" spans="16:20" ht="14.25">
      <c r="P223" s="223" t="str">
        <f>IF(Crop!B197="","",Crop!B197)</f>
        <v>corn;150bu 30" 120da</v>
      </c>
      <c r="Q223">
        <f>IF(Operations!B199="","",Operations!B199)</f>
      </c>
      <c r="R223" s="258"/>
      <c r="T223" s="17"/>
    </row>
    <row r="224" spans="16:20" ht="14.25">
      <c r="P224" s="223" t="str">
        <f>IF(Crop!B198="","",Crop!B198)</f>
        <v>corn;150bu 30"120 NE</v>
      </c>
      <c r="Q224">
        <f>IF(Operations!B200="","",Operations!B200)</f>
      </c>
      <c r="R224" s="258"/>
      <c r="T224" s="17"/>
    </row>
    <row r="225" spans="16:20" ht="14.25">
      <c r="P225" s="223" t="str">
        <f>IF(Crop!B199="","",Crop!B199)</f>
        <v>corn;150bu 90da 30"</v>
      </c>
      <c r="Q225">
        <f>IF(Operations!B201="","",Operations!B201)</f>
      </c>
      <c r="R225" s="258"/>
      <c r="T225" s="17"/>
    </row>
    <row r="226" spans="16:20" ht="14.25">
      <c r="P226" s="223" t="str">
        <f>IF(Crop!B200="","",Crop!B200)</f>
        <v>corn;50bu 120da 30"</v>
      </c>
      <c r="Q226">
        <f>IF(Operations!B202="","",Operations!B202)</f>
      </c>
      <c r="R226" s="258"/>
      <c r="T226" s="17"/>
    </row>
    <row r="227" spans="16:20" ht="14.25">
      <c r="P227" s="223" t="str">
        <f>IF(Crop!B201="","",Crop!B201)</f>
        <v>corn;50bu 120da 38"</v>
      </c>
      <c r="Q227">
        <f>IF(Operations!B203="","",Operations!B203)</f>
      </c>
      <c r="R227" s="258"/>
      <c r="T227" s="17"/>
    </row>
    <row r="228" spans="16:20" ht="14.25">
      <c r="P228" s="223" t="str">
        <f>IF(Crop!B202="","",Crop!B202)</f>
        <v>corn;50bu 30" 120day</v>
      </c>
      <c r="Q228">
        <f>IF(Operations!B204="","",Operations!B204)</f>
      </c>
      <c r="R228" s="258"/>
      <c r="T228" s="17"/>
    </row>
    <row r="229" spans="16:20" ht="14.25">
      <c r="P229" s="223" t="str">
        <f>IF(Crop!B203="","",Crop!B203)</f>
        <v>corn;50bu 90day 30"</v>
      </c>
      <c r="R229" s="258"/>
      <c r="T229" s="17"/>
    </row>
    <row r="230" spans="16:20" ht="14.25">
      <c r="P230" s="223" t="str">
        <f>IF(Crop!B204="","",Crop!B204)</f>
        <v>corn;65bu 120da 30"</v>
      </c>
      <c r="R230" s="258"/>
      <c r="T230" s="17"/>
    </row>
    <row r="231" spans="16:20" ht="14.25">
      <c r="P231" s="223" t="str">
        <f>IF(Crop!B205="","",Crop!B205)</f>
        <v>corn;65bu 90day 30"</v>
      </c>
      <c r="R231" s="258"/>
      <c r="T231" s="17"/>
    </row>
    <row r="232" spans="16:20" ht="14.25">
      <c r="P232" s="223" t="str">
        <f>IF(Crop!B206="","",Crop!B206)</f>
        <v>corn;70bu 30" 90d PA</v>
      </c>
      <c r="R232" s="258"/>
      <c r="T232" s="17"/>
    </row>
    <row r="233" spans="16:20" ht="14.25">
      <c r="P233" s="223" t="str">
        <f>IF(Crop!B207="","",Crop!B207)</f>
        <v>corn;75bu 30" 90D PA</v>
      </c>
      <c r="R233" s="258"/>
      <c r="T233" s="17"/>
    </row>
    <row r="234" spans="16:20" ht="14.25">
      <c r="P234" s="223" t="str">
        <f>IF(Crop!B208="","",Crop!B208)</f>
        <v>corn;80bu 120da 30"</v>
      </c>
      <c r="R234" s="258"/>
      <c r="T234" s="17"/>
    </row>
    <row r="235" spans="16:20" ht="14.25">
      <c r="P235" s="223" t="str">
        <f>IF(Crop!B209="","",Crop!B209)</f>
        <v>corn;80bu 120da 38"</v>
      </c>
      <c r="R235" s="258"/>
      <c r="T235" s="17"/>
    </row>
    <row r="236" spans="16:20" ht="14.25">
      <c r="P236" s="223" t="str">
        <f>IF(Crop!B210="","",Crop!B210)</f>
        <v>corn;80bu 30" 120day</v>
      </c>
      <c r="R236" s="258"/>
      <c r="T236" s="17"/>
    </row>
    <row r="237" spans="16:20" ht="14.25">
      <c r="P237" s="223" t="str">
        <f>IF(Crop!B211="","",Crop!B211)</f>
        <v>corn;80bu 90day 30"</v>
      </c>
      <c r="R237" s="258"/>
      <c r="T237" s="17"/>
    </row>
    <row r="238" spans="16:20" ht="14.25">
      <c r="P238" s="223" t="str">
        <f>IF(Crop!B212="","",Crop!B212)</f>
        <v>corn;86bu 30"120d PA</v>
      </c>
      <c r="R238" s="258"/>
      <c r="T238" s="17"/>
    </row>
    <row r="239" spans="16:20" ht="14.25">
      <c r="P239" s="223" t="str">
        <f>IF(Crop!B213="","",Crop!B213)</f>
        <v>corn;90bu 120da 30"</v>
      </c>
      <c r="R239" s="258"/>
      <c r="T239" s="17"/>
    </row>
    <row r="240" spans="16:20" ht="14.25">
      <c r="P240" s="223" t="str">
        <f>IF(Crop!B214="","",Crop!B214)</f>
        <v>corn;95bu 30"120D PA</v>
      </c>
      <c r="R240" s="258"/>
      <c r="T240" s="17"/>
    </row>
    <row r="241" spans="16:20" ht="14.25">
      <c r="P241" s="223" t="str">
        <f>IF(Crop!B215="","",Crop!B215)</f>
        <v>corn;sil w/cer rye</v>
      </c>
      <c r="R241" s="258"/>
      <c r="T241" s="17"/>
    </row>
    <row r="242" spans="16:20" ht="14.25">
      <c r="P242" s="223" t="str">
        <f>IF(Crop!B216="","",Crop!B216)</f>
        <v>cornsi/wgints 18t PA</v>
      </c>
      <c r="R242" s="258"/>
      <c r="T242" s="17"/>
    </row>
    <row r="243" spans="16:20" ht="14.25">
      <c r="P243" s="223" t="str">
        <f>IF(Crop!B217="","",Crop!B217)</f>
        <v>cornsi/wgints 25t PA</v>
      </c>
      <c r="R243" s="258"/>
      <c r="T243" s="17"/>
    </row>
    <row r="244" spans="16:20" ht="14.25">
      <c r="P244" s="223" t="str">
        <f>IF(Crop!B218="","",Crop!B218)</f>
        <v>cotton 38" 750#nsene</v>
      </c>
      <c r="R244" s="258"/>
      <c r="T244" s="17"/>
    </row>
    <row r="245" spans="16:20" ht="14.25">
      <c r="P245" s="223" t="str">
        <f>IF(Crop!B219="","",Crop!B219)</f>
        <v>cotton 500# 38"nsen</v>
      </c>
      <c r="R245" s="258"/>
      <c r="T245" s="17"/>
    </row>
    <row r="246" spans="16:20" ht="14.25">
      <c r="P246" s="223" t="str">
        <f>IF(Crop!B220="","",Crop!B220)</f>
        <v>cotton; 1000# 30"  </v>
      </c>
      <c r="R246" s="258"/>
      <c r="T246" s="17"/>
    </row>
    <row r="247" spans="16:20" ht="14.25">
      <c r="P247" s="223" t="str">
        <f>IF(Crop!B221="","",Crop!B221)</f>
        <v>cotton; 1000# 38"  </v>
      </c>
      <c r="R247" s="258"/>
      <c r="T247" s="17"/>
    </row>
    <row r="248" spans="16:20" ht="14.25">
      <c r="P248" s="223" t="str">
        <f>IF(Crop!B222="","",Crop!B222)</f>
        <v>cotton; 38" 500#</v>
      </c>
      <c r="R248" s="258"/>
      <c r="T248" s="17"/>
    </row>
    <row r="249" spans="16:20" ht="14.25">
      <c r="P249" s="223" t="str">
        <f>IF(Crop!B223="","",Crop!B223)</f>
        <v>cotton; 38" 750#</v>
      </c>
      <c r="R249" s="258"/>
      <c r="T249" s="17"/>
    </row>
    <row r="250" spans="16:20" ht="14.25">
      <c r="P250" s="223" t="str">
        <f>IF(Crop!B224="","",Crop!B224)</f>
        <v>cotton; 500# 30"   </v>
      </c>
      <c r="R250" s="258"/>
      <c r="T250" s="17"/>
    </row>
    <row r="251" spans="16:20" ht="14.25">
      <c r="P251" s="223" t="str">
        <f>IF(Crop!B225="","",Crop!B225)</f>
        <v>cotton; 500# 38"   </v>
      </c>
      <c r="R251" s="258"/>
      <c r="T251" s="17"/>
    </row>
    <row r="252" spans="16:20" ht="14.25">
      <c r="P252" s="223" t="str">
        <f>IF(Crop!B226="","",Crop!B226)</f>
        <v>cotton; 678.8# 38"</v>
      </c>
      <c r="R252" s="258"/>
      <c r="T252" s="17"/>
    </row>
    <row r="253" spans="16:20" ht="14.25">
      <c r="P253" s="223" t="str">
        <f>IF(Crop!B227="","",Crop!B227)</f>
        <v>cotton; 750# 30"   C</v>
      </c>
      <c r="R253" s="258"/>
      <c r="T253" s="17"/>
    </row>
    <row r="254" spans="16:20" ht="14.25">
      <c r="P254" s="223" t="str">
        <f>IF(Crop!B228="","",Crop!B228)</f>
        <v>cotton; 750# 38"   </v>
      </c>
      <c r="R254" s="258"/>
      <c r="T254" s="17"/>
    </row>
    <row r="255" spans="16:20" ht="14.25">
      <c r="P255" s="223" t="str">
        <f>IF(Crop!B229="","",Crop!B229)</f>
        <v>cotton; coast plain</v>
      </c>
      <c r="R255" s="258"/>
      <c r="T255" s="17"/>
    </row>
    <row r="256" spans="16:20" ht="14.25">
      <c r="P256" s="223" t="str">
        <f>IF(Crop!B230="","",Crop!B230)</f>
        <v>cotton;1000# 38" SE</v>
      </c>
      <c r="R256" s="258"/>
      <c r="T256" s="17"/>
    </row>
    <row r="257" spans="16:20" ht="14.25">
      <c r="P257" s="223" t="str">
        <f>IF(Crop!B231="","",Crop!B231)</f>
        <v>cotton;375 plains</v>
      </c>
      <c r="R257" s="258"/>
      <c r="T257" s="17"/>
    </row>
    <row r="258" spans="16:20" ht="14.25">
      <c r="P258" s="223" t="str">
        <f>IF(Crop!B232="","",Crop!B232)</f>
        <v>cotton;375 x1 plains</v>
      </c>
      <c r="R258" s="258"/>
      <c r="T258" s="17"/>
    </row>
    <row r="259" spans="16:20" ht="14.25">
      <c r="P259" s="223" t="str">
        <f>IF(Crop!B233="","",Crop!B233)</f>
        <v>cotton;375 x2 plains</v>
      </c>
      <c r="R259" s="258"/>
      <c r="T259" s="17"/>
    </row>
    <row r="260" spans="16:20" ht="14.25">
      <c r="P260" s="223" t="str">
        <f>IF(Crop!B234="","",Crop!B234)</f>
        <v>cotton;500 plains</v>
      </c>
      <c r="R260" s="258"/>
      <c r="T260" s="17"/>
    </row>
    <row r="261" spans="16:20" ht="14.25">
      <c r="P261" s="223" t="str">
        <f>IF(Crop!B235="","",Crop!B235)</f>
        <v>cotton;500 x1 plains</v>
      </c>
      <c r="R261" s="258"/>
      <c r="T261" s="17"/>
    </row>
    <row r="262" spans="16:20" ht="14.25">
      <c r="P262" s="223" t="str">
        <f>IF(Crop!B236="","",Crop!B236)</f>
        <v>cotton;500# 30" SE</v>
      </c>
      <c r="R262" s="258"/>
      <c r="T262" s="17"/>
    </row>
    <row r="263" spans="16:20" ht="14.25">
      <c r="P263" s="223" t="str">
        <f>IF(Crop!B237="","",Crop!B237)</f>
        <v>cotton;500# 38" SE</v>
      </c>
      <c r="R263" s="258"/>
      <c r="T263" s="17"/>
    </row>
    <row r="264" spans="16:20" ht="14.25">
      <c r="P264" s="223" t="str">
        <f>IF(Crop!B238="","",Crop!B238)</f>
        <v>cotton;750 plains</v>
      </c>
      <c r="R264" s="258"/>
      <c r="T264" s="17"/>
    </row>
    <row r="265" spans="16:20" ht="14.25">
      <c r="P265" s="223" t="str">
        <f>IF(Crop!B239="","",Crop!B239)</f>
        <v>cotton;750 x1 plains</v>
      </c>
      <c r="R265" s="258"/>
      <c r="T265" s="17"/>
    </row>
    <row r="266" spans="16:20" ht="14.25">
      <c r="P266" s="223" t="str">
        <f>IF(Crop!B240="","",Crop!B240)</f>
        <v>cotton;750# 30" SE</v>
      </c>
      <c r="R266" s="258"/>
      <c r="T266" s="17"/>
    </row>
    <row r="267" spans="16:20" ht="14.25">
      <c r="P267" s="223" t="str">
        <f>IF(Crop!B241="","",Crop!B241)</f>
        <v>cotton;750# 38" SE</v>
      </c>
      <c r="R267" s="258"/>
      <c r="T267" s="17"/>
    </row>
    <row r="268" spans="16:20" ht="14.25">
      <c r="P268" s="223" t="str">
        <f>IF(Crop!B242="","",Crop!B242)</f>
        <v>cotton-noshred @ har</v>
      </c>
      <c r="R268" s="258"/>
      <c r="T268" s="17"/>
    </row>
    <row r="269" spans="16:20" ht="14.25">
      <c r="P269" s="223" t="str">
        <f>IF(Crop!B243="","",Crop!B243)</f>
        <v>cotton-shred @ harv</v>
      </c>
      <c r="R269" s="258"/>
      <c r="T269" s="17"/>
    </row>
    <row r="270" spans="16:20" ht="14.25">
      <c r="P270" s="223" t="str">
        <f>IF(Crop!B244="","",Crop!B244)</f>
        <v>cottonSW1160irrigx38</v>
      </c>
      <c r="R270" s="258"/>
      <c r="T270" s="17"/>
    </row>
    <row r="271" spans="16:20" ht="14.25">
      <c r="P271" s="223" t="str">
        <f>IF(Crop!B245="","",Crop!B245)</f>
        <v>cov rye &amp; hairy vetch</v>
      </c>
      <c r="R271" s="258"/>
      <c r="T271" s="17"/>
    </row>
    <row r="272" spans="16:20" ht="14.25">
      <c r="P272" s="223" t="str">
        <f>IF(Crop!B246="","",Crop!B246)</f>
        <v>CRP grassland; high</v>
      </c>
      <c r="R272" s="258"/>
      <c r="T272" s="17"/>
    </row>
    <row r="273" spans="16:20" ht="14.25">
      <c r="P273" s="223" t="str">
        <f>IF(Crop!B247="","",Crop!B247)</f>
        <v>CRP grassland; low</v>
      </c>
      <c r="R273" s="258"/>
      <c r="T273" s="17"/>
    </row>
    <row r="274" spans="16:20" ht="14.25">
      <c r="P274" s="223" t="str">
        <f>IF(Crop!B248="","",Crop!B248)</f>
        <v>CRP grassland; med</v>
      </c>
      <c r="R274" s="258"/>
      <c r="T274" s="17"/>
    </row>
    <row r="275" spans="16:20" ht="14.25">
      <c r="P275" s="223" t="str">
        <f>IF(Crop!B249="","",Crop!B249)</f>
        <v>cuc; trellis idle</v>
      </c>
      <c r="R275" s="258"/>
      <c r="T275" s="17"/>
    </row>
    <row r="276" spans="16:20" ht="14.25">
      <c r="P276" s="223" t="str">
        <f>IF(Crop!B250="","",Crop!B250)</f>
        <v>cuc; trellis/weeds</v>
      </c>
      <c r="R276" s="258"/>
      <c r="T276" s="17"/>
    </row>
    <row r="277" spans="16:20" ht="14.25">
      <c r="P277" s="223" t="str">
        <f>IF(Crop!B251="","",Crop!B251)</f>
        <v>cuc;crawl seed idle</v>
      </c>
      <c r="R277" s="258"/>
      <c r="T277" s="17"/>
    </row>
    <row r="278" spans="16:20" ht="14.25">
      <c r="P278" s="223" t="str">
        <f>IF(Crop!B252="","",Crop!B252)</f>
        <v>cuc;crawl seed weed</v>
      </c>
      <c r="R278" s="258"/>
      <c r="T278" s="17"/>
    </row>
    <row r="279" spans="16:20" ht="14.25">
      <c r="P279" s="223" t="str">
        <f>IF(Crop!B253="","",Crop!B253)</f>
        <v>cuc;crawl trans idle</v>
      </c>
      <c r="R279" s="258"/>
      <c r="T279" s="17"/>
    </row>
    <row r="280" spans="16:20" ht="14.25">
      <c r="P280" s="223" t="str">
        <f>IF(Crop!B254="","",Crop!B254)</f>
        <v>cuc;crawl trans/weed</v>
      </c>
      <c r="R280" s="258"/>
      <c r="T280" s="17"/>
    </row>
    <row r="281" spans="16:20" ht="14.25">
      <c r="P281" s="223" t="str">
        <f>IF(Crop!B255="","",Crop!B255)</f>
        <v>cucumber</v>
      </c>
      <c r="R281" s="258"/>
      <c r="T281" s="17"/>
    </row>
    <row r="282" spans="16:20" ht="14.25">
      <c r="P282" s="223" t="str">
        <f>IF(Crop!B256="","",Crop!B256)</f>
        <v>dago;yams200cwt idle</v>
      </c>
      <c r="R282" s="258"/>
      <c r="T282" s="17"/>
    </row>
    <row r="283" spans="16:20" ht="14.25">
      <c r="P283" s="223" t="str">
        <f>IF(Crop!B257="","",Crop!B257)</f>
        <v>eggplant; idle</v>
      </c>
      <c r="R283" s="258"/>
      <c r="T283" s="17"/>
    </row>
    <row r="284" spans="16:20" ht="14.25">
      <c r="P284" s="223" t="str">
        <f>IF(Crop!B258="","",Crop!B258)</f>
        <v>eggplant; mow weeds</v>
      </c>
      <c r="R284" s="258"/>
      <c r="T284" s="17"/>
    </row>
    <row r="285" spans="16:20" ht="14.25">
      <c r="P285" s="223" t="str">
        <f>IF(Crop!B259="","",Crop!B259)</f>
        <v>eggplant; till weeds</v>
      </c>
      <c r="R285" s="258"/>
      <c r="T285" s="17"/>
    </row>
    <row r="286" spans="16:20" ht="14.25">
      <c r="P286" s="223" t="str">
        <f>IF(Crop!B260="","",Crop!B260)</f>
        <v>fall cov. crop</v>
      </c>
      <c r="R286" s="258"/>
      <c r="T286" s="17"/>
    </row>
    <row r="287" spans="16:20" ht="14.25">
      <c r="P287" s="223" t="str">
        <f>IF(Crop!B261="","",Crop!B261)</f>
        <v>flax; ngp 15bu</v>
      </c>
      <c r="R287" s="258"/>
      <c r="T287" s="17"/>
    </row>
    <row r="288" spans="16:20" ht="14.25">
      <c r="P288" s="223" t="str">
        <f>IF(Crop!B262="","",Crop!B262)</f>
        <v>flax; ngp 20bu</v>
      </c>
      <c r="R288" s="258"/>
      <c r="T288" s="17"/>
    </row>
    <row r="289" spans="16:20" ht="14.25">
      <c r="P289" s="223" t="str">
        <f>IF(Crop!B263="","",Crop!B263)</f>
        <v>flax; ngp 25bu</v>
      </c>
      <c r="R289" s="258"/>
      <c r="T289" s="17"/>
    </row>
    <row r="290" spans="16:20" ht="14.25">
      <c r="P290" s="223" t="str">
        <f>IF(Crop!B264="","",Crop!B264)</f>
        <v>Garbonzo beans 2000</v>
      </c>
      <c r="R290" s="258"/>
      <c r="T290" s="2"/>
    </row>
    <row r="291" spans="16:18" ht="14.25">
      <c r="P291" s="223" t="str">
        <f>IF(Crop!B265="","",Crop!B265)</f>
        <v>grass seed est.</v>
      </c>
      <c r="R291" s="258"/>
    </row>
    <row r="292" spans="16:18" ht="14.25">
      <c r="P292" s="223" t="str">
        <f>IF(Crop!B266="","",Crop!B266)</f>
        <v>grass seed est. sens</v>
      </c>
      <c r="R292" s="258"/>
    </row>
    <row r="293" spans="16:18" ht="14.25">
      <c r="P293" s="223" t="str">
        <f>IF(Crop!B267="","",Crop!B267)</f>
        <v>grass seed spr. est.</v>
      </c>
      <c r="R293" s="258"/>
    </row>
    <row r="294" spans="16:18" ht="14.25">
      <c r="P294" s="223" t="str">
        <f>IF(Crop!B268="","",Crop!B268)</f>
        <v>grass; ann. rye sens</v>
      </c>
      <c r="R294" s="258"/>
    </row>
    <row r="295" spans="16:18" ht="14.25">
      <c r="P295" s="223" t="str">
        <f>IF(Crop!B269="","",Crop!B269)</f>
        <v>Hairy Vetch</v>
      </c>
      <c r="R295" s="258"/>
    </row>
    <row r="296" spans="16:18" ht="14.25">
      <c r="P296" s="223" t="str">
        <f>IF(Crop!B270="","",Crop!B270)</f>
        <v>hairy vetch ne</v>
      </c>
      <c r="R296" s="258"/>
    </row>
    <row r="297" spans="16:18" ht="14.25">
      <c r="P297" s="223" t="str">
        <f>IF(Crop!B271="","",Crop!B271)</f>
        <v>kbluegrass; seed sod</v>
      </c>
      <c r="R297" s="258"/>
    </row>
    <row r="298" spans="16:18" ht="14.25">
      <c r="P298" s="223" t="str">
        <f>IF(Crop!B272="","",Crop!B272)</f>
        <v>kbluegrass; sod 2yr</v>
      </c>
      <c r="R298" s="258"/>
    </row>
    <row r="299" spans="16:18" ht="14.25">
      <c r="P299" s="223" t="str">
        <f>IF(Crop!B273="","",Crop!B273)</f>
        <v>lentils; 1000 ngp</v>
      </c>
      <c r="R299" s="258"/>
    </row>
    <row r="300" spans="16:18" ht="14.25">
      <c r="P300" s="223" t="str">
        <f>IF(Crop!B274="","",Crop!B274)</f>
        <v>lentils; 1250 ngp</v>
      </c>
      <c r="R300" s="258"/>
    </row>
    <row r="301" spans="16:18" ht="14.25">
      <c r="P301" s="223" t="str">
        <f>IF(Crop!B275="","",Crop!B275)</f>
        <v>lentils; 1500 ngp</v>
      </c>
      <c r="R301" s="258"/>
    </row>
    <row r="302" spans="16:18" ht="14.25">
      <c r="P302" s="223" t="str">
        <f>IF(Crop!B276="","",Crop!B276)</f>
        <v>lentils; 2000 ngp</v>
      </c>
      <c r="R302" s="258"/>
    </row>
    <row r="303" spans="16:18" ht="14.25">
      <c r="P303" s="223" t="str">
        <f>IF(Crop!B277="","",Crop!B277)</f>
        <v>lentils; spring PNW</v>
      </c>
      <c r="R303" s="258"/>
    </row>
    <row r="304" spans="16:18" ht="14.25">
      <c r="P304" s="223" t="str">
        <f>IF(Crop!B278="","",Crop!B278)</f>
        <v>lupin, white, winter cover</v>
      </c>
      <c r="R304" s="258"/>
    </row>
    <row r="305" spans="16:18" ht="14.25">
      <c r="P305" s="223" t="str">
        <f>IF(Crop!B279="","",Crop!B279)</f>
        <v>manure open lots 10T</v>
      </c>
      <c r="R305" s="258"/>
    </row>
    <row r="306" spans="16:18" ht="14.25">
      <c r="P306" s="223" t="str">
        <f>IF(Crop!B280="","",Crop!B280)</f>
        <v>manure open lots 2T</v>
      </c>
      <c r="R306" s="258"/>
    </row>
    <row r="307" spans="16:18" ht="14.25">
      <c r="P307" s="223" t="str">
        <f>IF(Crop!B281="","",Crop!B281)</f>
        <v>manure open lots 4T</v>
      </c>
      <c r="R307" s="258"/>
    </row>
    <row r="308" spans="16:18" ht="14.25">
      <c r="P308" s="223" t="str">
        <f>IF(Crop!B282="","",Crop!B282)</f>
        <v>manure open lots 6T</v>
      </c>
      <c r="R308" s="258"/>
    </row>
    <row r="309" spans="16:18" ht="14.25">
      <c r="P309" s="223" t="str">
        <f>IF(Crop!B283="","",Crop!B283)</f>
        <v>manure open lots 8T</v>
      </c>
      <c r="R309" s="258"/>
    </row>
    <row r="310" spans="16:18" ht="14.25">
      <c r="P310" s="223" t="str">
        <f>IF(Crop!B284="","",Crop!B284)</f>
        <v>manure poultry litter 10T</v>
      </c>
      <c r="R310" s="258"/>
    </row>
    <row r="311" spans="16:18" ht="14.25">
      <c r="P311" s="223" t="str">
        <f>IF(Crop!B285="","",Crop!B285)</f>
        <v>manure poultry litter 2T</v>
      </c>
      <c r="R311" s="258"/>
    </row>
    <row r="312" spans="16:18" ht="14.25">
      <c r="P312" s="223" t="str">
        <f>IF(Crop!B286="","",Crop!B286)</f>
        <v>manure poultry litter 4T</v>
      </c>
      <c r="R312" s="258"/>
    </row>
    <row r="313" spans="16:18" ht="14.25">
      <c r="P313" s="223" t="str">
        <f>IF(Crop!B287="","",Crop!B287)</f>
        <v>manure poultry litter 6T</v>
      </c>
      <c r="R313" s="258"/>
    </row>
    <row r="314" spans="16:18" ht="14.25">
      <c r="P314" s="223" t="str">
        <f>IF(Crop!B288="","",Crop!B288)</f>
        <v>manure poultry litter 8T</v>
      </c>
      <c r="R314" s="258"/>
    </row>
    <row r="315" spans="16:18" ht="14.25">
      <c r="P315" s="223" t="str">
        <f>IF(Crop!B289="","",Crop!B289)</f>
        <v>manure settling basin 10T</v>
      </c>
      <c r="R315" s="258"/>
    </row>
    <row r="316" spans="16:18" ht="14.25">
      <c r="P316" s="223" t="str">
        <f>IF(Crop!B290="","",Crop!B290)</f>
        <v>manure settling basin 2T</v>
      </c>
      <c r="R316" s="258"/>
    </row>
    <row r="317" spans="16:18" ht="14.25">
      <c r="P317" s="223" t="str">
        <f>IF(Crop!B291="","",Crop!B291)</f>
        <v>manure settling basin 4T</v>
      </c>
      <c r="R317" s="258"/>
    </row>
    <row r="318" spans="16:18" ht="14.25">
      <c r="P318" s="223" t="str">
        <f>IF(Crop!B292="","",Crop!B292)</f>
        <v>manure settling basin 6T</v>
      </c>
      <c r="R318" s="258"/>
    </row>
    <row r="319" spans="16:18" ht="14.25">
      <c r="P319" s="223" t="str">
        <f>IF(Crop!B293="","",Crop!B293)</f>
        <v>manure settling basin 8T</v>
      </c>
      <c r="R319" s="258"/>
    </row>
    <row r="320" spans="16:18" ht="14.25">
      <c r="P320" s="223" t="str">
        <f>IF(Crop!B294="","",Crop!B294)</f>
        <v>manure w/bedding 10T</v>
      </c>
      <c r="R320" s="258"/>
    </row>
    <row r="321" spans="16:18" ht="14.25">
      <c r="P321" s="223" t="str">
        <f>IF(Crop!B295="","",Crop!B295)</f>
        <v>manure w/bedding 2T</v>
      </c>
      <c r="R321" s="258"/>
    </row>
    <row r="322" spans="16:18" ht="14.25">
      <c r="P322" s="223" t="str">
        <f>IF(Crop!B296="","",Crop!B296)</f>
        <v>manure w/bedding 4T</v>
      </c>
      <c r="R322" s="258"/>
    </row>
    <row r="323" spans="16:18" ht="14.25">
      <c r="P323" s="223" t="str">
        <f>IF(Crop!B297="","",Crop!B297)</f>
        <v>manure w/bedding 6T</v>
      </c>
      <c r="R323" s="258"/>
    </row>
    <row r="324" spans="16:18" ht="14.25">
      <c r="P324" s="223" t="str">
        <f>IF(Crop!B298="","",Crop!B298)</f>
        <v>manure w/bedding 8T</v>
      </c>
      <c r="R324" s="258"/>
    </row>
    <row r="325" spans="16:18" ht="14.25">
      <c r="P325" s="223" t="str">
        <f>IF(Crop!B299="","",Crop!B299)</f>
        <v>millet,AZirrig,grain</v>
      </c>
      <c r="R325" s="258"/>
    </row>
    <row r="326" spans="16:18" ht="14.25">
      <c r="P326" s="223" t="str">
        <f>IF(Crop!B300="","",Crop!B300)</f>
        <v>millet; proso ngp 25</v>
      </c>
      <c r="R326" s="258"/>
    </row>
    <row r="327" spans="16:18" ht="14.25">
      <c r="P327" s="223" t="str">
        <f>IF(Crop!B301="","",Crop!B301)</f>
        <v>millet; proso ngp 35</v>
      </c>
      <c r="R327" s="258"/>
    </row>
    <row r="328" spans="16:18" ht="14.25">
      <c r="P328" s="223" t="str">
        <f>IF(Crop!B302="","",Crop!B302)</f>
        <v>millet; proso ngp 45</v>
      </c>
      <c r="R328" s="258"/>
    </row>
    <row r="329" spans="16:18" ht="14.25">
      <c r="P329" s="223" t="str">
        <f>IF(Crop!B303="","",Crop!B303)</f>
        <v>mint established</v>
      </c>
      <c r="R329" s="258"/>
    </row>
    <row r="330" spans="16:18" ht="14.25">
      <c r="P330" s="223" t="str">
        <f>IF(Crop!B304="","",Crop!B304)</f>
        <v>mixed vegetables</v>
      </c>
      <c r="R330" s="258"/>
    </row>
    <row r="331" spans="16:18" ht="14.25">
      <c r="P331" s="223" t="str">
        <f>IF(Crop!B305="","",Crop!B305)</f>
        <v>MT sbarl 50</v>
      </c>
      <c r="R331" s="258"/>
    </row>
    <row r="332" spans="16:18" ht="14.25">
      <c r="P332" s="223" t="str">
        <f>IF(Crop!B306="","",Crop!B306)</f>
        <v>MT swhea 30</v>
      </c>
      <c r="R332" s="258"/>
    </row>
    <row r="333" spans="16:18" ht="14.25">
      <c r="P333" s="223" t="str">
        <f>IF(Crop!B307="","",Crop!B307)</f>
        <v>MT swhea 40</v>
      </c>
      <c r="R333" s="258"/>
    </row>
    <row r="334" spans="16:18" ht="14.25">
      <c r="P334" s="223" t="str">
        <f>IF(Crop!B308="","",Crop!B308)</f>
        <v>MT wwhea 30 e</v>
      </c>
      <c r="R334" s="258"/>
    </row>
    <row r="335" spans="16:18" ht="14.25">
      <c r="P335" s="223" t="str">
        <f>IF(Crop!B309="","",Crop!B309)</f>
        <v>mungbean;monggos</v>
      </c>
      <c r="R335" s="258"/>
    </row>
    <row r="336" spans="16:18" ht="14.25">
      <c r="P336" s="223" t="str">
        <f>IF(Crop!B310="","",Crop!B310)</f>
        <v>muskmelon</v>
      </c>
      <c r="R336" s="258"/>
    </row>
    <row r="337" spans="16:18" ht="14.25">
      <c r="P337" s="223" t="str">
        <f>IF(Crop!B311="","",Crop!B311)</f>
        <v>muskmelon; idle</v>
      </c>
      <c r="R337" s="258"/>
    </row>
    <row r="338" spans="16:18" ht="14.25">
      <c r="P338" s="223" t="str">
        <f>IF(Crop!B312="","",Crop!B312)</f>
        <v>muskmelon; weeds</v>
      </c>
      <c r="R338" s="258"/>
    </row>
    <row r="339" spans="16:18" ht="14.25">
      <c r="P339" s="223" t="str">
        <f>IF(Crop!B313="","",Crop!B313)</f>
        <v>mustard, condiment</v>
      </c>
      <c r="R339" s="258"/>
    </row>
    <row r="340" spans="16:18" ht="14.25">
      <c r="P340" s="223" t="str">
        <f>IF(Crop!B314="","",Crop!B314)</f>
        <v>native cover; LA</v>
      </c>
      <c r="R340" s="258"/>
    </row>
    <row r="341" spans="16:18" ht="14.25">
      <c r="P341" s="223" t="str">
        <f>IF(Crop!B315="","",Crop!B315)</f>
        <v>native cover; PR</v>
      </c>
      <c r="R341" s="258"/>
    </row>
    <row r="342" spans="16:18" ht="14.25">
      <c r="P342" s="223" t="str">
        <f>IF(Crop!B316="","",Crop!B316)</f>
        <v>NM oats; hay</v>
      </c>
      <c r="R342" s="258"/>
    </row>
    <row r="343" spans="16:18" ht="14.25">
      <c r="P343" s="223" t="str">
        <f>IF(Crop!B317="","",Crop!B317)</f>
        <v>NM T. Fescue Pasture</v>
      </c>
      <c r="R343" s="258"/>
    </row>
    <row r="344" spans="16:18" ht="14.25">
      <c r="P344" s="223" t="str">
        <f>IF(Crop!B318="","",Crop!B318)</f>
        <v>NM wwhea 20 wgraze</v>
      </c>
      <c r="R344" s="258"/>
    </row>
    <row r="345" spans="16:18" ht="14.25">
      <c r="P345" s="223" t="str">
        <f>IF(Crop!B319="","",Crop!B319)</f>
        <v>NM wwhea graze/hay</v>
      </c>
      <c r="R345" s="258"/>
    </row>
    <row r="346" spans="16:18" ht="14.25">
      <c r="P346" s="223" t="str">
        <f>IF(Crop!B320="","",Crop!B320)</f>
        <v>NM wwhea grazed out</v>
      </c>
      <c r="R346" s="258"/>
    </row>
    <row r="347" spans="16:18" ht="14.25">
      <c r="P347" s="223" t="str">
        <f>IF(Crop!B321="","",Crop!B321)</f>
        <v>NM WWheat 25 dry</v>
      </c>
      <c r="R347" s="258"/>
    </row>
    <row r="348" spans="16:18" ht="14.25">
      <c r="P348" s="223" t="str">
        <f>IF(Crop!B322="","",Crop!B322)</f>
        <v>NMR Sorghum hay</v>
      </c>
      <c r="R348" s="258"/>
    </row>
    <row r="349" spans="16:18" ht="14.25">
      <c r="P349" s="223" t="str">
        <f>IF(Crop!B323="","",Crop!B323)</f>
        <v>NMR wwhea grazed out</v>
      </c>
      <c r="R349" s="258"/>
    </row>
    <row r="350" spans="16:18" ht="14.25">
      <c r="P350" s="223" t="str">
        <f>IF(Crop!B324="","",Crop!B324)</f>
        <v>oat, black, winter cover</v>
      </c>
      <c r="R350" s="258"/>
    </row>
    <row r="351" spans="16:18" ht="14.25">
      <c r="P351" s="223" t="str">
        <f>IF(Crop!B325="","",Crop!B325)</f>
        <v>oat; silage 2t</v>
      </c>
      <c r="R351" s="258"/>
    </row>
    <row r="352" spans="16:18" ht="14.25">
      <c r="P352" s="223" t="str">
        <f>IF(Crop!B326="","",Crop!B326)</f>
        <v>oats; cover crop</v>
      </c>
      <c r="R352" s="258"/>
    </row>
    <row r="353" spans="16:18" ht="14.25">
      <c r="P353" s="223" t="str">
        <f>IF(Crop!B327="","",Crop!B327)</f>
        <v>oats; silage</v>
      </c>
      <c r="R353" s="258"/>
    </row>
    <row r="354" spans="16:18" ht="14.25">
      <c r="P354" s="223" t="str">
        <f>IF(Crop!B328="","",Crop!B328)</f>
        <v>oats; silage 10.5t</v>
      </c>
      <c r="R354" s="258"/>
    </row>
    <row r="355" spans="16:18" ht="14.25">
      <c r="P355" s="223" t="str">
        <f>IF(Crop!B329="","",Crop!B329)</f>
        <v>oats; silage 4t</v>
      </c>
      <c r="R355" s="258"/>
    </row>
    <row r="356" spans="16:18" ht="14.25">
      <c r="P356" s="223" t="str">
        <f>IF(Crop!B330="","",Crop!B330)</f>
        <v>oats; silage 5.5t</v>
      </c>
      <c r="R356" s="258"/>
    </row>
    <row r="357" spans="16:18" ht="14.25">
      <c r="P357" s="223" t="str">
        <f>IF(Crop!B331="","",Crop!B331)</f>
        <v>oats; silage 6.5t</v>
      </c>
      <c r="R357" s="258"/>
    </row>
    <row r="358" spans="16:18" ht="14.25">
      <c r="P358" s="223" t="str">
        <f>IF(Crop!B332="","",Crop!B332)</f>
        <v>oats; silage 8t</v>
      </c>
      <c r="R358" s="258"/>
    </row>
    <row r="359" spans="16:18" ht="14.25">
      <c r="P359" s="223" t="str">
        <f>IF(Crop!B333="","",Crop!B333)</f>
        <v>oats; silage 9.5t</v>
      </c>
      <c r="R359" s="258"/>
    </row>
    <row r="360" spans="16:18" ht="14.25">
      <c r="P360" s="223" t="str">
        <f>IF(Crop!B334="","",Crop!B334)</f>
        <v>oats; spring </v>
      </c>
      <c r="R360" s="258"/>
    </row>
    <row r="361" spans="16:18" ht="14.25">
      <c r="P361" s="223" t="str">
        <f>IF(Crop!B335="","",Crop!B335)</f>
        <v>oats; spring 100 bu</v>
      </c>
      <c r="R361" s="258"/>
    </row>
    <row r="362" spans="16:18" ht="14.25">
      <c r="P362" s="223" t="str">
        <f>IF(Crop!B336="","",Crop!B336)</f>
        <v>oats; spring 30bu</v>
      </c>
      <c r="R362" s="258"/>
    </row>
    <row r="363" spans="16:18" ht="14.25">
      <c r="P363" s="223" t="str">
        <f>IF(Crop!B337="","",Crop!B337)</f>
        <v>oats; spring 40bu</v>
      </c>
      <c r="R363" s="258"/>
    </row>
    <row r="364" spans="16:18" ht="14.25">
      <c r="P364" s="223" t="str">
        <f>IF(Crop!B338="","",Crop!B338)</f>
        <v>oats; spring 50bu</v>
      </c>
      <c r="R364" s="258"/>
    </row>
    <row r="365" spans="16:18" ht="14.25">
      <c r="P365" s="223" t="str">
        <f>IF(Crop!B339="","",Crop!B339)</f>
        <v>oats; spring 60bu</v>
      </c>
      <c r="R365" s="258"/>
    </row>
    <row r="366" spans="16:18" ht="14.25">
      <c r="P366" s="223" t="str">
        <f>IF(Crop!B340="","",Crop!B340)</f>
        <v>oats; spring 60bu  C</v>
      </c>
      <c r="R366" s="258"/>
    </row>
    <row r="367" spans="16:18" ht="14.25">
      <c r="P367" s="223" t="str">
        <f>IF(Crop!B341="","",Crop!B341)</f>
        <v>oats; spring 60bu NE</v>
      </c>
      <c r="R367" s="258"/>
    </row>
    <row r="368" spans="16:18" ht="14.25">
      <c r="P368" s="223" t="str">
        <f>IF(Crop!B342="","",Crop!B342)</f>
        <v>oats; spring 70bu</v>
      </c>
      <c r="R368" s="258"/>
    </row>
    <row r="369" spans="16:18" ht="14.25">
      <c r="P369" s="223" t="str">
        <f>IF(Crop!B343="","",Crop!B343)</f>
        <v>oats; spring 80bu</v>
      </c>
      <c r="R369" s="258"/>
    </row>
    <row r="370" spans="16:18" ht="14.25">
      <c r="P370" s="223" t="str">
        <f>IF(Crop!B344="","",Crop!B344)</f>
        <v>oats; spring 90 bu</v>
      </c>
      <c r="R370" s="258"/>
    </row>
    <row r="371" spans="16:18" ht="14.25">
      <c r="P371" s="223" t="str">
        <f>IF(Crop!B345="","",Crop!B345)</f>
        <v>oats; spring-west</v>
      </c>
      <c r="R371" s="258"/>
    </row>
    <row r="372" spans="16:18" ht="14.25">
      <c r="P372" s="223" t="str">
        <f>IF(Crop!B346="","",Crop!B346)</f>
        <v>okra; baile-weeds</v>
      </c>
      <c r="R372" s="258"/>
    </row>
    <row r="373" spans="16:18" ht="14.25">
      <c r="P373" s="223" t="str">
        <f>IF(Crop!B347="","",Crop!B347)</f>
        <v>onion/barley</v>
      </c>
      <c r="R373" s="258"/>
    </row>
    <row r="374" spans="16:18" ht="14.25">
      <c r="P374" s="223" t="str">
        <f>IF(Crop!B348="","",Crop!B348)</f>
        <v>onions, 310</v>
      </c>
      <c r="R374" s="258"/>
    </row>
    <row r="375" spans="16:18" ht="14.25">
      <c r="P375" s="223" t="str">
        <f>IF(Crop!B349="","",Crop!B349)</f>
        <v>onions, 500</v>
      </c>
      <c r="R375" s="258"/>
    </row>
    <row r="376" spans="16:18" ht="14.25">
      <c r="P376" s="223" t="str">
        <f>IF(Crop!B350="","",Crop!B350)</f>
        <v>onions, aft barley</v>
      </c>
      <c r="R376" s="258"/>
    </row>
    <row r="377" spans="16:18" ht="14.25">
      <c r="P377" s="223" t="str">
        <f>IF(Crop!B351="","",Crop!B351)</f>
        <v>onions, dry</v>
      </c>
      <c r="R377" s="258"/>
    </row>
    <row r="378" spans="16:18" ht="14.25">
      <c r="P378" s="223" t="str">
        <f>IF(Crop!B352="","",Crop!B352)</f>
        <v>onions, dryAZirrig</v>
      </c>
      <c r="R378" s="258"/>
    </row>
    <row r="379" spans="16:18" ht="14.25">
      <c r="P379" s="223" t="str">
        <f>IF(Crop!B353="","",Crop!B353)</f>
        <v>Onions, field dried</v>
      </c>
      <c r="R379" s="258"/>
    </row>
    <row r="380" spans="16:18" ht="14.25">
      <c r="P380" s="223" t="str">
        <f>IF(Crop!B354="","",Crop!B354)</f>
        <v>onions; after barley</v>
      </c>
      <c r="R380" s="258"/>
    </row>
    <row r="381" spans="16:18" ht="14.25">
      <c r="P381" s="223" t="str">
        <f>IF(Crop!B355="","",Crop!B355)</f>
        <v>onions; dry       NE</v>
      </c>
      <c r="R381" s="258"/>
    </row>
    <row r="382" spans="16:18" ht="14.25">
      <c r="P382" s="223" t="str">
        <f>IF(Crop!B356="","",Crop!B356)</f>
        <v>onions; dry w/barley</v>
      </c>
      <c r="R382" s="258"/>
    </row>
    <row r="383" spans="16:18" ht="14.25">
      <c r="P383" s="223" t="str">
        <f>IF(Crop!B357="","",Crop!B357)</f>
        <v>onions; green bunch</v>
      </c>
      <c r="R383" s="258"/>
    </row>
    <row r="384" spans="16:18" ht="14.25">
      <c r="P384" s="223" t="str">
        <f>IF(Crop!B358="","",Crop!B358)</f>
        <v>orchardgrass hay 2yr</v>
      </c>
      <c r="R384" s="258"/>
    </row>
    <row r="385" spans="16:18" ht="14.25">
      <c r="P385" s="223" t="str">
        <f>IF(Crop!B359="","",Crop!B359)</f>
        <v>orchardgrass hay est</v>
      </c>
      <c r="R385" s="258"/>
    </row>
    <row r="386" spans="16:18" ht="14.25">
      <c r="P386" s="223" t="str">
        <f>IF(Crop!B360="","",Crop!B360)</f>
        <v>orchardgrass seed yr</v>
      </c>
      <c r="R386" s="258"/>
    </row>
    <row r="387" spans="16:18" ht="14.25">
      <c r="P387" s="223" t="str">
        <f>IF(Crop!B361="","",Crop!B361)</f>
        <v>orchardgrass;seeding</v>
      </c>
      <c r="R387" s="258"/>
    </row>
    <row r="388" spans="16:18" ht="14.25">
      <c r="P388" s="223" t="str">
        <f>IF(Crop!B362="","",Crop!B362)</f>
        <v>orchardgrass;y2 regr</v>
      </c>
      <c r="R388" s="258"/>
    </row>
    <row r="389" spans="16:18" ht="14.25">
      <c r="P389" s="223" t="str">
        <f>IF(Crop!B363="","",Crop!B363)</f>
        <v>orchardgrass;y2 sen</v>
      </c>
      <c r="R389" s="258"/>
    </row>
    <row r="390" spans="16:18" ht="14.25">
      <c r="P390" s="223" t="str">
        <f>IF(Crop!B364="","",Crop!B364)</f>
        <v>orchardgrass;y3 regr</v>
      </c>
      <c r="R390" s="258"/>
    </row>
    <row r="391" spans="16:18" ht="14.25">
      <c r="P391" s="223" t="str">
        <f>IF(Crop!B365="","",Crop!B365)</f>
        <v>orchardgrass;y3 sen</v>
      </c>
      <c r="R391" s="258"/>
    </row>
    <row r="392" spans="16:18" ht="14.25">
      <c r="P392" s="223" t="str">
        <f>IF(Crop!B366="","",Crop!B366)</f>
        <v>papaya;15mo-mow idle</v>
      </c>
      <c r="R392" s="258"/>
    </row>
    <row r="393" spans="16:18" ht="14.25">
      <c r="P393" s="223" t="str">
        <f>IF(Crop!B367="","",Crop!B367)</f>
        <v>papaya;15mo-mow weed</v>
      </c>
      <c r="R393" s="258"/>
    </row>
    <row r="394" spans="16:18" ht="14.25">
      <c r="P394" s="223" t="str">
        <f>IF(Crop!B368="","",Crop!B368)</f>
        <v>pasture; establish</v>
      </c>
      <c r="R394" s="258"/>
    </row>
    <row r="395" spans="16:18" ht="14.25">
      <c r="P395" s="223" t="str">
        <f>IF(Crop!B369="","",Crop!B369)</f>
        <v>pasture; high prod</v>
      </c>
      <c r="R395" s="258"/>
    </row>
    <row r="396" spans="16:18" ht="14.25">
      <c r="P396" s="223" t="str">
        <f>IF(Crop!B370="","",Crop!B370)</f>
        <v>pasture; low prod</v>
      </c>
      <c r="R396" s="258"/>
    </row>
    <row r="397" spans="16:18" ht="14.25">
      <c r="P397" s="223" t="str">
        <f>IF(Crop!B371="","",Crop!B371)</f>
        <v>peanut; runner SE</v>
      </c>
      <c r="R397" s="258"/>
    </row>
    <row r="398" spans="16:18" ht="14.25">
      <c r="P398" s="223" t="str">
        <f>IF(Crop!B372="","",Crop!B372)</f>
        <v>peanut; southwest NI</v>
      </c>
      <c r="R398" s="258"/>
    </row>
    <row r="399" spans="16:18" ht="14.25">
      <c r="P399" s="223" t="str">
        <f>IF(Crop!B373="","",Crop!B373)</f>
        <v>peanut;southwest ir</v>
      </c>
      <c r="R399" s="258"/>
    </row>
    <row r="400" spans="16:18" ht="14.25">
      <c r="P400" s="223" t="str">
        <f>IF(Crop!B374="","",Crop!B374)</f>
        <v>peas; english</v>
      </c>
      <c r="R400" s="258"/>
    </row>
    <row r="401" spans="16:18" ht="14.25">
      <c r="P401" s="223" t="str">
        <f>IF(Crop!B375="","",Crop!B375)</f>
        <v>peas; english 1500#</v>
      </c>
      <c r="R401" s="258"/>
    </row>
    <row r="402" spans="16:18" ht="14.25">
      <c r="P402" s="223" t="str">
        <f>IF(Crop!B376="","",Crop!B376)</f>
        <v>peas; english 2500#</v>
      </c>
      <c r="R402" s="258"/>
    </row>
    <row r="403" spans="16:18" ht="14.25">
      <c r="P403" s="223" t="str">
        <f>IF(Crop!B377="","",Crop!B377)</f>
        <v>peas; english 3400#</v>
      </c>
      <c r="R403" s="258"/>
    </row>
    <row r="404" spans="16:18" ht="14.25">
      <c r="P404" s="223" t="str">
        <f>IF(Crop!B378="","",Crop!B378)</f>
        <v>peas; english 4500#</v>
      </c>
      <c r="R404" s="258"/>
    </row>
    <row r="405" spans="16:18" ht="14.25">
      <c r="P405" s="223" t="str">
        <f>IF(Crop!B379="","",Crop!B379)</f>
        <v>peas; english NE</v>
      </c>
      <c r="R405" s="258"/>
    </row>
    <row r="406" spans="16:18" ht="14.25">
      <c r="P406" s="223" t="str">
        <f>IF(Crop!B380="","",Crop!B380)</f>
        <v>peas; green</v>
      </c>
      <c r="R406" s="258"/>
    </row>
    <row r="407" spans="16:18" ht="14.25">
      <c r="P407" s="223" t="str">
        <f>IF(Crop!B381="","",Crop!B381)</f>
        <v>peas; spring PNW</v>
      </c>
      <c r="R407" s="258"/>
    </row>
    <row r="408" spans="16:18" ht="14.25">
      <c r="P408" s="223" t="str">
        <f>IF(Crop!B382="","",Crop!B382)</f>
        <v>peppers; bell</v>
      </c>
      <c r="R408" s="258"/>
    </row>
    <row r="409" spans="16:18" ht="14.25">
      <c r="P409" s="223" t="str">
        <f>IF(Crop!B383="","",Crop!B383)</f>
        <v>peppers; hot</v>
      </c>
      <c r="R409" s="258"/>
    </row>
    <row r="410" spans="16:18" ht="14.25">
      <c r="P410" s="223" t="str">
        <f>IF(Crop!B384="","",Crop!B384)</f>
        <v>peppers;black</v>
      </c>
      <c r="R410" s="258"/>
    </row>
    <row r="411" spans="16:18" ht="14.25">
      <c r="P411" s="223" t="str">
        <f>IF(Crop!B385="","",Crop!B385)</f>
        <v>PNW alfal A2 est</v>
      </c>
      <c r="R411" s="258"/>
    </row>
    <row r="412" spans="16:18" ht="14.25">
      <c r="P412" s="223" t="str">
        <f>IF(Crop!B386="","",Crop!B386)</f>
        <v>PNW alfal A2 est sen</v>
      </c>
      <c r="R412" s="258"/>
    </row>
    <row r="413" spans="16:18" ht="14.25">
      <c r="P413" s="223" t="str">
        <f>IF(Crop!B387="","",Crop!B387)</f>
        <v>PNW alfal A2 y1 plt</v>
      </c>
      <c r="R413" s="258"/>
    </row>
    <row r="414" spans="16:18" ht="14.25">
      <c r="P414" s="223" t="str">
        <f>IF(Crop!B388="","",Crop!B388)</f>
        <v>PNW alfal A2 y1 sens</v>
      </c>
      <c r="R414" s="258"/>
    </row>
    <row r="415" spans="16:18" ht="14.25">
      <c r="P415" s="223" t="str">
        <f>IF(Crop!B389="","",Crop!B389)</f>
        <v>PNW alfal A5+ est</v>
      </c>
      <c r="R415" s="258"/>
    </row>
    <row r="416" spans="16:18" ht="14.25">
      <c r="P416" s="223" t="str">
        <f>IF(Crop!B390="","",Crop!B390)</f>
        <v>PNW alfal A5+ estsen</v>
      </c>
      <c r="R416" s="258"/>
    </row>
    <row r="417" spans="16:18" ht="14.25">
      <c r="P417" s="223" t="str">
        <f>IF(Crop!B391="","",Crop!B391)</f>
        <v>PNW alfal A5+ y1 plt</v>
      </c>
      <c r="R417" s="258"/>
    </row>
    <row r="418" spans="16:18" ht="14.25">
      <c r="P418" s="223" t="str">
        <f>IF(Crop!B392="","",Crop!B392)</f>
        <v>PNW alfal A5+ y1 sen</v>
      </c>
      <c r="R418" s="258"/>
    </row>
    <row r="419" spans="16:18" ht="14.25">
      <c r="P419" s="223" t="str">
        <f>IF(Crop!B393="","",Crop!B393)</f>
        <v>PNW alfal UT 1y plt</v>
      </c>
      <c r="R419" s="258"/>
    </row>
    <row r="420" spans="16:18" ht="14.25">
      <c r="P420" s="223" t="str">
        <f>IF(Crop!B394="","",Crop!B394)</f>
        <v>PNW alfal UT 1y sen</v>
      </c>
      <c r="R420" s="258"/>
    </row>
    <row r="421" spans="16:18" ht="14.25">
      <c r="P421" s="223" t="str">
        <f>IF(Crop!B395="","",Crop!B395)</f>
        <v>PNW alfal UT est</v>
      </c>
      <c r="R421" s="258"/>
    </row>
    <row r="422" spans="16:18" ht="14.25">
      <c r="P422" s="223" t="str">
        <f>IF(Crop!B396="","",Crop!B396)</f>
        <v>PNW alfal UT estsen</v>
      </c>
      <c r="R422" s="258"/>
    </row>
    <row r="423" spans="16:18" ht="14.25">
      <c r="P423" s="223" t="str">
        <f>IF(Crop!B397="","",Crop!B397)</f>
        <v>PNW bean; field 1800 07"</v>
      </c>
      <c r="R423" s="258"/>
    </row>
    <row r="424" spans="16:18" ht="14.25">
      <c r="P424" s="223" t="str">
        <f>IF(Crop!B398="","",Crop!B398)</f>
        <v>PNW bean; field 1800 30"</v>
      </c>
      <c r="R424" s="258"/>
    </row>
    <row r="425" spans="16:18" ht="14.25">
      <c r="P425" s="223" t="str">
        <f>IF(Crop!B399="","",Crop!B399)</f>
        <v>PNW bean; field 2000 07"</v>
      </c>
      <c r="R425" s="258"/>
    </row>
    <row r="426" spans="16:18" ht="14.25">
      <c r="P426" s="223" t="str">
        <f>IF(Crop!B400="","",Crop!B400)</f>
        <v>PNW bean; field 2000 30"</v>
      </c>
      <c r="R426" s="258"/>
    </row>
    <row r="427" spans="16:18" ht="14.25">
      <c r="P427" s="223" t="str">
        <f>IF(Crop!B401="","",Crop!B401)</f>
        <v>PNW bean; field 2200 07"</v>
      </c>
      <c r="R427" s="258"/>
    </row>
    <row r="428" spans="16:18" ht="14.25">
      <c r="P428" s="223" t="str">
        <f>IF(Crop!B402="","",Crop!B402)</f>
        <v>PNW bean; field 2200 30"</v>
      </c>
      <c r="R428" s="258"/>
    </row>
    <row r="429" spans="16:18" ht="14.25">
      <c r="P429" s="223" t="str">
        <f>IF(Crop!B403="","",Crop!B403)</f>
        <v>PNW bean; field 2400 30"</v>
      </c>
      <c r="R429" s="258"/>
    </row>
    <row r="430" spans="16:18" ht="14.25">
      <c r="P430" s="223" t="str">
        <f>IF(Crop!B404="","",Crop!B404)</f>
        <v>PNW bean; field 2800 30"</v>
      </c>
      <c r="R430" s="258"/>
    </row>
    <row r="431" spans="16:18" ht="14.25">
      <c r="P431" s="223" t="str">
        <f>IF(Crop!B405="","",Crop!B405)</f>
        <v>PNW beans; green-snap</v>
      </c>
      <c r="R431" s="258"/>
    </row>
    <row r="432" spans="16:18" ht="14.25">
      <c r="P432" s="223" t="str">
        <f>IF(Crop!B406="","",Crop!B406)</f>
        <v>PNW canol  1A3000</v>
      </c>
      <c r="R432" s="258"/>
    </row>
    <row r="433" spans="16:18" ht="14.25">
      <c r="P433" s="223" t="str">
        <f>IF(Crop!B407="","",Crop!B407)</f>
        <v>PNW canol 15A2000</v>
      </c>
      <c r="R433" s="258"/>
    </row>
    <row r="434" spans="16:18" ht="14.25">
      <c r="P434" s="223" t="str">
        <f>IF(Crop!B408="","",Crop!B408)</f>
        <v>PNW canol spr1000</v>
      </c>
      <c r="R434" s="258"/>
    </row>
    <row r="435" spans="16:18" ht="14.25">
      <c r="P435" s="223" t="str">
        <f>IF(Crop!B409="","",Crop!B409)</f>
        <v>PNW corn;125bu 30"120d C</v>
      </c>
      <c r="R435" s="258"/>
    </row>
    <row r="436" spans="16:18" ht="14.25">
      <c r="P436" s="223" t="str">
        <f>IF(Crop!B410="","",Crop!B410)</f>
        <v>PNW corn;140bu 120da 30"</v>
      </c>
      <c r="R436" s="258"/>
    </row>
    <row r="437" spans="16:18" ht="14.25">
      <c r="P437" s="223" t="str">
        <f>IF(Crop!B411="","",Crop!B411)</f>
        <v>PNW corn;150bu 120da 30"</v>
      </c>
      <c r="R437" s="258"/>
    </row>
    <row r="438" spans="16:18" ht="14.25">
      <c r="P438" s="223" t="str">
        <f>IF(Crop!B412="","",Crop!B412)</f>
        <v>PNW corn;150bu 30" 120da</v>
      </c>
      <c r="R438" s="258"/>
    </row>
    <row r="439" spans="16:18" ht="14.25">
      <c r="P439" s="223" t="str">
        <f>IF(Crop!B413="","",Crop!B413)</f>
        <v>PNW corn;180bu 120da 30"</v>
      </c>
      <c r="R439" s="258"/>
    </row>
    <row r="440" spans="16:18" ht="14.25">
      <c r="P440" s="223" t="str">
        <f>IF(Crop!B414="","",Crop!B414)</f>
        <v>PNW corn;200bu 120da 30"</v>
      </c>
      <c r="R440" s="258"/>
    </row>
    <row r="441" spans="16:18" ht="14.25">
      <c r="P441" s="223" t="str">
        <f>IF(Crop!B415="","",Crop!B415)</f>
        <v>PNW corn;220bu 120da 30"</v>
      </c>
      <c r="R441" s="258"/>
    </row>
    <row r="442" spans="16:18" ht="14.25">
      <c r="P442" s="223" t="str">
        <f>IF(Crop!B416="","",Crop!B416)</f>
        <v>PNW cover crop sgrain irr</v>
      </c>
      <c r="R442" s="258"/>
    </row>
    <row r="443" spans="16:18" ht="14.25">
      <c r="P443" s="223" t="str">
        <f>IF(Crop!B417="","",Crop!B417)</f>
        <v>PNW fcano B8 2000</v>
      </c>
      <c r="R443" s="258"/>
    </row>
    <row r="444" spans="16:18" ht="14.25">
      <c r="P444" s="223" t="str">
        <f>IF(Crop!B418="","",Crop!B418)</f>
        <v>PNW fcano B8 3000</v>
      </c>
      <c r="R444" s="258"/>
    </row>
    <row r="445" spans="16:18" ht="14.25">
      <c r="P445" s="223" t="str">
        <f>IF(Crop!B419="","",Crop!B419)</f>
        <v>PNW foats A2 90</v>
      </c>
      <c r="R445" s="258"/>
    </row>
    <row r="446" spans="16:18" ht="14.25">
      <c r="P446" s="223" t="str">
        <f>IF(Crop!B420="","",Crop!B420)</f>
        <v>PNW grass A2 est</v>
      </c>
      <c r="R446" s="258"/>
    </row>
    <row r="447" spans="16:18" ht="14.25">
      <c r="P447" s="223" t="str">
        <f>IF(Crop!B421="","",Crop!B421)</f>
        <v>PNW grass A2 estsens</v>
      </c>
      <c r="R447" s="258"/>
    </row>
    <row r="448" spans="16:18" ht="14.25">
      <c r="P448" s="223" t="str">
        <f>IF(Crop!B422="","",Crop!B422)</f>
        <v>PNW grass A2 y1 fplt</v>
      </c>
      <c r="R448" s="258"/>
    </row>
    <row r="449" spans="16:18" ht="14.25">
      <c r="P449" s="223" t="str">
        <f>IF(Crop!B423="","",Crop!B423)</f>
        <v>PNW grass A2 y1 fsen</v>
      </c>
      <c r="R449" s="258"/>
    </row>
    <row r="450" spans="16:18" ht="14.25">
      <c r="P450" s="223" t="str">
        <f>IF(Crop!B424="","",Crop!B424)</f>
        <v>PNW grass A2 y1 splt</v>
      </c>
      <c r="R450" s="258"/>
    </row>
    <row r="451" spans="16:18" ht="14.25">
      <c r="P451" s="223" t="str">
        <f>IF(Crop!B425="","",Crop!B425)</f>
        <v>PNW oathay UT</v>
      </c>
      <c r="R451" s="258"/>
    </row>
    <row r="452" spans="16:18" ht="14.25">
      <c r="P452" s="223" t="str">
        <f>IF(Crop!B426="","",Crop!B426)</f>
        <v>PNW pbean UT 500</v>
      </c>
      <c r="R452" s="258"/>
    </row>
    <row r="453" spans="16:18" ht="14.25">
      <c r="P453" s="223" t="str">
        <f>IF(Crop!B427="","",Crop!B427)</f>
        <v>PNW pbean UT 700</v>
      </c>
      <c r="R453" s="258"/>
    </row>
    <row r="454" spans="16:18" ht="14.25">
      <c r="P454" s="223" t="str">
        <f>IF(Crop!B428="","",Crop!B428)</f>
        <v>PNW potato; white 550#</v>
      </c>
      <c r="R454" s="258"/>
    </row>
    <row r="455" spans="16:18" ht="14.25">
      <c r="P455" s="223" t="str">
        <f>IF(Crop!B429="","",Crop!B429)</f>
        <v>PNW potato; white 650#</v>
      </c>
      <c r="R455" s="258"/>
    </row>
    <row r="456" spans="16:18" ht="14.25">
      <c r="P456" s="223" t="str">
        <f>IF(Crop!B430="","",Crop!B430)</f>
        <v>PNW redcl A2 est</v>
      </c>
      <c r="R456" s="258"/>
    </row>
    <row r="457" spans="16:18" ht="14.25">
      <c r="P457" s="223" t="str">
        <f>IF(Crop!B431="","",Crop!B431)</f>
        <v>PNW redcl A2 estsens</v>
      </c>
      <c r="R457" s="258"/>
    </row>
    <row r="458" spans="16:18" ht="14.25">
      <c r="P458" s="223" t="str">
        <f>IF(Crop!B432="","",Crop!B432)</f>
        <v>PNW redcl A2 seedhrv</v>
      </c>
      <c r="R458" s="258"/>
    </row>
    <row r="459" spans="16:18" ht="14.25">
      <c r="P459" s="223" t="str">
        <f>IF(Crop!B433="","",Crop!B433)</f>
        <v>PNW redcl A2 y1 splt</v>
      </c>
      <c r="R459" s="258"/>
    </row>
    <row r="460" spans="16:18" ht="14.25">
      <c r="P460" s="223" t="str">
        <f>IF(Crop!B434="","",Crop!B434)</f>
        <v>PNW saffl UT 600</v>
      </c>
      <c r="R460" s="258"/>
    </row>
    <row r="461" spans="16:18" ht="14.25">
      <c r="P461" s="223" t="str">
        <f>IF(Crop!B435="","",Crop!B435)</f>
        <v>PNW saffl UT 800</v>
      </c>
      <c r="R461" s="258"/>
    </row>
    <row r="462" spans="16:18" ht="14.25">
      <c r="P462" s="223" t="str">
        <f>IF(Crop!B436="","",Crop!B436)</f>
        <v>PNW sbarl A2 3000</v>
      </c>
      <c r="R462" s="258"/>
    </row>
    <row r="463" spans="16:18" ht="14.25">
      <c r="P463" s="223" t="str">
        <f>IF(Crop!B437="","",Crop!B437)</f>
        <v>PNW sbarl A2 4000</v>
      </c>
      <c r="R463" s="258"/>
    </row>
    <row r="464" spans="16:18" ht="14.25">
      <c r="P464" s="223" t="str">
        <f>IF(Crop!B438="","",Crop!B438)</f>
        <v>PNW sbarl A2 hay</v>
      </c>
      <c r="R464" s="258"/>
    </row>
    <row r="465" spans="16:18" ht="14.25">
      <c r="P465" s="223" t="str">
        <f>IF(Crop!B439="","",Crop!B439)</f>
        <v>PNW sbarl B8 2000</v>
      </c>
      <c r="R465" s="258"/>
    </row>
    <row r="466" spans="16:18" ht="14.25">
      <c r="P466" s="223" t="str">
        <f>IF(Crop!B440="","",Crop!B440)</f>
        <v>PNW sbarl B8 3000</v>
      </c>
      <c r="R466" s="258"/>
    </row>
    <row r="467" spans="16:18" ht="14.25">
      <c r="P467" s="223" t="str">
        <f>IF(Crop!B441="","",Crop!B441)</f>
        <v>PNW sbarl B9 3000</v>
      </c>
      <c r="R467" s="258"/>
    </row>
    <row r="468" spans="16:18" ht="14.25">
      <c r="P468" s="223" t="str">
        <f>IF(Crop!B442="","",Crop!B442)</f>
        <v>PNW sbarl B9 4000</v>
      </c>
      <c r="R468" s="258"/>
    </row>
    <row r="469" spans="16:18" ht="14.25">
      <c r="P469" s="223" t="str">
        <f>IF(Crop!B443="","",Crop!B443)</f>
        <v>PNW sbarl UT 20</v>
      </c>
      <c r="R469" s="258"/>
    </row>
    <row r="470" spans="16:18" ht="14.25">
      <c r="P470" s="223" t="str">
        <f>IF(Crop!B444="","",Crop!B444)</f>
        <v>PNW sbarl UT 30</v>
      </c>
      <c r="R470" s="258"/>
    </row>
    <row r="471" spans="16:18" ht="14.25">
      <c r="P471" s="223" t="str">
        <f>IF(Crop!B445="","",Crop!B445)</f>
        <v>PNW sbarl UT 40</v>
      </c>
      <c r="R471" s="258"/>
    </row>
    <row r="472" spans="16:18" ht="14.25">
      <c r="P472" s="223" t="str">
        <f>IF(Crop!B446="","",Crop!B446)</f>
        <v>PNW sbarl wMT 30</v>
      </c>
      <c r="R472" s="258"/>
    </row>
    <row r="473" spans="16:18" ht="14.25">
      <c r="P473" s="223" t="str">
        <f>IF(Crop!B447="","",Crop!B447)</f>
        <v>PNW sbarl wMT 40</v>
      </c>
      <c r="R473" s="258"/>
    </row>
    <row r="474" spans="16:18" ht="14.25">
      <c r="P474" s="223" t="str">
        <f>IF(Crop!B448="","",Crop!B448)</f>
        <v>PNW sbarl wMT 50</v>
      </c>
      <c r="R474" s="258"/>
    </row>
    <row r="475" spans="16:18" ht="14.25">
      <c r="P475" s="223" t="str">
        <f>IF(Crop!B449="","",Crop!B449)</f>
        <v>PNW scano B8 1000</v>
      </c>
      <c r="R475" s="258"/>
    </row>
    <row r="476" spans="16:18" ht="14.25">
      <c r="P476" s="223" t="str">
        <f>IF(Crop!B450="","",Crop!B450)</f>
        <v>PNW slent B9 1750</v>
      </c>
      <c r="R476" s="258"/>
    </row>
    <row r="477" spans="16:18" ht="14.25">
      <c r="P477" s="223" t="str">
        <f>IF(Crop!B451="","",Crop!B451)</f>
        <v>PNW soats A2 70</v>
      </c>
      <c r="R477" s="258"/>
    </row>
    <row r="478" spans="16:18" ht="14.25">
      <c r="P478" s="223" t="str">
        <f>IF(Crop!B452="","",Crop!B452)</f>
        <v>PNW soats A2 90</v>
      </c>
      <c r="R478" s="258"/>
    </row>
    <row r="479" spans="16:18" ht="14.25">
      <c r="P479" s="223" t="str">
        <f>IF(Crop!B453="","",Crop!B453)</f>
        <v>PNW speas B9 2000</v>
      </c>
      <c r="R479" s="258"/>
    </row>
    <row r="480" spans="16:18" ht="14.25">
      <c r="P480" s="223" t="str">
        <f>IF(Crop!B454="","",Crop!B454)</f>
        <v>PNW srye     30</v>
      </c>
      <c r="R480" s="258"/>
    </row>
    <row r="481" spans="16:18" ht="14.25">
      <c r="P481" s="223" t="str">
        <f>IF(Crop!B455="","",Crop!B455)</f>
        <v>PNW sugarbeets 20t</v>
      </c>
      <c r="R481" s="258"/>
    </row>
    <row r="482" spans="16:18" ht="14.25">
      <c r="P482" s="223" t="str">
        <f>IF(Crop!B456="","",Crop!B456)</f>
        <v>PNW sugarbeets 24t</v>
      </c>
      <c r="R482" s="258"/>
    </row>
    <row r="483" spans="16:18" ht="14.25">
      <c r="P483" s="223" t="str">
        <f>IF(Crop!B457="","",Crop!B457)</f>
        <v>PNW sugarbeets 28t</v>
      </c>
      <c r="R483" s="258"/>
    </row>
    <row r="484" spans="16:18" ht="14.25">
      <c r="P484" s="223" t="str">
        <f>IF(Crop!B458="","",Crop!B458)</f>
        <v>PNW sugarbeets 28t</v>
      </c>
      <c r="R484" s="258"/>
    </row>
    <row r="485" spans="16:18" ht="14.25">
      <c r="P485" s="223" t="str">
        <f>IF(Crop!B459="","",Crop!B459)</f>
        <v>PNW sugarbeets 30t</v>
      </c>
      <c r="R485" s="258"/>
    </row>
    <row r="486" spans="16:18" ht="14.25">
      <c r="P486" s="223" t="str">
        <f>IF(Crop!B460="","",Crop!B460)</f>
        <v>PNW sugarbeets 35t</v>
      </c>
      <c r="R486" s="258"/>
    </row>
    <row r="487" spans="16:18" ht="14.25">
      <c r="P487" s="223" t="str">
        <f>IF(Crop!B461="","",Crop!B461)</f>
        <v>PNW swhea A2 40</v>
      </c>
      <c r="R487" s="258"/>
    </row>
    <row r="488" spans="16:18" ht="14.25">
      <c r="P488" s="223" t="str">
        <f>IF(Crop!B462="","",Crop!B462)</f>
        <v>PNW swhea A2 60</v>
      </c>
      <c r="R488" s="258"/>
    </row>
    <row r="489" spans="16:18" ht="14.25">
      <c r="P489" s="223" t="str">
        <f>IF(Crop!B463="","",Crop!B463)</f>
        <v>PNW swhea B8 25</v>
      </c>
      <c r="R489" s="258"/>
    </row>
    <row r="490" spans="16:18" ht="14.25">
      <c r="P490" s="223" t="str">
        <f>IF(Crop!B464="","",Crop!B464)</f>
        <v>PNW swhea B8 40</v>
      </c>
      <c r="R490" s="258"/>
    </row>
    <row r="491" spans="16:18" ht="14.25">
      <c r="P491" s="223" t="str">
        <f>IF(Crop!B465="","",Crop!B465)</f>
        <v>PNW swhea B9 50</v>
      </c>
      <c r="R491" s="258"/>
    </row>
    <row r="492" spans="16:18" ht="14.25">
      <c r="P492" s="223" t="str">
        <f>IF(Crop!B466="","",Crop!B466)</f>
        <v>PNW swhea B9 60</v>
      </c>
      <c r="R492" s="258"/>
    </row>
    <row r="493" spans="16:18" ht="14.25">
      <c r="P493" s="223" t="str">
        <f>IF(Crop!B467="","",Crop!B467)</f>
        <v>PNW swhea wMT 20</v>
      </c>
      <c r="R493" s="258"/>
    </row>
    <row r="494" spans="16:18" ht="14.25">
      <c r="P494" s="223" t="str">
        <f>IF(Crop!B468="","",Crop!B468)</f>
        <v>PNW swhea wMT 30</v>
      </c>
      <c r="R494" s="258"/>
    </row>
    <row r="495" spans="16:18" ht="14.25">
      <c r="P495" s="223" t="str">
        <f>IF(Crop!B469="","",Crop!B469)</f>
        <v>PNW swhea wMT 40</v>
      </c>
      <c r="R495" s="258"/>
    </row>
    <row r="496" spans="16:18" ht="14.25">
      <c r="P496" s="223" t="str">
        <f>IF(Crop!B470="","",Crop!B470)</f>
        <v>PNW wheat; spr mlra 8 hi</v>
      </c>
      <c r="R496" s="258"/>
    </row>
    <row r="497" spans="16:18" ht="14.25">
      <c r="P497" s="223" t="str">
        <f>IF(Crop!B471="","",Crop!B471)</f>
        <v>PNW wheat; spr mlra 8 lo</v>
      </c>
      <c r="R497" s="258"/>
    </row>
    <row r="498" spans="16:18" ht="14.25">
      <c r="P498" s="223" t="str">
        <f>IF(Crop!B472="","",Crop!B472)</f>
        <v>PNW wheat; spr-mlra 9</v>
      </c>
      <c r="R498" s="258"/>
    </row>
    <row r="499" spans="16:18" ht="14.25">
      <c r="P499" s="223" t="str">
        <f>IF(Crop!B473="","",Crop!B473)</f>
        <v>PNW wwhea A2 50</v>
      </c>
      <c r="R499" s="258"/>
    </row>
    <row r="500" spans="16:18" ht="14.25">
      <c r="P500" s="223" t="str">
        <f>IF(Crop!B474="","",Crop!B474)</f>
        <v>PNW wwhea A2 70</v>
      </c>
      <c r="R500" s="258"/>
    </row>
    <row r="501" spans="16:18" ht="14.25">
      <c r="P501" s="223" t="str">
        <f>IF(Crop!B475="","",Crop!B475)</f>
        <v>PNW wwhea A2 90</v>
      </c>
      <c r="R501" s="258"/>
    </row>
    <row r="502" spans="16:18" ht="14.25">
      <c r="P502" s="223" t="str">
        <f>IF(Crop!B476="","",Crop!B476)</f>
        <v>PNW wwhea B13 20 e</v>
      </c>
      <c r="R502" s="258"/>
    </row>
    <row r="503" spans="16:18" ht="14.25">
      <c r="P503" s="223" t="str">
        <f>IF(Crop!B477="","",Crop!B477)</f>
        <v>PNW wwhea B13 20 l</v>
      </c>
      <c r="R503" s="258"/>
    </row>
    <row r="504" spans="16:18" ht="14.25">
      <c r="P504" s="223" t="str">
        <f>IF(Crop!B478="","",Crop!B478)</f>
        <v>PNW wwhea B13 30 e</v>
      </c>
      <c r="R504" s="258"/>
    </row>
    <row r="505" spans="16:18" ht="14.25">
      <c r="P505" s="223" t="str">
        <f>IF(Crop!B479="","",Crop!B479)</f>
        <v>PNW wwhea B13 30 l</v>
      </c>
      <c r="R505" s="258"/>
    </row>
    <row r="506" spans="16:18" ht="14.25">
      <c r="P506" s="223" t="str">
        <f>IF(Crop!B480="","",Crop!B480)</f>
        <v>PNW wwhea B13 40 e</v>
      </c>
      <c r="R506" s="258"/>
    </row>
    <row r="507" spans="16:18" ht="14.25">
      <c r="P507" s="223" t="str">
        <f>IF(Crop!B481="","",Crop!B481)</f>
        <v>PNW wwhea B13 40 l</v>
      </c>
      <c r="R507" s="258"/>
    </row>
    <row r="508" spans="16:18" ht="14.25">
      <c r="P508" s="223" t="str">
        <f>IF(Crop!B482="","",Crop!B482)</f>
        <v>PNW wwhea B13 50 e</v>
      </c>
      <c r="R508" s="258"/>
    </row>
    <row r="509" spans="16:18" ht="14.25">
      <c r="P509" s="223" t="str">
        <f>IF(Crop!B483="","",Crop!B483)</f>
        <v>PNW wwhea B13 50 l</v>
      </c>
      <c r="R509" s="258"/>
    </row>
    <row r="510" spans="16:18" ht="14.25">
      <c r="P510" s="223" t="str">
        <f>IF(Crop!B484="","",Crop!B484)</f>
        <v>PNW wwhea B8 20 e</v>
      </c>
      <c r="R510" s="258"/>
    </row>
    <row r="511" spans="16:18" ht="14.25">
      <c r="P511" s="223" t="str">
        <f>IF(Crop!B485="","",Crop!B485)</f>
        <v>PNW wwhea B8 30 e</v>
      </c>
      <c r="R511" s="258"/>
    </row>
    <row r="512" spans="16:18" ht="14.25">
      <c r="P512" s="223" t="str">
        <f>IF(Crop!B486="","",Crop!B486)</f>
        <v>PNW wwhea B8 30 l</v>
      </c>
      <c r="R512" s="258"/>
    </row>
    <row r="513" spans="16:18" ht="14.25">
      <c r="P513" s="223" t="str">
        <f>IF(Crop!B487="","",Crop!B487)</f>
        <v>PNW wwhea B8 40 e</v>
      </c>
      <c r="R513" s="258"/>
    </row>
    <row r="514" spans="16:18" ht="14.25">
      <c r="P514" s="223" t="str">
        <f>IF(Crop!B488="","",Crop!B488)</f>
        <v>PNW wwhea B8 40 l</v>
      </c>
      <c r="R514" s="258"/>
    </row>
    <row r="515" spans="16:18" ht="14.25">
      <c r="P515" s="223" t="str">
        <f>IF(Crop!B489="","",Crop!B489)</f>
        <v>PNW wwhea B8 50 e</v>
      </c>
      <c r="R515" s="258"/>
    </row>
    <row r="516" spans="16:18" ht="14.25">
      <c r="P516" s="223" t="str">
        <f>IF(Crop!B490="","",Crop!B490)</f>
        <v>PNW wwhea B8 50 l</v>
      </c>
      <c r="R516" s="258"/>
    </row>
    <row r="517" spans="16:18" ht="14.25">
      <c r="P517" s="223" t="str">
        <f>IF(Crop!B491="","",Crop!B491)</f>
        <v>PNW wwhea B8 60 e</v>
      </c>
      <c r="R517" s="258"/>
    </row>
    <row r="518" spans="16:18" ht="14.25">
      <c r="P518" s="223" t="str">
        <f>IF(Crop!B492="","",Crop!B492)</f>
        <v>PNW wwhea B8 60 l</v>
      </c>
      <c r="R518" s="258"/>
    </row>
    <row r="519" spans="16:18" ht="14.25">
      <c r="P519" s="223" t="str">
        <f>IF(Crop!B493="","",Crop!B493)</f>
        <v>PNW wwhea B8 70e</v>
      </c>
      <c r="R519" s="258"/>
    </row>
    <row r="520" spans="16:18" ht="14.25">
      <c r="P520" s="223" t="str">
        <f>IF(Crop!B494="","",Crop!B494)</f>
        <v>PNW wwhea B9 100 e</v>
      </c>
      <c r="R520" s="258"/>
    </row>
    <row r="521" spans="16:18" ht="14.25">
      <c r="P521" s="223" t="str">
        <f>IF(Crop!B495="","",Crop!B495)</f>
        <v>PNW wwhea B9 100 l</v>
      </c>
      <c r="R521" s="258"/>
    </row>
    <row r="522" spans="16:18" ht="14.25">
      <c r="P522" s="223" t="str">
        <f>IF(Crop!B496="","",Crop!B496)</f>
        <v>PNW wwhea B9 70 e</v>
      </c>
      <c r="R522" s="258"/>
    </row>
    <row r="523" spans="16:18" ht="14.25">
      <c r="P523" s="223" t="str">
        <f>IF(Crop!B497="","",Crop!B497)</f>
        <v>PNW wwhea B9 70 l</v>
      </c>
      <c r="R523" s="258"/>
    </row>
    <row r="524" spans="16:18" ht="14.25">
      <c r="P524" s="223" t="str">
        <f>IF(Crop!B498="","",Crop!B498)</f>
        <v>PNW wwhea B9 80 1</v>
      </c>
      <c r="R524" s="258"/>
    </row>
    <row r="525" spans="16:18" ht="14.25">
      <c r="P525" s="223" t="str">
        <f>IF(Crop!B499="","",Crop!B499)</f>
        <v>PNW wwhea B9 80 e</v>
      </c>
      <c r="R525" s="258"/>
    </row>
    <row r="526" spans="16:18" ht="14.25">
      <c r="P526" s="223" t="str">
        <f>IF(Crop!B500="","",Crop!B500)</f>
        <v>PNW wwhea B9 80 l</v>
      </c>
      <c r="R526" s="258"/>
    </row>
    <row r="527" spans="16:18" ht="14.25">
      <c r="P527" s="223" t="str">
        <f>IF(Crop!B501="","",Crop!B501)</f>
        <v>PNW wwhea B9 90 e</v>
      </c>
      <c r="R527" s="258"/>
    </row>
    <row r="528" spans="16:18" ht="14.25">
      <c r="P528" s="223" t="str">
        <f>IF(Crop!B502="","",Crop!B502)</f>
        <v>PNW wwhea B9 90 l</v>
      </c>
      <c r="R528" s="258"/>
    </row>
    <row r="529" spans="16:18" ht="14.25">
      <c r="P529" s="223" t="str">
        <f>IF(Crop!B503="","",Crop!B503)</f>
        <v>PNW wwhea UT 20</v>
      </c>
      <c r="R529" s="258"/>
    </row>
    <row r="530" spans="16:18" ht="14.25">
      <c r="P530" s="223" t="str">
        <f>IF(Crop!B504="","",Crop!B504)</f>
        <v>PNW wwhea UT 20 l</v>
      </c>
      <c r="R530" s="258"/>
    </row>
    <row r="531" spans="16:18" ht="14.25">
      <c r="P531" s="223" t="str">
        <f>IF(Crop!B505="","",Crop!B505)</f>
        <v>PNW wwhea UT 30</v>
      </c>
      <c r="R531" s="258"/>
    </row>
    <row r="532" spans="16:18" ht="14.25">
      <c r="P532" s="223" t="str">
        <f>IF(Crop!B506="","",Crop!B506)</f>
        <v>PNW wwhea UT 30 l</v>
      </c>
      <c r="R532" s="258"/>
    </row>
    <row r="533" spans="16:18" ht="14.25">
      <c r="P533" s="223" t="str">
        <f>IF(Crop!B507="","",Crop!B507)</f>
        <v>PNW wwhea UT 40</v>
      </c>
      <c r="R533" s="258"/>
    </row>
    <row r="534" spans="16:18" ht="14.25">
      <c r="P534" s="223" t="str">
        <f>IF(Crop!B508="","",Crop!B508)</f>
        <v>PNW wwhea wMT 30 e</v>
      </c>
      <c r="R534" s="258"/>
    </row>
    <row r="535" spans="16:18" ht="14.25">
      <c r="P535" s="223" t="str">
        <f>IF(Crop!B509="","",Crop!B509)</f>
        <v>PNW wwhea wMT 30 l</v>
      </c>
      <c r="R535" s="258"/>
    </row>
    <row r="536" spans="16:18" ht="14.25">
      <c r="P536" s="223" t="str">
        <f>IF(Crop!B510="","",Crop!B510)</f>
        <v>PNW wwhea wMT 40 e</v>
      </c>
      <c r="R536" s="258"/>
    </row>
    <row r="537" spans="16:18" ht="14.25">
      <c r="P537" s="223" t="str">
        <f>IF(Crop!B511="","",Crop!B511)</f>
        <v>PNW wwhea wMT 40 l</v>
      </c>
      <c r="R537" s="258"/>
    </row>
    <row r="538" spans="16:18" ht="14.25">
      <c r="P538" s="223" t="str">
        <f>IF(Crop!B512="","",Crop!B512)</f>
        <v>PNW wwhea wMT 50 e</v>
      </c>
      <c r="R538" s="258"/>
    </row>
    <row r="539" spans="16:18" ht="14.25">
      <c r="P539" s="223" t="str">
        <f>IF(Crop!B513="","",Crop!B513)</f>
        <v>PNW wwhea wMT 50 l</v>
      </c>
      <c r="R539" s="258"/>
    </row>
    <row r="540" spans="16:18" ht="14.25">
      <c r="P540" s="223" t="str">
        <f>IF(Crop!B514="","",Crop!B514)</f>
        <v>potato; sweet</v>
      </c>
      <c r="R540" s="258"/>
    </row>
    <row r="541" spans="16:18" ht="14.25">
      <c r="P541" s="223" t="str">
        <f>IF(Crop!B515="","",Crop!B515)</f>
        <v>potato; sweet/okra</v>
      </c>
      <c r="R541" s="258"/>
    </row>
    <row r="542" spans="16:18" ht="14.25">
      <c r="P542" s="223" t="str">
        <f>IF(Crop!B516="","",Crop!B516)</f>
        <v>potato; white 200#</v>
      </c>
      <c r="R542" s="258"/>
    </row>
    <row r="543" spans="16:18" ht="14.25">
      <c r="P543" s="223" t="str">
        <f>IF(Crop!B517="","",Crop!B517)</f>
        <v>potato; white 260#</v>
      </c>
      <c r="R543" s="258"/>
    </row>
    <row r="544" spans="16:18" ht="14.25">
      <c r="P544" s="223" t="str">
        <f>IF(Crop!B518="","",Crop!B518)</f>
        <v>potato; white 320#</v>
      </c>
      <c r="R544" s="258"/>
    </row>
    <row r="545" spans="16:18" ht="14.25">
      <c r="P545" s="223" t="str">
        <f>IF(Crop!B519="","",Crop!B519)</f>
        <v>potato; white 450#</v>
      </c>
      <c r="R545" s="258"/>
    </row>
    <row r="546" spans="16:18" ht="14.25">
      <c r="P546" s="223" t="str">
        <f>IF(Crop!B520="","",Crop!B520)</f>
        <v>potato; white irish</v>
      </c>
      <c r="R546" s="258"/>
    </row>
    <row r="547" spans="16:18" ht="14.25">
      <c r="P547" s="223" t="str">
        <f>IF(Crop!B521="","",Crop!B521)</f>
        <v>potato; white Maine</v>
      </c>
      <c r="R547" s="258"/>
    </row>
    <row r="548" spans="16:18" ht="14.25">
      <c r="P548" s="223" t="str">
        <f>IF(Crop!B522="","",Crop!B522)</f>
        <v>pumpkin</v>
      </c>
      <c r="R548" s="258"/>
    </row>
    <row r="549" spans="16:18" ht="14.25">
      <c r="P549" s="223" t="str">
        <f>IF(Crop!B523="","",Crop!B523)</f>
        <v>radish</v>
      </c>
      <c r="R549" s="258"/>
    </row>
    <row r="550" spans="16:18" ht="14.25">
      <c r="P550" s="223" t="str">
        <f>IF(Crop!B524="","",Crop!B524)</f>
        <v>radish;daigo</v>
      </c>
      <c r="R550" s="258"/>
    </row>
    <row r="551" spans="16:18" ht="14.25">
      <c r="P551" s="223" t="str">
        <f>IF(Crop!B525="","",Crop!B525)</f>
        <v>red clov;y1 reg(sprs</v>
      </c>
      <c r="R551" s="258"/>
    </row>
    <row r="552" spans="16:18" ht="14.25">
      <c r="P552" s="223" t="str">
        <f>IF(Crop!B526="","",Crop!B526)</f>
        <v>red clov;y1 sen (oat</v>
      </c>
      <c r="R552" s="258"/>
    </row>
    <row r="553" spans="16:18" ht="14.25">
      <c r="P553" s="223" t="str">
        <f>IF(Crop!B527="","",Crop!B527)</f>
        <v>red clov;y1 sen barl</v>
      </c>
      <c r="R553" s="258"/>
    </row>
    <row r="554" spans="16:18" ht="14.25">
      <c r="P554" s="223" t="str">
        <f>IF(Crop!B528="","",Crop!B528)</f>
        <v>red clov;y1 sen(sprs</v>
      </c>
      <c r="R554" s="258"/>
    </row>
    <row r="555" spans="16:18" ht="14.25">
      <c r="P555" s="223" t="str">
        <f>IF(Crop!B529="","",Crop!B529)</f>
        <v>red clov;y1 sen(sums</v>
      </c>
      <c r="R555" s="258"/>
    </row>
    <row r="556" spans="16:18" ht="14.25">
      <c r="P556" s="223" t="str">
        <f>IF(Crop!B530="","",Crop!B530)</f>
        <v>red clov-barley;seed</v>
      </c>
      <c r="R556" s="258"/>
    </row>
    <row r="557" spans="16:18" ht="14.25">
      <c r="P557" s="223" t="str">
        <f>IF(Crop!B531="","",Crop!B531)</f>
        <v>red clover; spr seed</v>
      </c>
      <c r="R557" s="258"/>
    </row>
    <row r="558" spans="16:18" ht="14.25">
      <c r="P558" s="223" t="str">
        <f>IF(Crop!B532="","",Crop!B532)</f>
        <v>red clover; sum seed</v>
      </c>
      <c r="R558" s="258"/>
    </row>
    <row r="559" spans="16:18" ht="14.25">
      <c r="P559" s="223" t="str">
        <f>IF(Crop!B533="","",Crop!B533)</f>
        <v>red clover;y2 regrow</v>
      </c>
      <c r="R559" s="258"/>
    </row>
    <row r="560" spans="16:18" ht="14.25">
      <c r="P560" s="223" t="str">
        <f>IF(Crop!B534="","",Crop!B534)</f>
        <v>red clover;y2 senesc</v>
      </c>
      <c r="R560" s="258"/>
    </row>
    <row r="561" spans="16:18" ht="14.25">
      <c r="P561" s="223" t="str">
        <f>IF(Crop!B535="","",Crop!B535)</f>
        <v>red clover;y3 regrow</v>
      </c>
      <c r="R561" s="258"/>
    </row>
    <row r="562" spans="16:18" ht="14.25">
      <c r="P562" s="223" t="str">
        <f>IF(Crop!B536="","",Crop!B536)</f>
        <v>red clover;y3 senesc</v>
      </c>
      <c r="R562" s="258"/>
    </row>
    <row r="563" spans="16:18" ht="14.25">
      <c r="P563" s="223" t="str">
        <f>IF(Crop!B537="","",Crop!B537)</f>
        <v>red clov-oat; seed</v>
      </c>
      <c r="R563" s="258"/>
    </row>
    <row r="564" spans="16:18" ht="14.25">
      <c r="P564" s="223" t="str">
        <f>IF(Crop!B538="","",Crop!B538)</f>
        <v>red cl-tim;y1sen(oat</v>
      </c>
      <c r="R564" s="258"/>
    </row>
    <row r="565" spans="16:18" ht="14.25">
      <c r="P565" s="223" t="str">
        <f>IF(Crop!B539="","",Crop!B539)</f>
        <v>red cl-tim;y2 regrow</v>
      </c>
      <c r="R565" s="258"/>
    </row>
    <row r="566" spans="16:18" ht="14.25">
      <c r="P566" s="223" t="str">
        <f>IF(Crop!B540="","",Crop!B540)</f>
        <v>red cl-tim;y2 senesc</v>
      </c>
      <c r="R566" s="258"/>
    </row>
    <row r="567" spans="16:18" ht="14.25">
      <c r="P567" s="223" t="str">
        <f>IF(Crop!B541="","",Crop!B541)</f>
        <v>red cl-tim;y3 regrow</v>
      </c>
      <c r="R567" s="258"/>
    </row>
    <row r="568" spans="16:18" ht="14.25">
      <c r="P568" s="223" t="str">
        <f>IF(Crop!B542="","",Crop!B542)</f>
        <v>red cl-tim;y3 senesc</v>
      </c>
      <c r="R568" s="258"/>
    </row>
    <row r="569" spans="16:18" ht="14.25">
      <c r="P569" s="223" t="str">
        <f>IF(Crop!B543="","",Crop!B543)</f>
        <v>red cl-tim-oat; seed</v>
      </c>
      <c r="R569" s="258"/>
    </row>
    <row r="570" spans="16:18" ht="14.25">
      <c r="P570" s="223" t="str">
        <f>IF(Crop!B544="","",Crop!B544)</f>
        <v>rice</v>
      </c>
      <c r="R570" s="258"/>
    </row>
    <row r="571" spans="16:18" ht="14.25">
      <c r="P571" s="223" t="str">
        <f>IF(Crop!B545="","",Crop!B545)</f>
        <v>rice; AR - flooded</v>
      </c>
      <c r="R571" s="258"/>
    </row>
    <row r="572" spans="16:18" ht="14.25">
      <c r="P572" s="223" t="str">
        <f>IF(Crop!B546="","",Crop!B546)</f>
        <v>rye; cereal 20bu</v>
      </c>
      <c r="R572" s="258"/>
    </row>
    <row r="573" spans="16:18" ht="14.25">
      <c r="P573" s="223" t="str">
        <f>IF(Crop!B547="","",Crop!B547)</f>
        <v>rye; cereal 30bu</v>
      </c>
      <c r="R573" s="258"/>
    </row>
    <row r="574" spans="16:18" ht="14.25">
      <c r="P574" s="223" t="str">
        <f>IF(Crop!B548="","",Crop!B548)</f>
        <v>rye; cereal 40bu</v>
      </c>
      <c r="R574" s="258"/>
    </row>
    <row r="575" spans="16:18" ht="14.25">
      <c r="P575" s="223" t="str">
        <f>IF(Crop!B549="","",Crop!B549)</f>
        <v>rye; cereal 50bu</v>
      </c>
      <c r="R575" s="258"/>
    </row>
    <row r="576" spans="16:18" ht="14.25">
      <c r="P576" s="223" t="str">
        <f>IF(Crop!B550="","",Crop!B550)</f>
        <v>rye; cereal 60bu</v>
      </c>
      <c r="R576" s="258"/>
    </row>
    <row r="577" spans="16:18" ht="14.25">
      <c r="P577" s="223" t="str">
        <f>IF(Crop!B551="","",Crop!B551)</f>
        <v>rye; cereal ngp 30bu</v>
      </c>
      <c r="R577" s="258"/>
    </row>
    <row r="578" spans="16:18" ht="14.25">
      <c r="P578" s="223" t="str">
        <f>IF(Crop!B552="","",Crop!B552)</f>
        <v>rye; cereal ngp 40bu</v>
      </c>
      <c r="R578" s="258"/>
    </row>
    <row r="579" spans="16:18" ht="14.25">
      <c r="P579" s="223" t="str">
        <f>IF(Crop!B553="","",Crop!B553)</f>
        <v>rye; cereal ngp 50bu</v>
      </c>
      <c r="R579" s="258"/>
    </row>
    <row r="580" spans="16:18" ht="14.25">
      <c r="P580" s="223" t="str">
        <f>IF(Crop!B554="","",Crop!B554)</f>
        <v>rye; cereal ngp 60bu</v>
      </c>
      <c r="R580" s="258"/>
    </row>
    <row r="581" spans="16:18" ht="14.25">
      <c r="P581" s="223" t="str">
        <f>IF(Crop!B555="","",Crop!B555)</f>
        <v>rye; cereal ngp50bu</v>
      </c>
      <c r="R581" s="258"/>
    </row>
    <row r="582" spans="16:18" ht="14.25">
      <c r="P582" s="223" t="str">
        <f>IF(Crop!B556="","",Crop!B556)</f>
        <v>rye; grazed</v>
      </c>
      <c r="R582" s="258"/>
    </row>
    <row r="583" spans="16:18" ht="14.25">
      <c r="P583" s="223" t="str">
        <f>IF(Crop!B557="","",Crop!B557)</f>
        <v>rye; grazed SE</v>
      </c>
      <c r="R583" s="258"/>
    </row>
    <row r="584" spans="16:18" ht="14.25">
      <c r="P584" s="223" t="str">
        <f>IF(Crop!B558="","",Crop!B558)</f>
        <v>rye; silage SE</v>
      </c>
      <c r="R584" s="258"/>
    </row>
    <row r="585" spans="16:18" ht="14.25">
      <c r="P585" s="223" t="str">
        <f>IF(Crop!B559="","",Crop!B559)</f>
        <v>rye; winter cover SE</v>
      </c>
      <c r="R585" s="258"/>
    </row>
    <row r="586" spans="16:18" ht="14.25">
      <c r="P586" s="223" t="str">
        <f>IF(Crop!B560="","",Crop!B560)</f>
        <v>rye;c cov aft c.sil</v>
      </c>
      <c r="R586" s="258"/>
    </row>
    <row r="587" spans="16:18" ht="14.25">
      <c r="P587" s="223" t="str">
        <f>IF(Crop!B561="","",Crop!B561)</f>
        <v>rye;c cov. aft. soyb</v>
      </c>
      <c r="R587" s="258"/>
    </row>
    <row r="588" spans="16:18" ht="14.25">
      <c r="P588" s="223" t="str">
        <f>IF(Crop!B562="","",Crop!B562)</f>
        <v>rye;c cov. aft. soys</v>
      </c>
      <c r="R588" s="258"/>
    </row>
    <row r="589" spans="16:18" ht="14.25">
      <c r="P589" s="223" t="str">
        <f>IF(Crop!B563="","",Crop!B563)</f>
        <v>rye;c cov. aft.c.sil</v>
      </c>
      <c r="R589" s="258"/>
    </row>
    <row r="590" spans="16:18" ht="14.25">
      <c r="P590" s="223" t="str">
        <f>IF(Crop!B564="","",Crop!B564)</f>
        <v>ryegr cov; aft c.sil</v>
      </c>
      <c r="R590" s="258"/>
    </row>
    <row r="591" spans="16:18" ht="14.25">
      <c r="P591" s="223" t="str">
        <f>IF(Crop!B565="","",Crop!B565)</f>
        <v>ryegrass; ann.seed</v>
      </c>
      <c r="R591" s="258"/>
    </row>
    <row r="592" spans="16:18" ht="14.25">
      <c r="P592" s="223" t="str">
        <f>IF(Crop!B566="","",Crop!B566)</f>
        <v>ryegrass; grazed so</v>
      </c>
      <c r="R592" s="258"/>
    </row>
    <row r="593" spans="16:18" ht="14.25">
      <c r="P593" s="223" t="str">
        <f>IF(Crop!B567="","",Crop!B567)</f>
        <v>ryegrass; in sod so</v>
      </c>
      <c r="R593" s="258"/>
    </row>
    <row r="594" spans="16:18" ht="14.25">
      <c r="P594" s="223" t="str">
        <f>IF(Crop!B568="","",Crop!B568)</f>
        <v>ryegrass; pasture</v>
      </c>
      <c r="R594" s="258"/>
    </row>
    <row r="595" spans="16:18" ht="14.25">
      <c r="P595" s="223" t="str">
        <f>IF(Crop!B569="","",Crop!B569)</f>
        <v>safflower</v>
      </c>
      <c r="R595" s="258"/>
    </row>
    <row r="596" spans="16:18" ht="14.25">
      <c r="P596" s="223" t="str">
        <f>IF(Crop!B570="","",Crop!B570)</f>
        <v>safflower 1000 drill</v>
      </c>
      <c r="R596" s="258"/>
    </row>
    <row r="597" spans="16:18" ht="14.25">
      <c r="P597" s="223" t="str">
        <f>IF(Crop!B571="","",Crop!B571)</f>
        <v>safflower 1200 drill</v>
      </c>
      <c r="R597" s="258"/>
    </row>
    <row r="598" spans="16:18" ht="14.25">
      <c r="P598" s="223" t="str">
        <f>IF(Crop!B572="","",Crop!B572)</f>
        <v>safflower 1400 drill</v>
      </c>
      <c r="R598" s="258"/>
    </row>
    <row r="599" spans="16:18" ht="14.25">
      <c r="P599" s="223" t="str">
        <f>IF(Crop!B573="","",Crop!B573)</f>
        <v>safflower 1400 lbs</v>
      </c>
      <c r="R599" s="258"/>
    </row>
    <row r="600" spans="16:18" ht="14.25">
      <c r="P600" s="223" t="str">
        <f>IF(Crop!B574="","",Crop!B574)</f>
        <v>safflower 1600 drill</v>
      </c>
      <c r="R600" s="258"/>
    </row>
    <row r="601" spans="16:18" ht="14.25">
      <c r="P601" s="223" t="str">
        <f>IF(Crop!B575="","",Crop!B575)</f>
        <v>safflower 1800 drill</v>
      </c>
      <c r="R601" s="258"/>
    </row>
    <row r="602" spans="16:18" ht="14.25">
      <c r="P602" s="223" t="str">
        <f>IF(Crop!B576="","",Crop!B576)</f>
        <v>safflower 2000 drill</v>
      </c>
      <c r="R602" s="258"/>
    </row>
    <row r="603" spans="16:18" ht="14.25">
      <c r="P603" s="223" t="str">
        <f>IF(Crop!B577="","",Crop!B577)</f>
        <v>safflower 800 drill</v>
      </c>
      <c r="R603" s="258"/>
    </row>
    <row r="604" spans="16:18" ht="14.25">
      <c r="P604" s="223" t="str">
        <f>IF(Crop!B578="","",Crop!B578)</f>
        <v>safflower; 1400 lbs</v>
      </c>
      <c r="R604" s="258"/>
    </row>
    <row r="605" spans="16:18" ht="14.25">
      <c r="P605" s="223" t="str">
        <f>IF(Crop!B579="","",Crop!B579)</f>
        <v>sakau</v>
      </c>
      <c r="R605" s="258"/>
    </row>
    <row r="606" spans="16:18" ht="14.25">
      <c r="P606" s="223" t="str">
        <f>IF(Crop!B580="","",Crop!B580)</f>
        <v>sorghum</v>
      </c>
      <c r="R606" s="258"/>
    </row>
    <row r="607" spans="16:18" ht="14.25">
      <c r="P607" s="223" t="str">
        <f>IF(Crop!B581="","",Crop!B581)</f>
        <v>sorghum,irrigAZgrain</v>
      </c>
      <c r="R607" s="258"/>
    </row>
    <row r="608" spans="16:18" ht="14.25">
      <c r="P608" s="223" t="str">
        <f>IF(Crop!B582="","",Crop!B582)</f>
        <v>sorghum/sudan MW 4t</v>
      </c>
      <c r="R608" s="258"/>
    </row>
    <row r="609" spans="16:18" ht="14.25">
      <c r="P609" s="223" t="str">
        <f>IF(Crop!B583="","",Crop!B583)</f>
        <v>sorghum/sudan MW 6t</v>
      </c>
      <c r="R609" s="258"/>
    </row>
    <row r="610" spans="16:18" ht="14.25">
      <c r="P610" s="223" t="str">
        <f>IF(Crop!B584="","",Crop!B584)</f>
        <v>sorghum/sudan MW 8T</v>
      </c>
      <c r="R610" s="258"/>
    </row>
    <row r="611" spans="16:18" ht="14.25">
      <c r="P611" s="223" t="str">
        <f>IF(Crop!B585="","",Crop!B585)</f>
        <v>sorghum/sudan ngp 4t</v>
      </c>
      <c r="R611" s="258"/>
    </row>
    <row r="612" spans="16:18" ht="14.25">
      <c r="P612" s="223" t="str">
        <f>IF(Crop!B586="","",Crop!B586)</f>
        <v>sorghum/sudan ngp 6t</v>
      </c>
      <c r="R612" s="258"/>
    </row>
    <row r="613" spans="16:18" ht="14.25">
      <c r="P613" s="223" t="str">
        <f>IF(Crop!B587="","",Crop!B587)</f>
        <v>sorghum/sudan ngp 8t</v>
      </c>
      <c r="R613" s="258"/>
    </row>
    <row r="614" spans="16:18" ht="14.25">
      <c r="P614" s="223" t="str">
        <f>IF(Crop!B588="","",Crop!B588)</f>
        <v>sorghum; 65bu 30"  C</v>
      </c>
      <c r="R614" s="258"/>
    </row>
    <row r="615" spans="16:18" ht="14.25">
      <c r="P615" s="223" t="str">
        <f>IF(Crop!B589="","",Crop!B589)</f>
        <v>sorghum; 90bu 7"  MD</v>
      </c>
      <c r="R615" s="258"/>
    </row>
    <row r="616" spans="16:18" ht="14.25">
      <c r="P616" s="223" t="str">
        <f>IF(Crop!B590="","",Crop!B590)</f>
        <v>sorghum; grain</v>
      </c>
      <c r="R616" s="258"/>
    </row>
    <row r="617" spans="16:18" ht="14.25">
      <c r="P617" s="223" t="str">
        <f>IF(Crop!B591="","",Crop!B591)</f>
        <v>sorghum; grain 40bu</v>
      </c>
      <c r="R617" s="258"/>
    </row>
    <row r="618" spans="16:18" ht="14.25">
      <c r="P618" s="223" t="str">
        <f>IF(Crop!B592="","",Crop!B592)</f>
        <v>sorghum; grain 55bu</v>
      </c>
      <c r="R618" s="258"/>
    </row>
    <row r="619" spans="16:18" ht="14.25">
      <c r="P619" s="223" t="str">
        <f>IF(Crop!B593="","",Crop!B593)</f>
        <v>sorghum; grain 75</v>
      </c>
      <c r="R619" s="258"/>
    </row>
    <row r="620" spans="16:18" ht="14.25">
      <c r="P620" s="223" t="str">
        <f>IF(Crop!B594="","",Crop!B594)</f>
        <v>sorghum; grain 90bu</v>
      </c>
      <c r="R620" s="258"/>
    </row>
    <row r="621" spans="16:18" ht="14.25">
      <c r="P621" s="223" t="str">
        <f>IF(Crop!B595="","",Crop!B595)</f>
        <v>sorghum; sil ngp 4t</v>
      </c>
      <c r="R621" s="258"/>
    </row>
    <row r="622" spans="16:18" ht="14.25">
      <c r="P622" s="223" t="str">
        <f>IF(Crop!B596="","",Crop!B596)</f>
        <v>sorghum; sil ngp 6t</v>
      </c>
      <c r="R622" s="258"/>
    </row>
    <row r="623" spans="16:18" ht="14.25">
      <c r="P623" s="223" t="str">
        <f>IF(Crop!B597="","",Crop!B597)</f>
        <v>sorghum; sil ngp 8t</v>
      </c>
      <c r="R623" s="258"/>
    </row>
    <row r="624" spans="16:18" ht="14.25">
      <c r="P624" s="223" t="str">
        <f>IF(Crop!B598="","",Crop!B598)</f>
        <v>sorghum; silage</v>
      </c>
      <c r="R624" s="258"/>
    </row>
    <row r="625" spans="16:18" ht="14.25">
      <c r="P625" s="223" t="str">
        <f>IF(Crop!B599="","",Crop!B599)</f>
        <v>sorghum; silage regr</v>
      </c>
      <c r="R625" s="258"/>
    </row>
    <row r="626" spans="16:18" ht="14.25">
      <c r="P626" s="223" t="str">
        <f>IF(Crop!B600="","",Crop!B600)</f>
        <v>sorghum; southplains</v>
      </c>
      <c r="R626" s="258"/>
    </row>
    <row r="627" spans="16:18" ht="14.25">
      <c r="P627" s="223" t="str">
        <f>IF(Crop!B601="","",Crop!B601)</f>
        <v>sorghum;80bu 30" S</v>
      </c>
      <c r="R627" s="258"/>
    </row>
    <row r="628" spans="16:18" ht="14.25">
      <c r="P628" s="223" t="str">
        <f>IF(Crop!B602="","",Crop!B602)</f>
        <v>sorghum;silage-regPA</v>
      </c>
      <c r="R628" s="258"/>
    </row>
    <row r="629" spans="16:18" ht="14.25">
      <c r="P629" s="223" t="str">
        <f>IF(Crop!B603="","",Crop!B603)</f>
        <v>sorghum;sil-regrowPA</v>
      </c>
      <c r="R629" s="258"/>
    </row>
    <row r="630" spans="16:18" ht="14.25">
      <c r="P630" s="223" t="str">
        <f>IF(Crop!B604="","",Crop!B604)</f>
        <v>sorghum-sudan-sudex</v>
      </c>
      <c r="R630" s="258"/>
    </row>
    <row r="631" spans="16:18" ht="14.25">
      <c r="P631" s="223" t="str">
        <f>IF(Crop!B605="","",Crop!B605)</f>
        <v>sorghum-sudan-sudexP</v>
      </c>
      <c r="R631" s="258"/>
    </row>
    <row r="632" spans="16:18" ht="14.25">
      <c r="P632" s="223" t="str">
        <f>IF(Crop!B606="","",Crop!B606)</f>
        <v>sorghum-sudan-sudexR</v>
      </c>
      <c r="R632" s="258"/>
    </row>
    <row r="633" spans="16:18" ht="14.25">
      <c r="P633" s="223" t="str">
        <f>IF(Crop!B607="","",Crop!B607)</f>
        <v>soyb/wgints7"40bu PA</v>
      </c>
      <c r="R633" s="258"/>
    </row>
    <row r="634" spans="16:18" ht="14.25">
      <c r="P634" s="223" t="str">
        <f>IF(Crop!B608="","",Crop!B608)</f>
        <v>soybean w/cer rye</v>
      </c>
      <c r="R634" s="258"/>
    </row>
    <row r="635" spans="16:18" ht="14.25">
      <c r="P635" s="223" t="str">
        <f>IF(Crop!B609="","",Crop!B609)</f>
        <v>soybean; 19" 35bu so</v>
      </c>
      <c r="R635" s="258"/>
    </row>
    <row r="636" spans="16:18" ht="14.25">
      <c r="P636" s="223" t="str">
        <f>IF(Crop!B610="","",Crop!B610)</f>
        <v>soybean; 30" 15bu mw</v>
      </c>
      <c r="R636" s="258"/>
    </row>
    <row r="637" spans="16:18" ht="14.25">
      <c r="P637" s="223" t="str">
        <f>IF(Crop!B611="","",Crop!B611)</f>
        <v>soybean; 30" 25bu mw</v>
      </c>
      <c r="R637" s="258"/>
    </row>
    <row r="638" spans="16:18" ht="14.25">
      <c r="P638" s="223" t="str">
        <f>IF(Crop!B612="","",Crop!B612)</f>
        <v>soybean; 30" 30bu mw</v>
      </c>
      <c r="R638" s="258"/>
    </row>
    <row r="639" spans="16:18" ht="14.25">
      <c r="P639" s="223" t="str">
        <f>IF(Crop!B613="","",Crop!B613)</f>
        <v>soybean; 30" 35bu mw</v>
      </c>
      <c r="R639" s="258"/>
    </row>
    <row r="640" spans="16:18" ht="14.25">
      <c r="P640" s="223" t="str">
        <f>IF(Crop!B614="","",Crop!B614)</f>
        <v>soybean; 30" 35bu so</v>
      </c>
      <c r="R640" s="258"/>
    </row>
    <row r="641" spans="16:18" ht="14.25">
      <c r="P641" s="223" t="str">
        <f>IF(Crop!B615="","",Crop!B615)</f>
        <v>soybean; 30" 40bu mw</v>
      </c>
      <c r="R641" s="258"/>
    </row>
    <row r="642" spans="16:18" ht="14.25">
      <c r="P642" s="223" t="str">
        <f>IF(Crop!B616="","",Crop!B616)</f>
        <v>soybean; 30" 40bu pa</v>
      </c>
      <c r="R642" s="258"/>
    </row>
    <row r="643" spans="16:18" ht="14.25">
      <c r="P643" s="223" t="str">
        <f>IF(Crop!B617="","",Crop!B617)</f>
        <v>soybean; 30" 45bu mw</v>
      </c>
      <c r="R643" s="258"/>
    </row>
    <row r="644" spans="16:18" ht="14.25">
      <c r="P644" s="223" t="str">
        <f>IF(Crop!B618="","",Crop!B618)</f>
        <v>soybean; 30" 50bu pa</v>
      </c>
      <c r="R644" s="258"/>
    </row>
    <row r="645" spans="16:18" ht="14.25">
      <c r="P645" s="223" t="str">
        <f>IF(Crop!B619="","",Crop!B619)</f>
        <v>soybean; 35bu 30"  C</v>
      </c>
      <c r="R645" s="258"/>
    </row>
    <row r="646" spans="16:18" ht="14.25">
      <c r="P646" s="223" t="str">
        <f>IF(Crop!B620="","",Crop!B620)</f>
        <v>soybean; 35bu 30"new</v>
      </c>
      <c r="R646" s="258"/>
    </row>
    <row r="647" spans="16:18" ht="14.25">
      <c r="P647" s="223" t="str">
        <f>IF(Crop!B621="","",Crop!B621)</f>
        <v>soybean; 38" 35bu so</v>
      </c>
      <c r="R647" s="258"/>
    </row>
    <row r="648" spans="16:18" ht="14.25">
      <c r="P648" s="223" t="str">
        <f>IF(Crop!B622="","",Crop!B622)</f>
        <v>soybean; 7" 20bu mw</v>
      </c>
      <c r="R648" s="258"/>
    </row>
    <row r="649" spans="16:18" ht="14.25">
      <c r="P649" s="223" t="str">
        <f>IF(Crop!B623="","",Crop!B623)</f>
        <v>soybean; 7" 25bu mw</v>
      </c>
      <c r="R649" s="258"/>
    </row>
    <row r="650" spans="16:18" ht="14.25">
      <c r="P650" s="223" t="str">
        <f>IF(Crop!B624="","",Crop!B624)</f>
        <v>soybean; 7" 30bu mw</v>
      </c>
      <c r="R650" s="258"/>
    </row>
    <row r="651" spans="16:18" ht="14.25">
      <c r="P651" s="223" t="str">
        <f>IF(Crop!B625="","",Crop!B625)</f>
        <v>soybean; 7" 35bu mw</v>
      </c>
      <c r="R651" s="258"/>
    </row>
    <row r="652" spans="16:18" ht="14.25">
      <c r="P652" s="223" t="str">
        <f>IF(Crop!B626="","",Crop!B626)</f>
        <v>soybean; 7" 35bu so</v>
      </c>
      <c r="R652" s="258"/>
    </row>
    <row r="653" spans="16:18" ht="14.25">
      <c r="P653" s="223" t="str">
        <f>IF(Crop!B627="","",Crop!B627)</f>
        <v>soybean; 7" 40 bu PA</v>
      </c>
      <c r="R653" s="258"/>
    </row>
    <row r="654" spans="16:18" ht="14.25">
      <c r="P654" s="223" t="str">
        <f>IF(Crop!B628="","",Crop!B628)</f>
        <v>soybean; 7" 40bu mw</v>
      </c>
      <c r="R654" s="258"/>
    </row>
    <row r="655" spans="16:18" ht="14.25">
      <c r="P655" s="223" t="str">
        <f>IF(Crop!B629="","",Crop!B629)</f>
        <v>soybean; 7" 45bu mw</v>
      </c>
      <c r="R655" s="258"/>
    </row>
    <row r="656" spans="16:18" ht="14.25">
      <c r="P656" s="223" t="str">
        <f>IF(Crop!B630="","",Crop!B630)</f>
        <v>soybean; 7" 50 bu pa</v>
      </c>
      <c r="R656" s="258"/>
    </row>
    <row r="657" spans="16:18" ht="14.25">
      <c r="P657" s="223" t="str">
        <f>IF(Crop!B631="","",Crop!B631)</f>
        <v>soybean; 7"30b dc MD</v>
      </c>
      <c r="R657" s="258"/>
    </row>
    <row r="658" spans="16:18" ht="14.25">
      <c r="P658" s="223" t="str">
        <f>IF(Crop!B632="","",Crop!B632)</f>
        <v>soybean; 7"30b dc NE</v>
      </c>
      <c r="R658" s="258"/>
    </row>
    <row r="659" spans="16:18" ht="14.25">
      <c r="P659" s="223" t="str">
        <f>IF(Crop!B633="","",Crop!B633)</f>
        <v>soybean; 7"40b fs MD</v>
      </c>
      <c r="R659" s="258"/>
    </row>
    <row r="660" spans="16:18" ht="14.25">
      <c r="P660" s="223" t="str">
        <f>IF(Crop!B634="","",Crop!B634)</f>
        <v>soybean; 7"40b fs NE</v>
      </c>
      <c r="R660" s="258"/>
    </row>
    <row r="661" spans="16:18" ht="14.25">
      <c r="P661" s="223" t="str">
        <f>IF(Crop!B635="","",Crop!B635)</f>
        <v>soybean;15"30b    NY</v>
      </c>
      <c r="R661" s="258"/>
    </row>
    <row r="662" spans="16:18" ht="14.25">
      <c r="P662" s="223" t="str">
        <f>IF(Crop!B636="","",Crop!B636)</f>
        <v>soybean;15"30b dc MD</v>
      </c>
      <c r="R662" s="258"/>
    </row>
    <row r="663" spans="16:18" ht="14.25">
      <c r="P663" s="223" t="str">
        <f>IF(Crop!B637="","",Crop!B637)</f>
        <v>soybean;15"30b dc NE</v>
      </c>
      <c r="R663" s="258"/>
    </row>
    <row r="664" spans="16:18" ht="14.25">
      <c r="P664" s="223" t="str">
        <f>IF(Crop!B638="","",Crop!B638)</f>
        <v>soybean;15"40b fs MD</v>
      </c>
      <c r="R664" s="258"/>
    </row>
    <row r="665" spans="16:18" ht="14.25">
      <c r="P665" s="223" t="str">
        <f>IF(Crop!B639="","",Crop!B639)</f>
        <v>soybean;15"40b fs NE</v>
      </c>
      <c r="R665" s="258"/>
    </row>
    <row r="666" spans="16:18" ht="14.25">
      <c r="P666" s="223" t="str">
        <f>IF(Crop!B640="","",Crop!B640)</f>
        <v>soybean;30"40b 105NE</v>
      </c>
      <c r="R666" s="258"/>
    </row>
    <row r="667" spans="16:44" ht="14.25">
      <c r="P667" s="223" t="str">
        <f>IF(Crop!B641="","",Crop!B641)</f>
        <v>soybean;30"40b fs MD</v>
      </c>
      <c r="R667" s="258"/>
      <c r="AR667" s="6"/>
    </row>
    <row r="668" spans="16:56" ht="14.25">
      <c r="P668" s="223" t="str">
        <f>IF(Crop!B642="","",Crop!B642)</f>
        <v>soybean;30"40b fs NE</v>
      </c>
      <c r="R668" s="258"/>
      <c r="BD668" s="6"/>
    </row>
    <row r="669" spans="16:56" ht="14.25">
      <c r="P669" s="223" t="str">
        <f>IF(Crop!B643="","",Crop!B643)</f>
        <v>soybean;7"wgintsd MD</v>
      </c>
      <c r="R669" s="258"/>
      <c r="BD669" s="6"/>
    </row>
    <row r="670" spans="16:56" ht="14.25">
      <c r="P670" s="223" t="str">
        <f>IF(Crop!B644="","",Crop!B644)</f>
        <v>soybean;7"wgintsd NE</v>
      </c>
      <c r="R670" s="258"/>
      <c r="BD670" s="6"/>
    </row>
    <row r="671" spans="16:56" ht="14.25">
      <c r="P671" s="223" t="str">
        <f>IF(Crop!B645="","",Crop!B645)</f>
        <v>soybeans</v>
      </c>
      <c r="R671" s="258"/>
      <c r="BD671" s="6"/>
    </row>
    <row r="672" spans="16:56" ht="14.25">
      <c r="P672" s="223" t="str">
        <f>IF(Crop!B646="","",Crop!B646)</f>
        <v>soybeans</v>
      </c>
      <c r="R672" s="258"/>
      <c r="BD672" s="6"/>
    </row>
    <row r="673" spans="16:56" ht="14.25">
      <c r="P673" s="223" t="str">
        <f>IF(Crop!B647="","",Crop!B647)</f>
        <v>soyb-weeds 7" 40bupa</v>
      </c>
      <c r="R673" s="258"/>
      <c r="BD673" s="6"/>
    </row>
    <row r="674" spans="16:56" ht="14.25">
      <c r="P674" s="223" t="str">
        <f>IF(Crop!B648="","",Crop!B648)</f>
        <v>spring oats</v>
      </c>
      <c r="R674" s="258"/>
      <c r="BD674" s="6"/>
    </row>
    <row r="675" spans="16:56" ht="14.25">
      <c r="P675" s="223" t="str">
        <f>IF(Crop!B649="","",Crop!B649)</f>
        <v>squash; idle</v>
      </c>
      <c r="R675" s="258"/>
      <c r="BD675" s="6"/>
    </row>
    <row r="676" spans="16:56" ht="14.25">
      <c r="P676" s="223" t="str">
        <f>IF(Crop!B650="","",Crop!B650)</f>
        <v>squash; summer</v>
      </c>
      <c r="R676" s="258"/>
      <c r="BD676" s="6"/>
    </row>
    <row r="677" spans="16:56" ht="14.25">
      <c r="P677" s="223" t="str">
        <f>IF(Crop!B651="","",Crop!B651)</f>
        <v>squash; weeds</v>
      </c>
      <c r="R677" s="258"/>
      <c r="BD677" s="6"/>
    </row>
    <row r="678" spans="16:56" ht="14.25">
      <c r="P678" s="223" t="str">
        <f>IF(Crop!B652="","",Crop!B652)</f>
        <v>strawberry</v>
      </c>
      <c r="R678" s="258"/>
      <c r="BD678" s="6"/>
    </row>
    <row r="679" spans="16:56" ht="14.25">
      <c r="P679" s="223" t="str">
        <f>IF(Crop!B653="","",Crop!B653)</f>
        <v>strawberry; yr2+</v>
      </c>
      <c r="R679" s="258"/>
      <c r="BD679" s="6"/>
    </row>
    <row r="680" spans="16:56" ht="14.25">
      <c r="P680" s="223" t="str">
        <f>IF(Crop!B654="","",Crop!B654)</f>
        <v>sudan/sudangrass AZ</v>
      </c>
      <c r="R680" s="258"/>
      <c r="BD680" s="6"/>
    </row>
    <row r="681" spans="16:56" ht="14.25">
      <c r="P681" s="223" t="str">
        <f>IF(Crop!B655="","",Crop!B655)</f>
        <v>sudan; grazed</v>
      </c>
      <c r="R681" s="258"/>
      <c r="BD681" s="6"/>
    </row>
    <row r="682" spans="16:56" ht="14.25">
      <c r="P682" s="223" t="str">
        <f>IF(Crop!B656="","",Crop!B656)</f>
        <v>sugarbeets</v>
      </c>
      <c r="R682" s="258"/>
      <c r="BD682" s="6"/>
    </row>
    <row r="683" spans="16:56" ht="14.25">
      <c r="P683" s="223" t="str">
        <f>IF(Crop!B657="","",Crop!B657)</f>
        <v>sugarbeets 12t</v>
      </c>
      <c r="R683" s="258"/>
      <c r="BD683" s="6"/>
    </row>
    <row r="684" spans="16:56" ht="14.25">
      <c r="P684" s="223" t="str">
        <f>IF(Crop!B658="","",Crop!B658)</f>
        <v>sugarbeets 16t</v>
      </c>
      <c r="R684" s="258"/>
      <c r="BD684" s="6"/>
    </row>
    <row r="685" spans="16:56" ht="14.25">
      <c r="P685" s="223" t="str">
        <f>IF(Crop!B659="","",Crop!B659)</f>
        <v>sugarbeets 20t</v>
      </c>
      <c r="R685" s="258"/>
      <c r="BD685" s="6"/>
    </row>
    <row r="686" spans="16:56" ht="14.25">
      <c r="P686" s="223" t="str">
        <f>IF(Crop!B660="","",Crop!B660)</f>
        <v>sugarbeets 24t</v>
      </c>
      <c r="R686" s="258"/>
      <c r="BD686" s="6"/>
    </row>
    <row r="687" spans="16:56" ht="14.25">
      <c r="P687" s="223" t="str">
        <f>IF(Crop!B661="","",Crop!B661)</f>
        <v>sugarcane planted</v>
      </c>
      <c r="R687" s="258"/>
      <c r="BD687" s="6"/>
    </row>
    <row r="688" spans="16:56" ht="14.25">
      <c r="P688" s="223" t="str">
        <f>IF(Crop!B662="","",Crop!B662)</f>
        <v>sugarcane;1st stuble</v>
      </c>
      <c r="R688" s="258"/>
      <c r="BD688" s="6"/>
    </row>
    <row r="689" spans="16:56" ht="14.25">
      <c r="P689" s="223" t="str">
        <f>IF(Crop!B663="","",Crop!B663)</f>
        <v>sugarcane;2nd stuble</v>
      </c>
      <c r="R689" s="258"/>
      <c r="BD689" s="6"/>
    </row>
    <row r="690" spans="16:56" ht="14.25">
      <c r="P690" s="223" t="str">
        <f>IF(Crop!B664="","",Crop!B664)</f>
        <v>sugarcane;harv plant</v>
      </c>
      <c r="R690" s="258"/>
      <c r="BD690" s="6"/>
    </row>
    <row r="691" spans="16:56" ht="14.25">
      <c r="P691" s="223" t="str">
        <f>IF(Crop!B665="","",Crop!B665)</f>
        <v>sugarcane1</v>
      </c>
      <c r="R691" s="258"/>
      <c r="BD691" s="6"/>
    </row>
    <row r="692" spans="16:56" ht="14.25">
      <c r="P692" s="223" t="str">
        <f>IF(Crop!B666="","",Crop!B666)</f>
        <v>sugarcane1w/cover</v>
      </c>
      <c r="R692" s="258"/>
      <c r="BD692" s="6"/>
    </row>
    <row r="693" spans="16:56" ht="14.25">
      <c r="P693" s="223" t="str">
        <f>IF(Crop!B667="","",Crop!B667)</f>
        <v>sugarcane2</v>
      </c>
      <c r="R693" s="258"/>
      <c r="BD693" s="6"/>
    </row>
    <row r="694" spans="16:56" ht="14.25">
      <c r="P694" s="223" t="str">
        <f>IF(Crop!B668="","",Crop!B668)</f>
        <v>sunflower</v>
      </c>
      <c r="R694" s="258"/>
      <c r="BD694" s="6"/>
    </row>
    <row r="695" spans="16:56" ht="14.25">
      <c r="P695" s="223" t="str">
        <f>IF(Crop!B669="","",Crop!B669)</f>
        <v>sunflower mw0750</v>
      </c>
      <c r="R695" s="258"/>
      <c r="BD695" s="6"/>
    </row>
    <row r="696" spans="16:56" ht="14.25">
      <c r="P696" s="223" t="str">
        <f>IF(Crop!B670="","",Crop!B670)</f>
        <v>sunflower mw1000</v>
      </c>
      <c r="R696" s="258"/>
      <c r="BD696" s="6"/>
    </row>
    <row r="697" spans="16:56" ht="14.25">
      <c r="P697" s="223" t="str">
        <f>IF(Crop!B671="","",Crop!B671)</f>
        <v>sunflower mw1250</v>
      </c>
      <c r="R697" s="258"/>
      <c r="BD697" s="6"/>
    </row>
    <row r="698" spans="16:56" ht="14.25">
      <c r="P698" s="223" t="str">
        <f>IF(Crop!B672="","",Crop!B672)</f>
        <v>sunflower mw1400</v>
      </c>
      <c r="R698" s="258"/>
      <c r="BD698" s="6"/>
    </row>
    <row r="699" spans="16:56" ht="14.25">
      <c r="P699" s="223" t="str">
        <f>IF(Crop!B673="","",Crop!B673)</f>
        <v>sunflower mw1750</v>
      </c>
      <c r="R699" s="258"/>
      <c r="BD699" s="6"/>
    </row>
    <row r="700" spans="16:56" ht="14.25">
      <c r="P700" s="223" t="str">
        <f>IF(Crop!B674="","",Crop!B674)</f>
        <v>sunflower mw2000</v>
      </c>
      <c r="R700" s="258"/>
      <c r="BD700" s="6"/>
    </row>
    <row r="701" spans="16:56" ht="14.25">
      <c r="P701" s="223" t="str">
        <f>IF(Crop!B675="","",Crop!B675)</f>
        <v>sunflower mw2200</v>
      </c>
      <c r="R701" s="258"/>
      <c r="BD701" s="6"/>
    </row>
    <row r="702" spans="16:56" ht="14.25">
      <c r="P702" s="223" t="str">
        <f>IF(Crop!B676="","",Crop!B676)</f>
        <v>sunflower mw2400</v>
      </c>
      <c r="R702" s="258"/>
      <c r="BD702" s="6"/>
    </row>
    <row r="703" spans="16:56" ht="14.25">
      <c r="P703" s="223" t="str">
        <f>IF(Crop!B677="","",Crop!B677)</f>
        <v>sunflower; 1400 lbs</v>
      </c>
      <c r="R703" s="258"/>
      <c r="BD703" s="6"/>
    </row>
    <row r="704" spans="16:18" ht="14.25">
      <c r="P704" s="223" t="str">
        <f>IF(Crop!B678="","",Crop!B678)</f>
        <v>sunn hemp warm cover</v>
      </c>
      <c r="R704" s="258"/>
    </row>
    <row r="705" spans="16:18" ht="14.25">
      <c r="P705" s="223" t="str">
        <f>IF(Crop!B679="","",Crop!B679)</f>
        <v>t fes. 1st regr mat.</v>
      </c>
      <c r="R705" s="258"/>
    </row>
    <row r="706" spans="16:18" ht="14.25">
      <c r="P706" s="223" t="str">
        <f>IF(Crop!B680="","",Crop!B680)</f>
        <v>t fes. 2nd regr mat.</v>
      </c>
      <c r="R706" s="258"/>
    </row>
    <row r="707" spans="16:18" ht="14.25">
      <c r="P707" s="223" t="str">
        <f>IF(Crop!B681="","",Crop!B681)</f>
        <v>t fes. 2nd regr yr1</v>
      </c>
      <c r="R707" s="258"/>
    </row>
    <row r="708" spans="16:18" ht="14.25">
      <c r="P708" s="223" t="str">
        <f>IF(Crop!B682="","",Crop!B682)</f>
        <v>t fes. beg/gro matur</v>
      </c>
      <c r="R708" s="258"/>
    </row>
    <row r="709" spans="16:18" ht="14.25">
      <c r="P709" s="223" t="str">
        <f>IF(Crop!B683="","",Crop!B683)</f>
        <v>t fes. beg/gro yr1</v>
      </c>
      <c r="R709" s="258"/>
    </row>
    <row r="710" spans="16:18" ht="14.25">
      <c r="P710" s="223" t="str">
        <f>IF(Crop!B684="","",Crop!B684)</f>
        <v>t fes. regrowth yr1</v>
      </c>
      <c r="R710" s="258"/>
    </row>
    <row r="711" spans="16:18" ht="14.25">
      <c r="P711" s="223" t="str">
        <f>IF(Crop!B685="","",Crop!B685)</f>
        <v>t fes.beg/gr yr2/mat</v>
      </c>
      <c r="R711" s="258"/>
    </row>
    <row r="712" spans="16:18" ht="14.25">
      <c r="P712" s="223" t="str">
        <f>IF(Crop!B686="","",Crop!B686)</f>
        <v>t fescue f seed  mo</v>
      </c>
      <c r="R712" s="258"/>
    </row>
    <row r="713" spans="16:18" ht="14.25">
      <c r="P713" s="223" t="str">
        <f>IF(Crop!B687="","",Crop!B687)</f>
        <v>tall fes. fall regro</v>
      </c>
      <c r="R713" s="258"/>
    </row>
    <row r="714" spans="16:18" ht="14.25">
      <c r="P714" s="223" t="str">
        <f>IF(Crop!B688="","",Crop!B688)</f>
        <v>tall fes. sum. regro</v>
      </c>
      <c r="R714" s="258"/>
    </row>
    <row r="715" spans="16:18" ht="14.25">
      <c r="P715" s="223" t="str">
        <f>IF(Crop!B689="","",Crop!B689)</f>
        <v>tall fescue hay est.</v>
      </c>
      <c r="R715" s="258"/>
    </row>
    <row r="716" spans="16:18" ht="14.25">
      <c r="P716" s="223" t="str">
        <f>IF(Crop!B690="","",Crop!B690)</f>
        <v>tall fescue int. rot</v>
      </c>
      <c r="R716" s="258"/>
    </row>
    <row r="717" spans="16:18" ht="14.25">
      <c r="P717" s="223" t="str">
        <f>IF(Crop!B691="","",Crop!B691)</f>
        <v>tall fescue; est.hay</v>
      </c>
      <c r="R717" s="258"/>
    </row>
    <row r="718" spans="16:18" ht="14.25">
      <c r="P718" s="223" t="str">
        <f>IF(Crop!B692="","",Crop!B692)</f>
        <v>tall fescue; y1 (tob</v>
      </c>
      <c r="R718" s="258"/>
    </row>
    <row r="719" spans="16:18" ht="14.25">
      <c r="P719" s="223" t="str">
        <f>IF(Crop!B693="","",Crop!B693)</f>
        <v>tall fescue; y1fctob</v>
      </c>
      <c r="R719" s="258"/>
    </row>
    <row r="720" spans="16:18" ht="14.25">
      <c r="P720" s="223" t="str">
        <f>IF(Crop!B694="","",Crop!B694)</f>
        <v>tall fescue; y2 (tob</v>
      </c>
      <c r="R720" s="258"/>
    </row>
    <row r="721" spans="16:18" ht="14.25">
      <c r="P721" s="223" t="str">
        <f>IF(Crop!B695="","",Crop!B695)</f>
        <v>tall fescue; y2fctob</v>
      </c>
      <c r="R721" s="258"/>
    </row>
    <row r="722" spans="16:18" ht="14.25">
      <c r="P722" s="223" t="str">
        <f>IF(Crop!B696="","",Crop!B696)</f>
        <v>tall fescue;past rot</v>
      </c>
      <c r="R722" s="258"/>
    </row>
    <row r="723" spans="16:18" ht="14.25">
      <c r="P723" s="223" t="str">
        <f>IF(Crop!B697="","",Crop!B697)</f>
        <v>tall fescue;seed(tob</v>
      </c>
      <c r="R723" s="258"/>
    </row>
    <row r="724" spans="16:18" ht="14.25">
      <c r="P724" s="223" t="str">
        <f>IF(Crop!B698="","",Crop!B698)</f>
        <v>tall fescue;yr1 har1</v>
      </c>
      <c r="R724" s="258"/>
    </row>
    <row r="725" spans="16:18" ht="14.25">
      <c r="P725" s="223" t="str">
        <f>IF(Crop!B699="","",Crop!B699)</f>
        <v>tall fescue;yr1 har2</v>
      </c>
      <c r="R725" s="258"/>
    </row>
    <row r="726" spans="16:18" ht="14.25">
      <c r="P726" s="223" t="str">
        <f>IF(Crop!B700="","",Crop!B700)</f>
        <v>tall fescue;yr2 har1</v>
      </c>
      <c r="R726" s="258"/>
    </row>
    <row r="727" spans="16:18" ht="14.25">
      <c r="P727" s="223" t="str">
        <f>IF(Crop!B701="","",Crop!B701)</f>
        <v>tall fescue;yr2 har2</v>
      </c>
      <c r="R727" s="258"/>
    </row>
    <row r="728" spans="16:18" ht="14.25">
      <c r="P728" s="223" t="str">
        <f>IF(Crop!B702="","",Crop!B702)</f>
        <v>taro; Bunglong idle</v>
      </c>
      <c r="R728" s="258"/>
    </row>
    <row r="729" spans="16:18" ht="14.25">
      <c r="P729" s="223" t="str">
        <f>IF(Crop!B703="","",Crop!B703)</f>
        <v>taro; Bunglong weeds</v>
      </c>
      <c r="R729" s="258"/>
    </row>
    <row r="730" spans="16:18" ht="14.25">
      <c r="P730" s="223" t="str">
        <f>IF(Crop!B704="","",Crop!B704)</f>
        <v>timothy/wheat;fallMD</v>
      </c>
      <c r="R730" s="258"/>
    </row>
    <row r="731" spans="16:18" ht="14.25">
      <c r="P731" s="223" t="str">
        <f>IF(Crop!B705="","",Crop!B705)</f>
        <v>timothy; seeding</v>
      </c>
      <c r="R731" s="258"/>
    </row>
    <row r="732" spans="16:18" ht="14.25">
      <c r="P732" s="223" t="str">
        <f>IF(Crop!B706="","",Crop!B706)</f>
        <v>timothy; y2 regrowth</v>
      </c>
      <c r="R732" s="258"/>
    </row>
    <row r="733" spans="16:18" ht="14.25">
      <c r="P733" s="223" t="str">
        <f>IF(Crop!B707="","",Crop!B707)</f>
        <v>timothy; y2 senesc</v>
      </c>
      <c r="R733" s="258"/>
    </row>
    <row r="734" spans="16:18" ht="14.25">
      <c r="P734" s="223" t="str">
        <f>IF(Crop!B708="","",Crop!B708)</f>
        <v>timothy; y3 regrowth</v>
      </c>
      <c r="R734" s="258"/>
    </row>
    <row r="735" spans="16:18" ht="14.25">
      <c r="P735" s="223" t="str">
        <f>IF(Crop!B709="","",Crop!B709)</f>
        <v>timothy; y3 senesc</v>
      </c>
      <c r="R735" s="258"/>
    </row>
    <row r="736" spans="16:18" ht="14.25">
      <c r="P736" s="223" t="str">
        <f>IF(Crop!B710="","",Crop!B710)</f>
        <v>tobacco; burley</v>
      </c>
      <c r="R736" s="258"/>
    </row>
    <row r="737" spans="16:18" ht="14.25">
      <c r="P737" s="223" t="str">
        <f>IF(Crop!B711="","",Crop!B711)</f>
        <v>tobacco; flue cured</v>
      </c>
      <c r="R737" s="258"/>
    </row>
    <row r="738" spans="16:18" ht="14.25">
      <c r="P738" s="223" t="str">
        <f>IF(Crop!B712="","",Crop!B712)</f>
        <v>tobacco; MD Type 32</v>
      </c>
      <c r="R738" s="258"/>
    </row>
    <row r="739" spans="16:18" ht="14.25">
      <c r="P739" s="223" t="str">
        <f>IF(Crop!B713="","",Crop!B713)</f>
        <v>tomato plantain; 1</v>
      </c>
      <c r="R739" s="258"/>
    </row>
    <row r="740" spans="16:18" ht="14.25">
      <c r="P740" s="223" t="str">
        <f>IF(Crop!B714="","",Crop!B714)</f>
        <v>tomato plantain; 2</v>
      </c>
      <c r="R740" s="258"/>
    </row>
    <row r="741" spans="16:18" ht="14.25">
      <c r="P741" s="223" t="str">
        <f>IF(Crop!B715="","",Crop!B715)</f>
        <v>tomato/weeds</v>
      </c>
      <c r="R741" s="258"/>
    </row>
    <row r="742" spans="16:18" ht="14.25">
      <c r="P742" s="223" t="str">
        <f>IF(Crop!B716="","",Crop!B716)</f>
        <v>tomato; fresh market</v>
      </c>
      <c r="R742" s="258"/>
    </row>
    <row r="743" spans="16:18" ht="14.25">
      <c r="P743" s="223" t="str">
        <f>IF(Crop!B717="","",Crop!B717)</f>
        <v>tomato; idle</v>
      </c>
      <c r="R743" s="258"/>
    </row>
    <row r="744" spans="16:18" ht="14.25">
      <c r="P744" s="223" t="str">
        <f>IF(Crop!B718="","",Crop!B718)</f>
        <v>tomato; processing</v>
      </c>
      <c r="R744" s="258"/>
    </row>
    <row r="745" spans="16:18" ht="14.25">
      <c r="P745" s="223" t="str">
        <f>IF(Crop!B719="","",Crop!B719)</f>
        <v>watermelon</v>
      </c>
      <c r="R745" s="258"/>
    </row>
    <row r="746" spans="16:18" ht="14.25">
      <c r="P746" s="223" t="str">
        <f>IF(Crop!B720="","",Crop!B720)</f>
        <v>watermelon/weeds</v>
      </c>
      <c r="R746" s="258"/>
    </row>
    <row r="747" spans="16:18" ht="14.25">
      <c r="P747" s="223" t="str">
        <f>IF(Crop!B721="","",Crop!B721)</f>
        <v>watermelon; idle</v>
      </c>
      <c r="R747" s="258"/>
    </row>
    <row r="748" spans="16:18" ht="14.25">
      <c r="P748" s="223" t="str">
        <f>IF(Crop!B722="","",Crop!B722)</f>
        <v>wcintscosiestaug15PA</v>
      </c>
      <c r="R748" s="258"/>
    </row>
    <row r="749" spans="16:18" ht="14.25">
      <c r="P749" s="223" t="str">
        <f>IF(Crop!B723="","",Crop!B723)</f>
        <v>wcintssoybestsept1PA</v>
      </c>
      <c r="R749" s="258"/>
    </row>
    <row r="750" spans="16:18" ht="14.25">
      <c r="P750" s="223" t="str">
        <f>IF(Crop!B724="","",Crop!B724)</f>
        <v>weeds</v>
      </c>
      <c r="R750" s="258"/>
    </row>
    <row r="751" spans="16:18" ht="14.25">
      <c r="P751" s="223" t="str">
        <f>IF(Crop!B725="","",Crop!B725)</f>
        <v>weeds ngp</v>
      </c>
      <c r="R751" s="258"/>
    </row>
    <row r="752" spans="16:18" ht="14.25">
      <c r="P752" s="223" t="str">
        <f>IF(Crop!B726="","",Crop!B726)</f>
        <v>weeds; 01 mo</v>
      </c>
      <c r="R752" s="258"/>
    </row>
    <row r="753" spans="16:18" ht="14.25">
      <c r="P753" s="223" t="str">
        <f>IF(Crop!B727="","",Crop!B727)</f>
        <v>weeds; 01 mo low cov</v>
      </c>
      <c r="R753" s="258"/>
    </row>
    <row r="754" spans="16:18" ht="14.25">
      <c r="P754" s="223" t="str">
        <f>IF(Crop!B728="","",Crop!B728)</f>
        <v>weeds; 01 mo mature</v>
      </c>
      <c r="R754" s="258"/>
    </row>
    <row r="755" spans="16:18" ht="14.25">
      <c r="P755" s="223" t="str">
        <f>IF(Crop!B729="","",Crop!B729)</f>
        <v>weeds; 03 mo</v>
      </c>
      <c r="R755" s="258"/>
    </row>
    <row r="756" spans="16:18" ht="14.25">
      <c r="P756" s="223" t="str">
        <f>IF(Crop!B730="","",Crop!B730)</f>
        <v>weeds; 03 mo mature</v>
      </c>
      <c r="R756" s="258"/>
    </row>
    <row r="757" spans="16:18" ht="14.25">
      <c r="P757" s="223" t="str">
        <f>IF(Crop!B731="","",Crop!B731)</f>
        <v>weeds; 06 mo</v>
      </c>
      <c r="R757" s="258"/>
    </row>
    <row r="758" spans="16:18" ht="14.25">
      <c r="P758" s="223" t="str">
        <f>IF(Crop!B732="","",Crop!B732)</f>
        <v>weeds; 06 mo mat mow</v>
      </c>
      <c r="R758" s="258"/>
    </row>
    <row r="759" spans="16:18" ht="14.25">
      <c r="P759" s="223" t="str">
        <f>IF(Crop!B733="","",Crop!B733)</f>
        <v>weeds; 06 mo mature</v>
      </c>
      <c r="R759" s="258"/>
    </row>
    <row r="760" spans="16:18" ht="14.25">
      <c r="P760" s="223" t="str">
        <f>IF(Crop!B734="","",Crop!B734)</f>
        <v>weeds; 09 mo</v>
      </c>
      <c r="R760" s="258"/>
    </row>
    <row r="761" spans="16:18" ht="14.25">
      <c r="P761" s="223" t="str">
        <f>IF(Crop!B735="","",Crop!B735)</f>
        <v>weeds; 09 mo mature</v>
      </c>
      <c r="R761" s="258"/>
    </row>
    <row r="762" spans="16:18" ht="14.25">
      <c r="P762" s="223" t="str">
        <f>IF(Crop!B736="","",Crop!B736)</f>
        <v>weeds; 12 mo</v>
      </c>
      <c r="R762" s="258"/>
    </row>
    <row r="763" spans="16:18" ht="14.25">
      <c r="P763" s="223" t="str">
        <f>IF(Crop!B737="","",Crop!B737)</f>
        <v>weeds; 12 mo mature</v>
      </c>
      <c r="R763" s="258"/>
    </row>
    <row r="764" spans="16:18" ht="14.25">
      <c r="P764" s="223" t="str">
        <f>IF(Crop!B738="","",Crop!B738)</f>
        <v>weeds; 18 mo</v>
      </c>
      <c r="R764" s="258"/>
    </row>
    <row r="765" spans="16:18" ht="14.25">
      <c r="P765" s="223" t="str">
        <f>IF(Crop!B739="","",Crop!B739)</f>
        <v>weeds; 18 mo mature</v>
      </c>
      <c r="R765" s="258"/>
    </row>
    <row r="766" spans="16:18" ht="14.25">
      <c r="P766" s="223" t="str">
        <f>IF(Crop!B740="","",Crop!B740)</f>
        <v>weeds; idle</v>
      </c>
      <c r="R766" s="258"/>
    </row>
    <row r="767" spans="16:18" ht="14.25">
      <c r="P767" s="223" t="str">
        <f>IF(Crop!B741="","",Crop!B741)</f>
        <v>weeds; summer</v>
      </c>
      <c r="R767" s="258"/>
    </row>
    <row r="768" spans="16:18" ht="14.25">
      <c r="P768" s="223" t="str">
        <f>IF(Crop!B742="","",Crop!B742)</f>
        <v>wg after crop hvt NE</v>
      </c>
      <c r="R768" s="258"/>
    </row>
    <row r="769" spans="16:18" ht="14.25">
      <c r="P769" s="223" t="str">
        <f>IF(Crop!B743="","",Crop!B743)</f>
        <v>wg/wc45bu estnov1 PA</v>
      </c>
      <c r="R769" s="258"/>
    </row>
    <row r="770" spans="16:18" ht="14.25">
      <c r="P770" s="223" t="str">
        <f>IF(Crop!B744="","",Crop!B744)</f>
        <v>wg/wc45buestoct15 PA</v>
      </c>
      <c r="R770" s="258"/>
    </row>
    <row r="771" spans="16:18" ht="14.25">
      <c r="P771" s="223" t="str">
        <f>IF(Crop!B745="","",Crop!B745)</f>
        <v>wg/wc50buestsept1 PA</v>
      </c>
      <c r="R771" s="258"/>
    </row>
    <row r="772" spans="16:18" ht="14.25">
      <c r="P772" s="223" t="str">
        <f>IF(Crop!B746="","",Crop!B746)</f>
        <v>wheat, winter 48B NE</v>
      </c>
      <c r="R772" s="258"/>
    </row>
    <row r="773" spans="16:18" ht="14.25">
      <c r="P773" s="223" t="str">
        <f>IF(Crop!B747="","",Crop!B747)</f>
        <v>wheat,100bu,SW,irrig</v>
      </c>
      <c r="R773" s="258"/>
    </row>
    <row r="774" spans="16:18" ht="14.25">
      <c r="P774" s="223" t="str">
        <f>IF(Crop!B748="","",Crop!B748)</f>
        <v>wheat; southeast</v>
      </c>
      <c r="R774" s="258"/>
    </row>
    <row r="775" spans="16:18" ht="14.25">
      <c r="P775" s="223" t="str">
        <f>IF(Crop!B749="","",Crop!B749)</f>
        <v>wheat; southeast 25</v>
      </c>
      <c r="R775" s="258"/>
    </row>
    <row r="776" spans="16:18" ht="14.25">
      <c r="P776" s="223" t="str">
        <f>IF(Crop!B750="","",Crop!B750)</f>
        <v>wheat; southeast 35</v>
      </c>
      <c r="R776" s="258"/>
    </row>
    <row r="777" spans="16:18" ht="14.25">
      <c r="P777" s="223" t="str">
        <f>IF(Crop!B751="","",Crop!B751)</f>
        <v>wheat; southeast 45</v>
      </c>
      <c r="R777" s="258"/>
    </row>
    <row r="778" spans="16:18" ht="14.25">
      <c r="P778" s="223" t="str">
        <f>IF(Crop!B752="","",Crop!B752)</f>
        <v>wheat; southeast 55</v>
      </c>
      <c r="R778" s="258"/>
    </row>
    <row r="779" spans="16:18" ht="14.25">
      <c r="P779" s="223" t="str">
        <f>IF(Crop!B753="","",Crop!B753)</f>
        <v>wheat; southeast 65</v>
      </c>
      <c r="R779" s="258"/>
    </row>
    <row r="780" spans="16:18" ht="14.25">
      <c r="P780" s="223" t="str">
        <f>IF(Crop!B754="","",Crop!B754)</f>
        <v>wheat; spring</v>
      </c>
      <c r="R780" s="258"/>
    </row>
    <row r="781" spans="16:18" ht="14.25">
      <c r="P781" s="223" t="str">
        <f>IF(Crop!B755="","",Crop!B755)</f>
        <v>Wheat; spring 100 Irr</v>
      </c>
      <c r="R781" s="258"/>
    </row>
    <row r="782" spans="16:18" ht="14.25">
      <c r="P782" s="223" t="str">
        <f>IF(Crop!B756="","",Crop!B756)</f>
        <v>Wheat; spring 80 Irr</v>
      </c>
      <c r="R782" s="258"/>
    </row>
    <row r="783" spans="16:18" ht="14.25">
      <c r="P783" s="223" t="str">
        <f>IF(Crop!B757="","",Crop!B757)</f>
        <v>wheat; spring ngp 20</v>
      </c>
      <c r="R783" s="258"/>
    </row>
    <row r="784" spans="16:18" ht="14.25">
      <c r="P784" s="223" t="str">
        <f>IF(Crop!B758="","",Crop!B758)</f>
        <v>wheat; spring ngp 30</v>
      </c>
      <c r="R784" s="258"/>
    </row>
    <row r="785" spans="16:18" ht="14.25">
      <c r="P785" s="223" t="str">
        <f>IF(Crop!B759="","",Crop!B759)</f>
        <v>wheat; spring ngp 35</v>
      </c>
      <c r="R785" s="258"/>
    </row>
    <row r="786" spans="16:18" ht="14.25">
      <c r="P786" s="223" t="str">
        <f>IF(Crop!B760="","",Crop!B760)</f>
        <v>wheat; spring ngp 40</v>
      </c>
      <c r="R786" s="258"/>
    </row>
    <row r="787" spans="16:18" ht="14.25">
      <c r="P787" s="223" t="str">
        <f>IF(Crop!B761="","",Crop!B761)</f>
        <v>wheat; spring ngp 50</v>
      </c>
      <c r="R787" s="258"/>
    </row>
    <row r="788" spans="16:18" ht="14.25">
      <c r="P788" s="223" t="str">
        <f>IF(Crop!B762="","",Crop!B762)</f>
        <v>wheat; w - so plains</v>
      </c>
      <c r="R788" s="258"/>
    </row>
    <row r="789" spans="16:18" ht="14.25">
      <c r="P789" s="223" t="str">
        <f>IF(Crop!B763="","",Crop!B763)</f>
        <v>wheat; w - southeast</v>
      </c>
      <c r="R789" s="258"/>
    </row>
    <row r="790" spans="16:18" ht="14.25">
      <c r="P790" s="223" t="str">
        <f>IF(Crop!B764="","",Crop!B764)</f>
        <v>wheat; w w/legu 25bu</v>
      </c>
      <c r="R790" s="258"/>
    </row>
    <row r="791" spans="16:18" ht="14.25">
      <c r="P791" s="223" t="str">
        <f>IF(Crop!B765="","",Crop!B765)</f>
        <v>wheat; w w/legu 35bu</v>
      </c>
      <c r="R791" s="258"/>
    </row>
    <row r="792" spans="16:18" ht="14.25">
      <c r="P792" s="223" t="str">
        <f>IF(Crop!B766="","",Crop!B766)</f>
        <v>wheat; w w/legu 45bu</v>
      </c>
      <c r="R792" s="258"/>
    </row>
    <row r="793" spans="16:18" ht="14.25">
      <c r="P793" s="223" t="str">
        <f>IF(Crop!B767="","",Crop!B767)</f>
        <v>wheat; w w/tall fesc</v>
      </c>
      <c r="R793" s="258"/>
    </row>
    <row r="794" spans="16:18" ht="14.25">
      <c r="P794" s="223" t="str">
        <f>IF(Crop!B768="","",Crop!B768)</f>
        <v>wheat; w. n-t 65# VA</v>
      </c>
      <c r="R794" s="258"/>
    </row>
    <row r="795" spans="16:18" ht="14.25">
      <c r="P795" s="223" t="str">
        <f>IF(Crop!B769="","",Crop!B769)</f>
        <v>wheat; wint. 80#  VA</v>
      </c>
      <c r="R795" s="258"/>
    </row>
    <row r="796" spans="16:18" ht="14.25">
      <c r="P796" s="223" t="str">
        <f>IF(Crop!B770="","",Crop!B770)</f>
        <v>wheat; winter</v>
      </c>
      <c r="R796" s="258"/>
    </row>
    <row r="797" spans="16:18" ht="14.25">
      <c r="P797" s="223" t="str">
        <f>IF(Crop!B771="","",Crop!B771)</f>
        <v>wheat; winter 100 Irr</v>
      </c>
      <c r="R797" s="258"/>
    </row>
    <row r="798" spans="16:18" ht="14.25">
      <c r="P798" s="223" t="str">
        <f>IF(Crop!B772="","",Crop!B772)</f>
        <v>wheat; winter 120 Irr</v>
      </c>
      <c r="R798" s="258"/>
    </row>
    <row r="799" spans="16:18" ht="14.25">
      <c r="P799" s="223" t="str">
        <f>IF(Crop!B773="","",Crop!B773)</f>
        <v>wheat; winter 140 Irr</v>
      </c>
      <c r="R799" s="258"/>
    </row>
    <row r="800" spans="16:18" ht="14.25">
      <c r="P800" s="223" t="str">
        <f>IF(Crop!B774="","",Crop!B774)</f>
        <v>wheat; winter 25 ngp</v>
      </c>
      <c r="R800" s="258"/>
    </row>
    <row r="801" spans="16:18" ht="14.25">
      <c r="P801" s="223" t="str">
        <f>IF(Crop!B775="","",Crop!B775)</f>
        <v>wheat; winter 25bu </v>
      </c>
      <c r="R801" s="258"/>
    </row>
    <row r="802" spans="16:18" ht="14.25">
      <c r="P802" s="223" t="str">
        <f>IF(Crop!B776="","",Crop!B776)</f>
        <v>wheat; winter 30 ngp</v>
      </c>
      <c r="R802" s="258"/>
    </row>
    <row r="803" spans="16:18" ht="14.25">
      <c r="P803" s="223" t="str">
        <f>IF(Crop!B777="","",Crop!B777)</f>
        <v>wheat; winter 30bu</v>
      </c>
      <c r="R803" s="258"/>
    </row>
    <row r="804" spans="16:18" ht="14.25">
      <c r="P804" s="223" t="str">
        <f>IF(Crop!B778="","",Crop!B778)</f>
        <v>wheat; winter 35bu</v>
      </c>
      <c r="R804" s="258"/>
    </row>
    <row r="805" spans="16:18" ht="14.25">
      <c r="P805" s="223" t="str">
        <f>IF(Crop!B779="","",Crop!B779)</f>
        <v>wheat; winter 40 ngp</v>
      </c>
      <c r="R805" s="258"/>
    </row>
    <row r="806" spans="16:18" ht="14.25">
      <c r="P806" s="223" t="str">
        <f>IF(Crop!B780="","",Crop!B780)</f>
        <v>wheat; winter 40bu</v>
      </c>
      <c r="R806" s="258"/>
    </row>
    <row r="807" spans="16:18" ht="14.25">
      <c r="P807" s="223" t="str">
        <f>IF(Crop!B781="","",Crop!B781)</f>
        <v>wheat; winter 45bu C</v>
      </c>
      <c r="R807" s="258"/>
    </row>
    <row r="808" spans="16:18" ht="14.25">
      <c r="P808" s="223" t="str">
        <f>IF(Crop!B782="","",Crop!B782)</f>
        <v>wheat; winter 48B ne</v>
      </c>
      <c r="R808" s="258"/>
    </row>
    <row r="809" spans="16:18" ht="14.25">
      <c r="P809" s="223" t="str">
        <f>IF(Crop!B783="","",Crop!B783)</f>
        <v>wheat; winter 50 ngp</v>
      </c>
      <c r="R809" s="258"/>
    </row>
    <row r="810" spans="16:18" ht="14.25">
      <c r="P810" s="223" t="str">
        <f>IF(Crop!B784="","",Crop!B784)</f>
        <v>wheat; winter 50bu</v>
      </c>
      <c r="R810" s="258"/>
    </row>
    <row r="811" spans="16:18" ht="14.25">
      <c r="P811" s="223" t="str">
        <f>IF(Crop!B785="","",Crop!B785)</f>
        <v>wheat; winter 55B MD</v>
      </c>
      <c r="R811" s="258"/>
    </row>
    <row r="812" spans="16:18" ht="14.25">
      <c r="P812" s="223" t="str">
        <f>IF(Crop!B786="","",Crop!B786)</f>
        <v>wheat; winter 55B MD</v>
      </c>
      <c r="R812" s="258"/>
    </row>
    <row r="813" spans="16:18" ht="14.25">
      <c r="P813" s="223" t="str">
        <f>IF(Crop!B787="","",Crop!B787)</f>
        <v>wheat; winter 55bu</v>
      </c>
      <c r="R813" s="258"/>
    </row>
    <row r="814" spans="16:18" ht="14.25">
      <c r="P814" s="223" t="str">
        <f>IF(Crop!B788="","",Crop!B788)</f>
        <v>wheat; winter 60 ngp</v>
      </c>
      <c r="R814" s="258"/>
    </row>
    <row r="815" spans="16:18" ht="14.25">
      <c r="P815" s="223" t="str">
        <f>IF(Crop!B789="","",Crop!B789)</f>
        <v>wheat; winter 60bu</v>
      </c>
      <c r="R815" s="258"/>
    </row>
    <row r="816" spans="16:18" ht="14.25">
      <c r="P816" s="223" t="str">
        <f>IF(Crop!B790="","",Crop!B790)</f>
        <v>wheat; winter 75buPa</v>
      </c>
      <c r="R816" s="258"/>
    </row>
    <row r="817" spans="16:18" ht="14.25">
      <c r="P817" s="223" t="str">
        <f>IF(Crop!B791="","",Crop!B791)</f>
        <v>wheat; winter 80 Irr</v>
      </c>
      <c r="R817" s="258"/>
    </row>
    <row r="818" spans="16:18" ht="14.25">
      <c r="P818" s="223" t="str">
        <f>IF(Crop!B792="","",Crop!B792)</f>
        <v>wheat; winter cgp 25</v>
      </c>
      <c r="R818" s="258"/>
    </row>
    <row r="819" spans="16:18" ht="14.25">
      <c r="P819" s="223" t="str">
        <f>IF(Crop!B793="","",Crop!B793)</f>
        <v>wheat; winter grazed</v>
      </c>
      <c r="R819" s="258"/>
    </row>
    <row r="820" spans="16:18" ht="14.25">
      <c r="P820" s="223" t="str">
        <f>IF(Crop!B794="","",Crop!B794)</f>
        <v>wheat; winter sgp 20</v>
      </c>
      <c r="R820" s="258"/>
    </row>
    <row r="821" spans="16:18" ht="14.25">
      <c r="P821" s="223" t="str">
        <f>IF(Crop!B795="","",Crop!B795)</f>
        <v>wheat; winter sgp 30</v>
      </c>
      <c r="R821" s="258"/>
    </row>
    <row r="822" spans="16:18" ht="14.25">
      <c r="P822" s="223" t="str">
        <f>IF(Crop!B796="","",Crop!B796)</f>
        <v>wheat; winter sgp 40</v>
      </c>
      <c r="R822" s="258"/>
    </row>
    <row r="823" spans="16:18" ht="14.25">
      <c r="P823" s="223" t="str">
        <f>IF(Crop!B797="","",Crop!B797)</f>
        <v>wheat; winter w/legu</v>
      </c>
      <c r="R823" s="258"/>
    </row>
    <row r="824" spans="16:18" ht="14.25">
      <c r="P824" s="223" t="str">
        <f>IF(Crop!B798="","",Crop!B798)</f>
        <v>wheat; winter w/RCNY</v>
      </c>
      <c r="R824" s="258"/>
    </row>
    <row r="825" spans="16:18" ht="14.25">
      <c r="P825" s="223" t="str">
        <f>IF(Crop!B799="","",Crop!B799)</f>
        <v>wheat; with/faorgrpa</v>
      </c>
      <c r="R825" s="258"/>
    </row>
    <row r="826" spans="16:18" ht="14.25">
      <c r="P826" s="223" t="str">
        <f>IF(Crop!B800="","",Crop!B800)</f>
        <v>wheat;w interseedCOT</v>
      </c>
      <c r="R826" s="258"/>
    </row>
    <row r="827" spans="16:18" ht="14.25">
      <c r="P827" s="223" t="str">
        <f>IF(Crop!B801="","",Crop!B801)</f>
        <v>wheat;w mid south</v>
      </c>
      <c r="R827" s="258"/>
    </row>
    <row r="828" spans="16:18" ht="14.25">
      <c r="P828" s="223" t="str">
        <f>IF(Crop!B802="","",Crop!B802)</f>
        <v>wint. cover;early MD</v>
      </c>
      <c r="R828" s="258"/>
    </row>
    <row r="829" spans="16:18" ht="14.25">
      <c r="P829" s="223" t="str">
        <f>IF(Crop!B803="","",Crop!B803)</f>
        <v>winter cover earlyNE</v>
      </c>
      <c r="R829" s="258"/>
    </row>
    <row r="830" spans="16:18" ht="14.25">
      <c r="P830" s="223" t="str">
        <f>IF(Crop!B804="","",Crop!B804)</f>
        <v>winter cv inter 2</v>
      </c>
      <c r="R830" s="258"/>
    </row>
    <row r="831" spans="16:18" ht="14.25">
      <c r="P831" s="223" t="str">
        <f>IF(Crop!B805="","",Crop!B805)</f>
        <v>winter cv inter 3</v>
      </c>
      <c r="R831" s="258"/>
    </row>
    <row r="832" spans="16:18" ht="14.25">
      <c r="P832" s="223" t="str">
        <f>IF(Crop!B806="","",Crop!B806)</f>
        <v>winter cv inter midS</v>
      </c>
      <c r="R832" s="258"/>
    </row>
    <row r="833" spans="16:18" ht="14.25">
      <c r="P833" s="223" t="str">
        <f>IF(Crop!B807="","",Crop!B807)</f>
        <v>winter cvr mid south</v>
      </c>
      <c r="R833" s="258"/>
    </row>
    <row r="834" spans="16:18" ht="14.25">
      <c r="P834" s="223" t="str">
        <f>IF(Crop!B808="","",Crop!B808)</f>
        <v>winter sm. gr. cover</v>
      </c>
      <c r="R834" s="258"/>
    </row>
    <row r="835" spans="16:18" ht="14.25">
      <c r="P835" s="223" t="str">
        <f>IF(Crop!B809="","",Crop!B809)</f>
        <v>winter sm. gr. silPA</v>
      </c>
      <c r="R835" s="258"/>
    </row>
    <row r="836" spans="16:18" ht="14.25">
      <c r="P836" s="223" t="str">
        <f>IF(Crop!B810="","",Crop!B810)</f>
        <v>winter sm. gr.silage</v>
      </c>
      <c r="R836" s="258"/>
    </row>
    <row r="837" spans="16:18" ht="14.25">
      <c r="P837" s="223" t="str">
        <f>IF(Crop!B811="","",Crop!B811)</f>
        <v>winter wheat</v>
      </c>
      <c r="R837" s="258"/>
    </row>
    <row r="838" spans="16:18" ht="14.25">
      <c r="P838" s="223">
        <f>IF(Crop!B812="","",Crop!B812)</f>
      </c>
      <c r="R838" s="258"/>
    </row>
    <row r="839" spans="16:18" ht="14.25">
      <c r="P839" s="223">
        <f>IF(Crop!B813="","",Crop!B813)</f>
      </c>
      <c r="R839" s="258"/>
    </row>
    <row r="840" spans="16:18" ht="14.25">
      <c r="P840" s="223">
        <f>IF(Crop!B814="","",Crop!B814)</f>
      </c>
      <c r="R840" s="258"/>
    </row>
    <row r="841" spans="16:18" ht="14.25">
      <c r="P841" s="223">
        <f>IF(Crop!B815="","",Crop!B815)</f>
      </c>
      <c r="R841" s="258"/>
    </row>
    <row r="842" spans="16:18" ht="14.25">
      <c r="P842" s="223">
        <f>IF(Crop!B816="","",Crop!B816)</f>
      </c>
      <c r="R842" s="258"/>
    </row>
    <row r="843" spans="16:18" ht="14.25">
      <c r="P843" s="223">
        <f>IF(Crop!B817="","",Crop!B817)</f>
      </c>
      <c r="R843" s="258"/>
    </row>
    <row r="844" spans="16:18" ht="14.25">
      <c r="P844" s="223">
        <f>IF(Crop!B818="","",Crop!B818)</f>
      </c>
      <c r="R844" s="258"/>
    </row>
    <row r="845" spans="16:18" ht="14.25">
      <c r="P845" s="223">
        <f>IF(Crop!B819="","",Crop!B819)</f>
      </c>
      <c r="R845" s="258"/>
    </row>
    <row r="846" spans="16:18" ht="14.25">
      <c r="P846" s="223">
        <f>IF(Crop!B820="","",Crop!B820)</f>
      </c>
      <c r="R846" s="258"/>
    </row>
    <row r="847" spans="16:18" ht="14.25">
      <c r="P847" s="223">
        <f>IF(Crop!B821="","",Crop!B821)</f>
      </c>
      <c r="R847" s="258"/>
    </row>
    <row r="848" spans="16:18" ht="14.25">
      <c r="P848" s="223">
        <f>IF(Crop!B822="","",Crop!B822)</f>
      </c>
      <c r="R848" s="258"/>
    </row>
    <row r="849" spans="16:18" ht="14.25">
      <c r="P849" s="223">
        <f>IF(Crop!B823="","",Crop!B823)</f>
      </c>
      <c r="R849" s="258"/>
    </row>
    <row r="850" spans="16:18" ht="14.25">
      <c r="P850" s="223">
        <f>IF(Crop!B824="","",Crop!B824)</f>
      </c>
      <c r="R850" s="258"/>
    </row>
    <row r="851" spans="16:18" ht="14.25">
      <c r="P851" s="223">
        <f>IF(Crop!B825="","",Crop!B825)</f>
      </c>
      <c r="R851" s="258"/>
    </row>
    <row r="852" spans="16:18" ht="14.25">
      <c r="P852" s="223">
        <f>IF(Crop!B826="","",Crop!B826)</f>
      </c>
      <c r="R852" s="258"/>
    </row>
    <row r="853" spans="16:18" ht="14.25">
      <c r="P853" s="223">
        <f>IF(Crop!B827="","",Crop!B827)</f>
      </c>
      <c r="R853" s="258"/>
    </row>
    <row r="854" spans="16:18" ht="14.25">
      <c r="P854" s="223">
        <f>IF(Crop!B828="","",Crop!B828)</f>
      </c>
      <c r="R854" s="258"/>
    </row>
    <row r="855" spans="16:18" ht="14.25">
      <c r="P855" s="223">
        <f>IF(Crop!B829="","",Crop!B829)</f>
      </c>
      <c r="R855" s="258"/>
    </row>
    <row r="856" spans="16:18" ht="14.25">
      <c r="P856" s="223">
        <f>IF(Crop!B830="","",Crop!B830)</f>
      </c>
      <c r="R856" s="258"/>
    </row>
    <row r="857" spans="16:18" ht="14.25">
      <c r="P857" s="223">
        <f>IF(Crop!B831="","",Crop!B831)</f>
      </c>
      <c r="R857" s="258"/>
    </row>
    <row r="858" spans="16:18" ht="14.25">
      <c r="P858" s="223">
        <f>IF(Crop!B832="","",Crop!B832)</f>
      </c>
      <c r="R858" s="258"/>
    </row>
    <row r="859" spans="16:18" ht="14.25">
      <c r="P859" s="223">
        <f>IF(Crop!B833="","",Crop!B833)</f>
      </c>
      <c r="R859" s="258"/>
    </row>
    <row r="860" spans="16:18" ht="14.25">
      <c r="P860" s="223">
        <f>IF(Crop!B834="","",Crop!B834)</f>
      </c>
      <c r="R860" s="258"/>
    </row>
    <row r="861" spans="16:18" ht="14.25">
      <c r="P861" s="223">
        <f>IF(Crop!B835="","",Crop!B835)</f>
      </c>
      <c r="R861" s="258"/>
    </row>
    <row r="862" spans="16:18" ht="14.25">
      <c r="P862" s="223">
        <f>IF(Crop!B836="","",Crop!B836)</f>
      </c>
      <c r="R862" s="258"/>
    </row>
    <row r="863" spans="16:18" ht="14.25">
      <c r="P863" s="223">
        <f>IF(Crop!B837="","",Crop!B837)</f>
      </c>
      <c r="R863" s="258"/>
    </row>
    <row r="864" spans="16:18" ht="14.25">
      <c r="P864" s="223">
        <f>IF(Crop!B838="","",Crop!B838)</f>
      </c>
      <c r="R864" s="258"/>
    </row>
    <row r="865" spans="16:18" ht="14.25">
      <c r="P865" s="223">
        <f>IF(Crop!B839="","",Crop!B839)</f>
      </c>
      <c r="R865" s="258"/>
    </row>
    <row r="866" spans="16:18" ht="14.25">
      <c r="P866" s="223">
        <f>IF(Crop!B840="","",Crop!B840)</f>
      </c>
      <c r="R866" s="258"/>
    </row>
    <row r="867" spans="16:18" ht="14.25">
      <c r="P867" s="223">
        <f>IF(Crop!B841="","",Crop!B841)</f>
      </c>
      <c r="R867" s="258"/>
    </row>
    <row r="868" spans="16:18" ht="14.25">
      <c r="P868" s="223">
        <f>IF(Crop!B842="","",Crop!B842)</f>
      </c>
      <c r="R868" s="258"/>
    </row>
    <row r="869" spans="16:18" ht="14.25">
      <c r="P869" s="223">
        <f>IF(Crop!B843="","",Crop!B843)</f>
      </c>
      <c r="R869" s="258"/>
    </row>
    <row r="870" spans="16:18" ht="14.25">
      <c r="P870" s="223">
        <f>IF(Crop!B844="","",Crop!B844)</f>
      </c>
      <c r="R870" s="258"/>
    </row>
    <row r="871" spans="16:18" ht="14.25">
      <c r="P871" s="223">
        <f>IF(Crop!B845="","",Crop!B845)</f>
      </c>
      <c r="R871" s="258"/>
    </row>
    <row r="872" spans="16:18" ht="14.25">
      <c r="P872" s="223">
        <f>IF(Crop!B846="","",Crop!B846)</f>
      </c>
      <c r="R872" s="258"/>
    </row>
    <row r="873" spans="16:18" ht="14.25">
      <c r="P873" s="223">
        <f>IF(Crop!B847="","",Crop!B847)</f>
      </c>
      <c r="R873" s="258"/>
    </row>
    <row r="874" spans="16:18" ht="14.25">
      <c r="P874" s="223">
        <f>IF(Crop!B848="","",Crop!B848)</f>
      </c>
      <c r="R874" s="258"/>
    </row>
    <row r="875" spans="16:18" ht="14.25">
      <c r="P875" s="223">
        <f>IF(Crop!B849="","",Crop!B849)</f>
      </c>
      <c r="R875" s="258"/>
    </row>
    <row r="876" spans="16:18" ht="14.25">
      <c r="P876" s="223">
        <f>IF(Crop!B850="","",Crop!B850)</f>
      </c>
      <c r="R876" s="258"/>
    </row>
    <row r="877" spans="16:18" ht="14.25">
      <c r="P877" s="223">
        <f>IF(Crop!B851="","",Crop!B851)</f>
      </c>
      <c r="R877" s="258"/>
    </row>
    <row r="878" spans="16:18" ht="14.25">
      <c r="P878" s="223">
        <f>IF(Crop!B852="","",Crop!B852)</f>
      </c>
      <c r="R878" s="258"/>
    </row>
    <row r="879" spans="16:18" ht="14.25">
      <c r="P879" s="223">
        <f>IF(Crop!B853="","",Crop!B853)</f>
      </c>
      <c r="R879" s="258"/>
    </row>
    <row r="880" spans="16:18" ht="14.25">
      <c r="P880" s="223">
        <f>IF(Crop!B854="","",Crop!B854)</f>
      </c>
      <c r="R880" s="258"/>
    </row>
    <row r="881" spans="16:18" ht="14.25">
      <c r="P881" s="223">
        <f>IF(Crop!B855="","",Crop!B855)</f>
      </c>
      <c r="R881" s="258"/>
    </row>
    <row r="882" spans="16:18" ht="14.25">
      <c r="P882" s="223">
        <f>IF(Crop!B856="","",Crop!B856)</f>
      </c>
      <c r="R882" s="258"/>
    </row>
    <row r="883" spans="16:18" ht="14.25">
      <c r="P883" s="223">
        <f>IF(Crop!B857="","",Crop!B857)</f>
      </c>
      <c r="R883" s="258"/>
    </row>
    <row r="884" spans="16:18" ht="14.25">
      <c r="P884" s="223">
        <f>IF(Crop!B858="","",Crop!B858)</f>
      </c>
      <c r="R884" s="258"/>
    </row>
    <row r="885" spans="16:18" ht="14.25">
      <c r="P885" s="223">
        <f>IF(Crop!B859="","",Crop!B859)</f>
      </c>
      <c r="R885" s="258"/>
    </row>
    <row r="886" spans="16:18" ht="14.25">
      <c r="P886" s="223">
        <f>IF(Crop!B860="","",Crop!B860)</f>
      </c>
      <c r="R886" s="258"/>
    </row>
    <row r="887" spans="16:18" ht="14.25">
      <c r="P887" s="223">
        <f>IF(Crop!B861="","",Crop!B861)</f>
      </c>
      <c r="R887" s="258"/>
    </row>
    <row r="888" spans="16:18" ht="14.25">
      <c r="P888" s="223">
        <f>IF(Crop!B862="","",Crop!B862)</f>
      </c>
      <c r="R888" s="258"/>
    </row>
    <row r="889" spans="16:18" ht="14.25">
      <c r="P889" s="223">
        <f>IF(Crop!B863="","",Crop!B863)</f>
      </c>
      <c r="R889" s="258"/>
    </row>
    <row r="890" spans="16:18" ht="14.25">
      <c r="P890" s="223">
        <f>IF(Crop!B864="","",Crop!B864)</f>
      </c>
      <c r="R890" s="258"/>
    </row>
    <row r="891" spans="16:18" ht="14.25">
      <c r="P891" s="223">
        <f>IF(Crop!B865="","",Crop!B865)</f>
      </c>
      <c r="R891" s="258"/>
    </row>
    <row r="892" spans="16:18" ht="14.25">
      <c r="P892" s="223">
        <f>IF(Crop!B866="","",Crop!B866)</f>
      </c>
      <c r="R892" s="258"/>
    </row>
    <row r="893" spans="16:18" ht="14.25">
      <c r="P893" s="223">
        <f>IF(Crop!B867="","",Crop!B867)</f>
      </c>
      <c r="R893" s="258"/>
    </row>
    <row r="894" spans="16:18" ht="14.25">
      <c r="P894" s="223">
        <f>IF(Crop!B868="","",Crop!B868)</f>
      </c>
      <c r="R894" s="258"/>
    </row>
    <row r="895" spans="16:18" ht="14.25">
      <c r="P895" s="223">
        <f>IF(Crop!B869="","",Crop!B869)</f>
      </c>
      <c r="R895" s="258"/>
    </row>
    <row r="896" spans="16:18" ht="14.25">
      <c r="P896" s="223">
        <f>IF(Crop!B870="","",Crop!B870)</f>
      </c>
      <c r="R896" s="258"/>
    </row>
    <row r="897" spans="16:18" ht="14.25">
      <c r="P897" s="223">
        <f>IF(Crop!B871="","",Crop!B871)</f>
      </c>
      <c r="R897" s="258"/>
    </row>
    <row r="898" spans="16:18" ht="14.25">
      <c r="P898" s="223">
        <f>IF(Crop!B872="","",Crop!B872)</f>
      </c>
      <c r="R898" s="258"/>
    </row>
    <row r="899" spans="16:18" ht="14.25">
      <c r="P899" s="223">
        <f>IF(Crop!B873="","",Crop!B873)</f>
      </c>
      <c r="R899" s="258"/>
    </row>
    <row r="900" spans="16:18" ht="14.25">
      <c r="P900" s="223">
        <f>IF(Crop!B874="","",Crop!B874)</f>
      </c>
      <c r="R900" s="258"/>
    </row>
    <row r="901" spans="16:18" ht="14.25">
      <c r="P901" s="223">
        <f>IF(Crop!B875="","",Crop!B875)</f>
      </c>
      <c r="R901" s="258"/>
    </row>
    <row r="902" spans="16:18" ht="14.25">
      <c r="P902" s="223">
        <f>IF(Crop!B876="","",Crop!B876)</f>
      </c>
      <c r="R902" s="258"/>
    </row>
    <row r="903" spans="16:18" ht="14.25">
      <c r="P903" s="223">
        <f>IF(Crop!B877="","",Crop!B877)</f>
      </c>
      <c r="R903" s="258"/>
    </row>
    <row r="904" spans="16:18" ht="14.25">
      <c r="P904" s="223">
        <f>IF(Crop!B878="","",Crop!B878)</f>
      </c>
      <c r="R904" s="258"/>
    </row>
    <row r="905" spans="16:18" ht="14.25">
      <c r="P905" s="223">
        <f>IF(Crop!B879="","",Crop!B879)</f>
      </c>
      <c r="R905" s="258"/>
    </row>
    <row r="906" spans="16:18" ht="14.25">
      <c r="P906" s="223">
        <f>IF(Crop!B880="","",Crop!B880)</f>
      </c>
      <c r="R906" s="258"/>
    </row>
    <row r="907" spans="16:18" ht="14.25">
      <c r="P907" s="223">
        <f>IF(Crop!B881="","",Crop!B881)</f>
      </c>
      <c r="R907" s="258"/>
    </row>
    <row r="908" spans="16:18" ht="14.25">
      <c r="P908" s="223">
        <f>IF(Crop!B882="","",Crop!B882)</f>
      </c>
      <c r="R908" s="258"/>
    </row>
    <row r="909" spans="16:18" ht="14.25">
      <c r="P909" s="223">
        <f>IF(Crop!B883="","",Crop!B883)</f>
      </c>
      <c r="R909" s="258"/>
    </row>
    <row r="910" spans="16:18" ht="14.25">
      <c r="P910" s="223">
        <f>IF(Crop!B884="","",Crop!B884)</f>
      </c>
      <c r="R910" s="258"/>
    </row>
    <row r="911" spans="16:18" ht="14.25">
      <c r="P911" s="223">
        <f>IF(Crop!B885="","",Crop!B885)</f>
      </c>
      <c r="R911" s="258"/>
    </row>
    <row r="912" spans="16:18" ht="14.25">
      <c r="P912" s="223">
        <f>IF(Crop!B886="","",Crop!B886)</f>
      </c>
      <c r="R912" s="258"/>
    </row>
    <row r="913" spans="16:18" ht="14.25">
      <c r="P913" s="223">
        <f>IF(Crop!B887="","",Crop!B887)</f>
      </c>
      <c r="R913" s="258"/>
    </row>
    <row r="914" spans="16:18" ht="14.25">
      <c r="P914" s="223">
        <f>IF(Crop!B888="","",Crop!B888)</f>
      </c>
      <c r="R914" s="258"/>
    </row>
    <row r="915" spans="16:18" ht="14.25">
      <c r="P915" s="223">
        <f>IF(Crop!B889="","",Crop!B889)</f>
      </c>
      <c r="R915" s="258"/>
    </row>
    <row r="916" spans="16:18" ht="14.25">
      <c r="P916" s="223">
        <f>IF(Crop!B890="","",Crop!B890)</f>
      </c>
      <c r="R916" s="258"/>
    </row>
    <row r="917" spans="16:18" ht="14.25">
      <c r="P917" s="223">
        <f>IF(Crop!B891="","",Crop!B891)</f>
      </c>
      <c r="R917" s="258"/>
    </row>
    <row r="918" spans="16:18" ht="14.25">
      <c r="P918" s="223">
        <f>IF(Crop!B892="","",Crop!B892)</f>
      </c>
      <c r="R918" s="258"/>
    </row>
    <row r="919" spans="16:18" ht="14.25">
      <c r="P919" s="223">
        <f>IF(Crop!B893="","",Crop!B893)</f>
      </c>
      <c r="R919" s="258"/>
    </row>
    <row r="920" spans="16:18" ht="14.25">
      <c r="P920" s="223">
        <f>IF(Crop!B894="","",Crop!B894)</f>
      </c>
      <c r="R920" s="258"/>
    </row>
    <row r="921" spans="16:18" ht="14.25">
      <c r="P921" s="223">
        <f>IF(Crop!B895="","",Crop!B895)</f>
      </c>
      <c r="R921" s="258"/>
    </row>
    <row r="922" spans="16:18" ht="14.25">
      <c r="P922" s="223">
        <f>IF(Crop!B896="","",Crop!B896)</f>
      </c>
      <c r="R922" s="258"/>
    </row>
    <row r="923" spans="16:18" ht="14.25">
      <c r="P923" s="223">
        <f>IF(Crop!B897="","",Crop!B897)</f>
      </c>
      <c r="R923" s="258"/>
    </row>
    <row r="924" spans="16:18" ht="14.25">
      <c r="P924" s="223">
        <f>IF(Crop!B898="","",Crop!B898)</f>
      </c>
      <c r="R924" s="258"/>
    </row>
    <row r="925" spans="16:18" ht="14.25">
      <c r="P925" s="223">
        <f>IF(Crop!B899="","",Crop!B899)</f>
      </c>
      <c r="R925" s="258"/>
    </row>
    <row r="926" spans="16:18" ht="14.25">
      <c r="P926" s="223">
        <f>IF(Crop!B900="","",Crop!B900)</f>
      </c>
      <c r="R926" s="258"/>
    </row>
    <row r="927" spans="16:18" ht="14.25">
      <c r="P927" s="223">
        <f>IF(Crop!B901="","",Crop!B901)</f>
      </c>
      <c r="R927" s="258"/>
    </row>
    <row r="928" spans="16:18" ht="14.25">
      <c r="P928" s="223">
        <f>IF(Crop!B902="","",Crop!B902)</f>
      </c>
      <c r="R928" s="258"/>
    </row>
    <row r="929" spans="16:18" ht="14.25">
      <c r="P929" s="223">
        <f>IF(Crop!B903="","",Crop!B903)</f>
      </c>
      <c r="R929" s="258"/>
    </row>
    <row r="930" spans="16:18" ht="14.25">
      <c r="P930" s="223">
        <f>IF(Crop!B904="","",Crop!B904)</f>
      </c>
      <c r="R930" s="258"/>
    </row>
    <row r="931" spans="16:18" ht="14.25">
      <c r="P931" s="223">
        <f>IF(Crop!B905="","",Crop!B905)</f>
      </c>
      <c r="R931" s="258"/>
    </row>
    <row r="932" spans="16:18" ht="14.25">
      <c r="P932" s="223">
        <f>IF(Crop!B906="","",Crop!B906)</f>
      </c>
      <c r="R932" s="258"/>
    </row>
    <row r="933" spans="16:18" ht="14.25">
      <c r="P933" s="223">
        <f>IF(Crop!B907="","",Crop!B907)</f>
      </c>
      <c r="R933" s="258"/>
    </row>
    <row r="934" spans="16:18" ht="14.25">
      <c r="P934" s="223">
        <f>IF(Crop!B908="","",Crop!B908)</f>
      </c>
      <c r="R934" s="258"/>
    </row>
    <row r="935" spans="16:18" ht="14.25">
      <c r="P935" s="223">
        <f>IF(Crop!B909="","",Crop!B909)</f>
      </c>
      <c r="R935" s="258"/>
    </row>
    <row r="936" spans="16:18" ht="14.25">
      <c r="P936" s="223">
        <f>IF(Crop!B910="","",Crop!B910)</f>
      </c>
      <c r="R936" s="258"/>
    </row>
    <row r="937" spans="16:18" ht="14.25">
      <c r="P937" s="223">
        <f>IF(Crop!B911="","",Crop!B911)</f>
      </c>
      <c r="R937" s="258"/>
    </row>
    <row r="938" spans="16:18" ht="14.25">
      <c r="P938" s="223">
        <f>IF(Crop!B912="","",Crop!B912)</f>
      </c>
      <c r="R938" s="258"/>
    </row>
    <row r="939" spans="16:18" ht="14.25">
      <c r="P939" s="223">
        <f>IF(Crop!B913="","",Crop!B913)</f>
      </c>
      <c r="R939" s="258"/>
    </row>
    <row r="940" spans="16:18" ht="14.25">
      <c r="P940" s="223">
        <f>IF(Crop!B914="","",Crop!B914)</f>
      </c>
      <c r="R940" s="258"/>
    </row>
    <row r="941" spans="16:18" ht="14.25">
      <c r="P941" s="223">
        <f>IF(Crop!B915="","",Crop!B915)</f>
      </c>
      <c r="R941" s="258"/>
    </row>
    <row r="942" spans="16:18" ht="14.25">
      <c r="P942" s="223">
        <f>IF(Crop!B916="","",Crop!B916)</f>
      </c>
      <c r="R942" s="258"/>
    </row>
    <row r="943" spans="16:18" ht="14.25">
      <c r="P943" s="223">
        <f>IF(Crop!B917="","",Crop!B917)</f>
      </c>
      <c r="R943" s="258"/>
    </row>
    <row r="944" spans="16:18" ht="14.25">
      <c r="P944" s="223">
        <f>IF(Crop!B918="","",Crop!B918)</f>
      </c>
      <c r="R944" s="258"/>
    </row>
    <row r="945" spans="16:18" ht="14.25">
      <c r="P945" s="223">
        <f>IF(Crop!B919="","",Crop!B919)</f>
      </c>
      <c r="R945" s="258"/>
    </row>
    <row r="946" spans="16:18" ht="14.25">
      <c r="P946" s="223">
        <f>IF(Crop!B920="","",Crop!B920)</f>
      </c>
      <c r="R946" s="258"/>
    </row>
    <row r="947" spans="16:18" ht="14.25">
      <c r="P947" s="223">
        <f>IF(Crop!B921="","",Crop!B921)</f>
      </c>
      <c r="R947" s="258"/>
    </row>
    <row r="948" spans="16:18" ht="14.25">
      <c r="P948" s="223">
        <f>IF(Crop!B922="","",Crop!B922)</f>
      </c>
      <c r="R948" s="258"/>
    </row>
    <row r="949" spans="16:18" ht="14.25">
      <c r="P949" s="223">
        <f>IF(Crop!B923="","",Crop!B923)</f>
      </c>
      <c r="R949" s="258"/>
    </row>
    <row r="950" spans="16:18" ht="14.25">
      <c r="P950" s="223">
        <f>IF(Crop!B924="","",Crop!B924)</f>
      </c>
      <c r="R950" s="258"/>
    </row>
    <row r="951" spans="16:18" ht="14.25">
      <c r="P951" s="223">
        <f>IF(Crop!B925="","",Crop!B925)</f>
      </c>
      <c r="R951" s="258"/>
    </row>
    <row r="952" spans="16:18" ht="14.25">
      <c r="P952" s="223">
        <f>IF(Crop!B926="","",Crop!B926)</f>
      </c>
      <c r="R952" s="258"/>
    </row>
    <row r="953" spans="16:18" ht="14.25">
      <c r="P953" s="223">
        <f>IF(Crop!B927="","",Crop!B927)</f>
      </c>
      <c r="R953" s="258"/>
    </row>
    <row r="954" spans="16:18" ht="14.25">
      <c r="P954" s="223">
        <f>IF(Crop!B928="","",Crop!B928)</f>
      </c>
      <c r="R954" s="258"/>
    </row>
    <row r="955" spans="16:18" ht="14.25">
      <c r="P955" s="223">
        <f>IF(Crop!B929="","",Crop!B929)</f>
      </c>
      <c r="R955" s="258"/>
    </row>
    <row r="956" spans="16:18" ht="14.25">
      <c r="P956" s="223">
        <f>IF(Crop!B930="","",Crop!B930)</f>
      </c>
      <c r="R956" s="258"/>
    </row>
    <row r="957" spans="16:18" ht="14.25">
      <c r="P957" s="223">
        <f>IF(Crop!B931="","",Crop!B931)</f>
      </c>
      <c r="R957" s="258"/>
    </row>
    <row r="958" spans="16:18" ht="14.25">
      <c r="P958" s="223">
        <f>IF(Crop!B932="","",Crop!B932)</f>
      </c>
      <c r="R958" s="258"/>
    </row>
    <row r="959" spans="16:18" ht="14.25">
      <c r="P959" s="223">
        <f>IF(Crop!B933="","",Crop!B933)</f>
      </c>
      <c r="R959" s="258"/>
    </row>
    <row r="960" spans="16:18" ht="14.25">
      <c r="P960" s="223">
        <f>IF(Crop!B934="","",Crop!B934)</f>
      </c>
      <c r="R960" s="258"/>
    </row>
    <row r="961" spans="16:18" ht="14.25">
      <c r="P961" s="223">
        <f>IF(Crop!B935="","",Crop!B935)</f>
      </c>
      <c r="R961" s="258"/>
    </row>
    <row r="962" spans="16:18" ht="14.25">
      <c r="P962" s="223">
        <f>IF(Crop!B936="","",Crop!B936)</f>
      </c>
      <c r="R962" s="258"/>
    </row>
    <row r="963" spans="16:18" ht="14.25">
      <c r="P963" s="223">
        <f>IF(Crop!B937="","",Crop!B937)</f>
      </c>
      <c r="R963" s="258"/>
    </row>
    <row r="964" spans="16:18" ht="14.25">
      <c r="P964" s="223">
        <f>IF(Crop!B938="","",Crop!B938)</f>
      </c>
      <c r="R964" s="258"/>
    </row>
    <row r="965" spans="16:18" ht="14.25">
      <c r="P965" s="223">
        <f>IF(Crop!B939="","",Crop!B939)</f>
      </c>
      <c r="R965" s="258"/>
    </row>
    <row r="966" spans="16:18" ht="14.25">
      <c r="P966" s="223">
        <f>IF(Crop!B940="","",Crop!B940)</f>
      </c>
      <c r="R966" s="258"/>
    </row>
    <row r="967" spans="16:18" ht="14.25">
      <c r="P967" s="223">
        <f>IF(Crop!B941="","",Crop!B941)</f>
      </c>
      <c r="R967" s="258"/>
    </row>
    <row r="968" spans="16:18" ht="14.25">
      <c r="P968" s="223">
        <f>IF(Crop!B942="","",Crop!B942)</f>
      </c>
      <c r="R968" s="258"/>
    </row>
    <row r="969" spans="16:18" ht="14.25">
      <c r="P969" s="223">
        <f>IF(Crop!B943="","",Crop!B943)</f>
      </c>
      <c r="R969" s="258"/>
    </row>
    <row r="970" spans="16:18" ht="14.25">
      <c r="P970" s="223">
        <f>IF(Crop!B944="","",Crop!B944)</f>
      </c>
      <c r="R970" s="258"/>
    </row>
    <row r="971" spans="16:18" ht="14.25">
      <c r="P971" s="223">
        <f>IF(Crop!B945="","",Crop!B945)</f>
      </c>
      <c r="R971" s="258"/>
    </row>
    <row r="972" spans="16:18" ht="14.25">
      <c r="P972" s="223">
        <f>IF(Crop!B946="","",Crop!B946)</f>
      </c>
      <c r="R972" s="258"/>
    </row>
    <row r="973" spans="16:18" ht="14.25">
      <c r="P973" s="223">
        <f>IF(Crop!B947="","",Crop!B947)</f>
      </c>
      <c r="R973" s="258"/>
    </row>
    <row r="974" spans="16:18" ht="14.25">
      <c r="P974" s="223">
        <f>IF(Crop!B948="","",Crop!B948)</f>
      </c>
      <c r="R974" s="258"/>
    </row>
    <row r="975" spans="16:18" ht="14.25">
      <c r="P975" s="223">
        <f>IF(Crop!B949="","",Crop!B949)</f>
      </c>
      <c r="R975" s="258"/>
    </row>
    <row r="976" spans="16:18" ht="14.25">
      <c r="P976" s="223">
        <f>IF(Crop!B950="","",Crop!B950)</f>
      </c>
      <c r="R976" s="258"/>
    </row>
    <row r="977" spans="16:18" ht="14.25">
      <c r="P977" s="223">
        <f>IF(Crop!B951="","",Crop!B951)</f>
      </c>
      <c r="R977" s="258"/>
    </row>
    <row r="978" spans="16:18" ht="14.25">
      <c r="P978" s="223">
        <f>IF(Crop!B952="","",Crop!B952)</f>
      </c>
      <c r="R978" s="258"/>
    </row>
    <row r="979" spans="16:18" ht="14.25">
      <c r="P979" s="223">
        <f>IF(Crop!B953="","",Crop!B953)</f>
      </c>
      <c r="R979" s="258"/>
    </row>
    <row r="980" spans="16:18" ht="14.25">
      <c r="P980" s="223">
        <f>IF(Crop!B954="","",Crop!B954)</f>
      </c>
      <c r="R980" s="258"/>
    </row>
    <row r="981" spans="16:18" ht="14.25">
      <c r="P981" s="223">
        <f>IF(Crop!B955="","",Crop!B955)</f>
      </c>
      <c r="R981" s="258"/>
    </row>
    <row r="982" spans="16:18" ht="14.25">
      <c r="P982" s="223">
        <f>IF(Crop!B956="","",Crop!B956)</f>
      </c>
      <c r="R982" s="258"/>
    </row>
    <row r="983" spans="16:18" ht="14.25">
      <c r="P983" s="223">
        <f>IF(Crop!B957="","",Crop!B957)</f>
      </c>
      <c r="R983" s="258"/>
    </row>
    <row r="984" spans="16:18" ht="14.25">
      <c r="P984" s="223">
        <f>IF(Crop!B958="","",Crop!B958)</f>
      </c>
      <c r="R984" s="258"/>
    </row>
    <row r="985" spans="16:18" ht="14.25">
      <c r="P985" s="223">
        <f>IF(Crop!B959="","",Crop!B959)</f>
      </c>
      <c r="R985" s="258"/>
    </row>
    <row r="986" spans="16:18" ht="14.25">
      <c r="P986" s="223">
        <f>IF(Crop!B960="","",Crop!B960)</f>
      </c>
      <c r="R986" s="258"/>
    </row>
    <row r="987" spans="16:18" ht="14.25">
      <c r="P987" s="223">
        <f>IF(Crop!B961="","",Crop!B961)</f>
      </c>
      <c r="R987" s="258"/>
    </row>
    <row r="988" spans="16:18" ht="14.25">
      <c r="P988" s="223">
        <f>IF(Crop!B962="","",Crop!B962)</f>
      </c>
      <c r="R988" s="258"/>
    </row>
    <row r="989" spans="16:18" ht="14.25">
      <c r="P989" s="223">
        <f>IF(Crop!B963="","",Crop!B963)</f>
      </c>
      <c r="R989" s="258"/>
    </row>
    <row r="990" spans="16:18" ht="14.25">
      <c r="P990" s="223">
        <f>IF(Crop!B964="","",Crop!B964)</f>
      </c>
      <c r="R990" s="258"/>
    </row>
    <row r="991" spans="16:18" ht="14.25">
      <c r="P991" s="223">
        <f>IF(Crop!B965="","",Crop!B965)</f>
      </c>
      <c r="R991" s="258"/>
    </row>
    <row r="992" spans="16:18" ht="14.25">
      <c r="P992" s="223">
        <f>IF(Crop!B966="","",Crop!B966)</f>
      </c>
      <c r="R992" s="258"/>
    </row>
    <row r="993" spans="16:18" ht="14.25">
      <c r="P993" s="223">
        <f>IF(Crop!B967="","",Crop!B967)</f>
      </c>
      <c r="R993" s="258"/>
    </row>
    <row r="994" spans="16:18" ht="14.25">
      <c r="P994" s="223">
        <f>IF(Crop!B968="","",Crop!B968)</f>
      </c>
      <c r="R994" s="258"/>
    </row>
    <row r="995" spans="16:18" ht="14.25">
      <c r="P995" s="223">
        <f>IF(Crop!B969="","",Crop!B969)</f>
      </c>
      <c r="R995" s="258"/>
    </row>
    <row r="996" spans="16:18" ht="14.25">
      <c r="P996" s="223">
        <f>IF(Crop!B970="","",Crop!B970)</f>
      </c>
      <c r="R996" s="258"/>
    </row>
    <row r="997" spans="16:18" ht="14.25">
      <c r="P997" s="223">
        <f>IF(Crop!B971="","",Crop!B971)</f>
      </c>
      <c r="R997" s="258"/>
    </row>
    <row r="998" spans="16:18" ht="14.25">
      <c r="P998" s="223">
        <f>IF(Crop!B972="","",Crop!B972)</f>
      </c>
      <c r="R998" s="258"/>
    </row>
    <row r="999" spans="16:18" ht="14.25">
      <c r="P999" s="223">
        <f>IF(Crop!B973="","",Crop!B973)</f>
      </c>
      <c r="R999" s="258"/>
    </row>
    <row r="1000" spans="16:18" ht="14.25">
      <c r="P1000" s="223">
        <f>IF(Crop!B974="","",Crop!B974)</f>
      </c>
      <c r="R1000" s="258"/>
    </row>
    <row r="1001" ht="12.75">
      <c r="R1001" s="258"/>
    </row>
    <row r="1002" ht="12.75">
      <c r="R1002" s="258"/>
    </row>
    <row r="1003" ht="12.75">
      <c r="R1003" s="258"/>
    </row>
    <row r="1004" ht="12.75">
      <c r="R1004" s="258"/>
    </row>
    <row r="1005" ht="12.75">
      <c r="R1005" s="258"/>
    </row>
    <row r="1006" ht="12.75">
      <c r="R1006" s="258"/>
    </row>
    <row r="3428" ht="12.75">
      <c r="A3428" s="12">
        <v>189</v>
      </c>
    </row>
  </sheetData>
  <sheetProtection password="CC6A" sheet="1" objects="1" scenarios="1"/>
  <mergeCells count="83">
    <mergeCell ref="A104:N107"/>
    <mergeCell ref="C20:H20"/>
    <mergeCell ref="C22:H22"/>
    <mergeCell ref="C4:E4"/>
    <mergeCell ref="H4:J4"/>
    <mergeCell ref="L4:N4"/>
    <mergeCell ref="H18:M18"/>
    <mergeCell ref="E5:H5"/>
    <mergeCell ref="K5:N5"/>
    <mergeCell ref="E8:H8"/>
    <mergeCell ref="B51:D51"/>
    <mergeCell ref="B52:D52"/>
    <mergeCell ref="B53:D53"/>
    <mergeCell ref="B54:D54"/>
    <mergeCell ref="B55:D55"/>
    <mergeCell ref="B56:D56"/>
    <mergeCell ref="B57:D57"/>
    <mergeCell ref="B58:D58"/>
    <mergeCell ref="B59:D59"/>
    <mergeCell ref="B60:D60"/>
    <mergeCell ref="B61:D61"/>
    <mergeCell ref="B62:D62"/>
    <mergeCell ref="B69:D69"/>
    <mergeCell ref="B70:D70"/>
    <mergeCell ref="B63:D63"/>
    <mergeCell ref="B64:D64"/>
    <mergeCell ref="B65:D65"/>
    <mergeCell ref="B66:D66"/>
    <mergeCell ref="B80:D80"/>
    <mergeCell ref="B81:D81"/>
    <mergeCell ref="B82:D82"/>
    <mergeCell ref="B75:D75"/>
    <mergeCell ref="B76:D76"/>
    <mergeCell ref="B77:D77"/>
    <mergeCell ref="B78:D78"/>
    <mergeCell ref="H55:L55"/>
    <mergeCell ref="H56:L56"/>
    <mergeCell ref="H57:L57"/>
    <mergeCell ref="B79:D79"/>
    <mergeCell ref="B71:D71"/>
    <mergeCell ref="B72:D72"/>
    <mergeCell ref="B73:D73"/>
    <mergeCell ref="B74:D74"/>
    <mergeCell ref="B67:D67"/>
    <mergeCell ref="B68:D68"/>
    <mergeCell ref="H51:L51"/>
    <mergeCell ref="H52:L52"/>
    <mergeCell ref="H53:L53"/>
    <mergeCell ref="H54:L54"/>
    <mergeCell ref="H58:L58"/>
    <mergeCell ref="H59:L59"/>
    <mergeCell ref="H60:L60"/>
    <mergeCell ref="H61:L61"/>
    <mergeCell ref="H62:L62"/>
    <mergeCell ref="H63:L63"/>
    <mergeCell ref="H64:L64"/>
    <mergeCell ref="H65:L65"/>
    <mergeCell ref="H66:L66"/>
    <mergeCell ref="H67:L67"/>
    <mergeCell ref="H68:L68"/>
    <mergeCell ref="H69:L69"/>
    <mergeCell ref="H70:L70"/>
    <mergeCell ref="H71:L71"/>
    <mergeCell ref="H72:L72"/>
    <mergeCell ref="H73:L73"/>
    <mergeCell ref="H74:L74"/>
    <mergeCell ref="H75:L75"/>
    <mergeCell ref="H76:L76"/>
    <mergeCell ref="H77:L77"/>
    <mergeCell ref="H78:L78"/>
    <mergeCell ref="H79:L79"/>
    <mergeCell ref="H80:L80"/>
    <mergeCell ref="H81:L81"/>
    <mergeCell ref="H82:L82"/>
    <mergeCell ref="H83:L83"/>
    <mergeCell ref="H84:L84"/>
    <mergeCell ref="A98:N98"/>
    <mergeCell ref="B83:D83"/>
    <mergeCell ref="B84:D84"/>
    <mergeCell ref="A99:N99"/>
    <mergeCell ref="A100:N100"/>
    <mergeCell ref="A101:N101"/>
    <mergeCell ref="A102:N102"/>
  </mergeCells>
  <dataValidations count="4">
    <dataValidation type="list" allowBlank="1" showInputMessage="1" showErrorMessage="1" sqref="B28:B42">
      <formula1>$P$28:$P$1000</formula1>
    </dataValidation>
    <dataValidation type="list" allowBlank="1" showInputMessage="1" showErrorMessage="1" sqref="B51:D84">
      <formula1>$Q$28:$Q$228</formula1>
    </dataValidation>
    <dataValidation type="list" allowBlank="1" showInputMessage="1" showErrorMessage="1" sqref="H51:L84">
      <formula1>$Q$28:$Q$227</formula1>
    </dataValidation>
    <dataValidation type="list" allowBlank="1" showInputMessage="1" showErrorMessage="1" sqref="E8:H8">
      <formula1>$R$4:$R$1003</formula1>
    </dataValidation>
  </dataValidations>
  <printOptions horizontalCentered="1" verticalCentered="1"/>
  <pageMargins left="0.25" right="0.25" top="0.5" bottom="0.5" header="0.25" footer="0.25"/>
  <pageSetup horizontalDpi="300" verticalDpi="300" orientation="portrait" scale="80" r:id="rId3"/>
  <headerFooter alignWithMargins="0">
    <oddHeader>&amp;LUSDA-NRCS&amp;R Page &amp;P 
 &amp;D &amp;F
</oddHeader>
  </headerFooter>
  <rowBreaks count="1" manualBreakCount="1">
    <brk id="47" max="65535" man="1"/>
  </rowBreaks>
  <legacyDrawing r:id="rId2"/>
</worksheet>
</file>

<file path=xl/worksheets/sheet3.xml><?xml version="1.0" encoding="utf-8"?>
<worksheet xmlns="http://schemas.openxmlformats.org/spreadsheetml/2006/main" xmlns:r="http://schemas.openxmlformats.org/officeDocument/2006/relationships">
  <sheetPr codeName="Sheet2"/>
  <dimension ref="A1:L656"/>
  <sheetViews>
    <sheetView zoomScale="75" zoomScaleNormal="75" workbookViewId="0" topLeftCell="A1">
      <pane ySplit="3" topLeftCell="BM5" activePane="bottomLeft" state="frozen"/>
      <selection pane="topLeft" activeCell="A1" sqref="A1"/>
      <selection pane="bottomLeft" activeCell="B5" sqref="B5"/>
    </sheetView>
  </sheetViews>
  <sheetFormatPr defaultColWidth="9.140625" defaultRowHeight="12.75"/>
  <cols>
    <col min="2" max="2" width="19.28125" style="0" customWidth="1"/>
    <col min="3" max="3" width="6.7109375" style="24" customWidth="1"/>
    <col min="4" max="4" width="12.28125" style="18" customWidth="1"/>
    <col min="5" max="5" width="10.7109375" style="18" customWidth="1"/>
    <col min="6" max="6" width="10.28125" style="18" customWidth="1"/>
    <col min="7" max="7" width="10.57421875" style="18" customWidth="1"/>
    <col min="8" max="8" width="10.140625" style="18" customWidth="1"/>
    <col min="9" max="9" width="10.421875" style="18" customWidth="1"/>
    <col min="10" max="10" width="11.7109375" style="18" customWidth="1"/>
    <col min="11" max="11" width="10.28125" style="18" customWidth="1"/>
    <col min="12" max="12" width="9.8515625" style="18" customWidth="1"/>
  </cols>
  <sheetData>
    <row r="1" spans="2:12" ht="39" customHeight="1">
      <c r="B1" s="72"/>
      <c r="C1" s="71"/>
      <c r="D1" s="377" t="s">
        <v>194</v>
      </c>
      <c r="E1" s="378"/>
      <c r="F1" s="378"/>
      <c r="G1" s="378"/>
      <c r="H1" s="378"/>
      <c r="I1" s="378"/>
      <c r="J1" s="378"/>
      <c r="K1" s="378"/>
      <c r="L1" s="379"/>
    </row>
    <row r="2" spans="2:12" ht="108">
      <c r="B2" s="74"/>
      <c r="C2" s="73"/>
      <c r="D2" s="185" t="s">
        <v>195</v>
      </c>
      <c r="E2" s="186" t="s">
        <v>196</v>
      </c>
      <c r="F2" s="186" t="s">
        <v>197</v>
      </c>
      <c r="G2" s="186" t="s">
        <v>198</v>
      </c>
      <c r="H2" s="186" t="s">
        <v>199</v>
      </c>
      <c r="I2" s="186" t="s">
        <v>200</v>
      </c>
      <c r="J2" s="186" t="s">
        <v>201</v>
      </c>
      <c r="K2" s="186" t="s">
        <v>202</v>
      </c>
      <c r="L2" s="186" t="s">
        <v>203</v>
      </c>
    </row>
    <row r="3" spans="2:12" ht="25.5">
      <c r="B3" s="76" t="s">
        <v>205</v>
      </c>
      <c r="C3" s="75" t="s">
        <v>204</v>
      </c>
      <c r="D3" s="187" t="s">
        <v>206</v>
      </c>
      <c r="E3" s="188" t="s">
        <v>207</v>
      </c>
      <c r="F3" s="188" t="s">
        <v>208</v>
      </c>
      <c r="G3" s="188" t="s">
        <v>209</v>
      </c>
      <c r="H3" s="188" t="s">
        <v>210</v>
      </c>
      <c r="I3" s="188" t="s">
        <v>211</v>
      </c>
      <c r="J3" s="188" t="s">
        <v>212</v>
      </c>
      <c r="K3" s="188" t="s">
        <v>213</v>
      </c>
      <c r="L3" s="188" t="s">
        <v>214</v>
      </c>
    </row>
    <row r="4" s="33" customFormat="1" ht="12.75"/>
    <row r="5" spans="2:12" ht="12.75">
      <c r="B5" s="189" t="s">
        <v>670</v>
      </c>
      <c r="C5" s="173">
        <v>31016</v>
      </c>
      <c r="D5" s="90">
        <v>4268.745484152746</v>
      </c>
      <c r="E5" s="86">
        <v>1.5550346129641286</v>
      </c>
      <c r="F5" s="86">
        <v>1.0351089588377724</v>
      </c>
      <c r="G5" s="86">
        <v>1</v>
      </c>
      <c r="H5" s="86">
        <v>0.9189331581296177</v>
      </c>
      <c r="I5" s="86">
        <v>0.9001352813852814</v>
      </c>
      <c r="J5" s="86">
        <v>0.9353112840466926</v>
      </c>
      <c r="K5" s="86">
        <v>0.9245578828546344</v>
      </c>
      <c r="L5" s="86">
        <v>0.7129613279180647</v>
      </c>
    </row>
    <row r="6" spans="2:12" ht="12.75">
      <c r="B6" s="189" t="s">
        <v>672</v>
      </c>
      <c r="C6" s="173">
        <v>31025</v>
      </c>
      <c r="D6" s="90">
        <v>5496.945939242309</v>
      </c>
      <c r="E6" s="86">
        <v>1.339116670563479</v>
      </c>
      <c r="F6" s="86">
        <v>1.0184829137343103</v>
      </c>
      <c r="G6" s="86">
        <v>1</v>
      </c>
      <c r="H6" s="86">
        <v>0.9600585348191655</v>
      </c>
      <c r="I6" s="86">
        <v>0.9483721959858322</v>
      </c>
      <c r="J6" s="86">
        <v>0.7522045855379188</v>
      </c>
      <c r="K6" s="86">
        <v>0.6823406660290409</v>
      </c>
      <c r="L6" s="86">
        <v>0.5633058724472108</v>
      </c>
    </row>
    <row r="7" spans="2:12" ht="12.75">
      <c r="B7" s="189" t="s">
        <v>671</v>
      </c>
      <c r="C7" s="173">
        <v>31024</v>
      </c>
      <c r="D7" s="90">
        <v>3006.1836103052983</v>
      </c>
      <c r="E7" s="86">
        <v>1.7157186678352323</v>
      </c>
      <c r="F7" s="86">
        <v>1.046982611660416</v>
      </c>
      <c r="G7" s="86">
        <v>1</v>
      </c>
      <c r="H7" s="86">
        <v>0.8899352199113535</v>
      </c>
      <c r="I7" s="86">
        <v>0.868601087493821</v>
      </c>
      <c r="J7" s="86">
        <v>0.822860054347826</v>
      </c>
      <c r="K7" s="86">
        <v>0.7776886035313002</v>
      </c>
      <c r="L7" s="86">
        <v>0.8924458939478465</v>
      </c>
    </row>
    <row r="8" spans="2:12" ht="12.75">
      <c r="B8" s="189" t="s">
        <v>674</v>
      </c>
      <c r="C8" s="173">
        <v>31034</v>
      </c>
      <c r="D8" s="85">
        <v>5441.439032018031</v>
      </c>
      <c r="E8" s="86">
        <v>1.343181236673774</v>
      </c>
      <c r="F8" s="86">
        <v>1.019590578912613</v>
      </c>
      <c r="G8" s="86">
        <v>1</v>
      </c>
      <c r="H8" s="86">
        <v>0.9579173593933742</v>
      </c>
      <c r="I8" s="86">
        <v>0.9466190476190477</v>
      </c>
      <c r="J8" s="86">
        <v>0.7859848484848484</v>
      </c>
      <c r="K8" s="86">
        <v>0.7280146441918999</v>
      </c>
      <c r="L8" s="87">
        <v>0.6357717349674454</v>
      </c>
    </row>
    <row r="9" spans="2:12" ht="12.75">
      <c r="B9" s="189" t="s">
        <v>673</v>
      </c>
      <c r="C9" s="173">
        <v>31032</v>
      </c>
      <c r="D9" s="85">
        <v>3656.4073806468314</v>
      </c>
      <c r="E9" s="86">
        <v>1.6382987873054098</v>
      </c>
      <c r="F9" s="86">
        <v>1.0413181666109066</v>
      </c>
      <c r="G9" s="86">
        <v>1</v>
      </c>
      <c r="H9" s="86">
        <v>0.9038176849057679</v>
      </c>
      <c r="I9" s="86">
        <v>0.8798888431453273</v>
      </c>
      <c r="J9" s="86">
        <v>0.9200255603617774</v>
      </c>
      <c r="K9" s="86">
        <v>0.9054581019687027</v>
      </c>
      <c r="L9" s="87">
        <v>0.8836996336996338</v>
      </c>
    </row>
    <row r="10" spans="2:12" ht="12.75">
      <c r="B10" s="189" t="s">
        <v>676</v>
      </c>
      <c r="C10" s="173">
        <v>31065</v>
      </c>
      <c r="D10" s="85">
        <v>5388.575310852053</v>
      </c>
      <c r="E10" s="86">
        <v>1.3553053637812003</v>
      </c>
      <c r="F10" s="86">
        <v>1.0204293500426382</v>
      </c>
      <c r="G10" s="86">
        <v>1</v>
      </c>
      <c r="H10" s="86">
        <v>0.9556640385636668</v>
      </c>
      <c r="I10" s="86">
        <v>0.9433183587900569</v>
      </c>
      <c r="J10" s="86">
        <v>0.8210795454545454</v>
      </c>
      <c r="K10" s="86">
        <v>0.7754672079512844</v>
      </c>
      <c r="L10" s="87">
        <v>0.7096451037876221</v>
      </c>
    </row>
    <row r="11" spans="1:12" s="13" customFormat="1" ht="12.75">
      <c r="A11"/>
      <c r="B11" s="189" t="s">
        <v>675</v>
      </c>
      <c r="C11" s="173">
        <v>31064</v>
      </c>
      <c r="D11" s="85">
        <v>4244.075747608624</v>
      </c>
      <c r="E11" s="86">
        <v>1.558251462400451</v>
      </c>
      <c r="F11" s="86">
        <v>1.0353202464536468</v>
      </c>
      <c r="G11" s="86">
        <v>1</v>
      </c>
      <c r="H11" s="86">
        <v>0.9184041969893331</v>
      </c>
      <c r="I11" s="86">
        <v>0.8971989150090416</v>
      </c>
      <c r="J11" s="86">
        <v>0.9146919431279622</v>
      </c>
      <c r="K11" s="86">
        <v>0.8986966974566621</v>
      </c>
      <c r="L11" s="87">
        <v>0.8754652161465788</v>
      </c>
    </row>
    <row r="12" spans="1:12" s="13" customFormat="1" ht="12.75">
      <c r="A12"/>
      <c r="B12" s="189" t="s">
        <v>678</v>
      </c>
      <c r="C12" s="173">
        <v>31121</v>
      </c>
      <c r="D12" s="90">
        <v>5526.020985883596</v>
      </c>
      <c r="E12" s="86">
        <v>1.3223922829581993</v>
      </c>
      <c r="F12" s="86">
        <v>1.0179247664731128</v>
      </c>
      <c r="G12" s="86">
        <v>1</v>
      </c>
      <c r="H12" s="86">
        <v>0.9613464235624123</v>
      </c>
      <c r="I12" s="86">
        <v>0.9514226804123711</v>
      </c>
      <c r="J12" s="86">
        <v>0.828250670241287</v>
      </c>
      <c r="K12" s="86">
        <v>0.7853619784470849</v>
      </c>
      <c r="L12" s="86">
        <v>0.7245463340271467</v>
      </c>
    </row>
    <row r="13" spans="2:12" ht="12.75">
      <c r="B13" s="189" t="s">
        <v>677</v>
      </c>
      <c r="C13" s="173">
        <v>31120</v>
      </c>
      <c r="D13" s="90">
        <v>4355.089562057177</v>
      </c>
      <c r="E13" s="86">
        <v>1.9043453080409602</v>
      </c>
      <c r="F13" s="86">
        <v>1.0343889508928572</v>
      </c>
      <c r="G13" s="86">
        <v>1</v>
      </c>
      <c r="H13" s="86">
        <v>0.9215272700687236</v>
      </c>
      <c r="I13" s="86">
        <v>0.9023909961006735</v>
      </c>
      <c r="J13" s="86">
        <v>0.9097580325267751</v>
      </c>
      <c r="K13" s="86">
        <v>0.8923369703121035</v>
      </c>
      <c r="L13" s="86">
        <v>0.8969866853538893</v>
      </c>
    </row>
    <row r="14" spans="2:12" ht="12.75">
      <c r="B14" s="189" t="s">
        <v>680</v>
      </c>
      <c r="C14" s="173">
        <v>31129</v>
      </c>
      <c r="D14" s="90">
        <v>5217.649279082056</v>
      </c>
      <c r="E14" s="86">
        <v>1.3923054858372175</v>
      </c>
      <c r="F14" s="86">
        <v>1.0231120666487503</v>
      </c>
      <c r="G14" s="86">
        <v>1</v>
      </c>
      <c r="H14" s="86">
        <v>0.9489589442815248</v>
      </c>
      <c r="I14" s="86">
        <v>0.9349570815450643</v>
      </c>
      <c r="J14" s="86">
        <v>0.7766736401673641</v>
      </c>
      <c r="K14" s="86">
        <v>0.7157001414427157</v>
      </c>
      <c r="L14" s="86">
        <v>0.6161793766629841</v>
      </c>
    </row>
    <row r="15" spans="2:12" ht="12.75">
      <c r="B15" s="189" t="s">
        <v>679</v>
      </c>
      <c r="C15" s="173">
        <v>31128</v>
      </c>
      <c r="D15" s="90">
        <v>3489.0055969545665</v>
      </c>
      <c r="E15" s="86">
        <v>1.6591875855773621</v>
      </c>
      <c r="F15" s="86">
        <v>1.0428981096740213</v>
      </c>
      <c r="G15" s="86">
        <v>1</v>
      </c>
      <c r="H15" s="86">
        <v>0.9001069645828382</v>
      </c>
      <c r="I15" s="86">
        <v>0.8801899007337074</v>
      </c>
      <c r="J15" s="86">
        <v>0.9227147901137701</v>
      </c>
      <c r="K15" s="86">
        <v>0.9090427878253198</v>
      </c>
      <c r="L15" s="86">
        <v>0.8491418247515808</v>
      </c>
    </row>
    <row r="16" spans="2:12" ht="12.75">
      <c r="B16" s="189" t="s">
        <v>682</v>
      </c>
      <c r="C16" s="173">
        <v>31153</v>
      </c>
      <c r="D16" s="90">
        <v>5646.726482545914</v>
      </c>
      <c r="E16" s="86">
        <v>1.290685766935767</v>
      </c>
      <c r="F16" s="86">
        <v>1.0157967032967032</v>
      </c>
      <c r="G16" s="86">
        <v>1</v>
      </c>
      <c r="H16" s="86">
        <v>0.9668858957166522</v>
      </c>
      <c r="I16" s="86">
        <v>0.9583725319396051</v>
      </c>
      <c r="J16" s="86">
        <v>0.8864744110479285</v>
      </c>
      <c r="K16" s="86">
        <v>0.8621666881360298</v>
      </c>
      <c r="L16" s="86">
        <v>0.8354386770785485</v>
      </c>
    </row>
    <row r="17" spans="2:12" ht="12.75">
      <c r="B17" s="189" t="s">
        <v>681</v>
      </c>
      <c r="C17" s="173">
        <v>31152</v>
      </c>
      <c r="D17" s="90">
        <v>5646.726482545914</v>
      </c>
      <c r="E17" s="86">
        <v>1.5068027454796906</v>
      </c>
      <c r="F17" s="86">
        <v>1.0244875606321389</v>
      </c>
      <c r="G17" s="86">
        <v>1</v>
      </c>
      <c r="H17" s="86">
        <v>0.945648018350962</v>
      </c>
      <c r="I17" s="86">
        <v>0.9308385093167701</v>
      </c>
      <c r="J17" s="86">
        <v>0.8940217391304347</v>
      </c>
      <c r="K17" s="86">
        <v>0.8721649484536083</v>
      </c>
      <c r="L17" s="86">
        <v>0.916121101232168</v>
      </c>
    </row>
    <row r="18" spans="2:12" ht="12.75">
      <c r="B18" s="189" t="s">
        <v>684</v>
      </c>
      <c r="C18" s="173">
        <v>31161</v>
      </c>
      <c r="D18" s="90">
        <v>5536.593730116792</v>
      </c>
      <c r="E18" s="86">
        <v>1.3198297794454104</v>
      </c>
      <c r="F18" s="86">
        <v>1.0178166504697117</v>
      </c>
      <c r="G18" s="86">
        <v>1</v>
      </c>
      <c r="H18" s="86">
        <v>0.9618367346938775</v>
      </c>
      <c r="I18" s="86">
        <v>0.9512815990593768</v>
      </c>
      <c r="J18" s="86">
        <v>0.8308692752334371</v>
      </c>
      <c r="K18" s="86">
        <v>0.7882866772130133</v>
      </c>
      <c r="L18" s="86">
        <v>0.7292871046584806</v>
      </c>
    </row>
    <row r="19" spans="2:12" ht="12.75">
      <c r="B19" s="189" t="s">
        <v>683</v>
      </c>
      <c r="C19" s="173">
        <v>31160</v>
      </c>
      <c r="D19" s="90">
        <v>4390.332042834497</v>
      </c>
      <c r="E19" s="86">
        <v>1.5368881870716302</v>
      </c>
      <c r="F19" s="86">
        <v>1.034008115835101</v>
      </c>
      <c r="G19" s="86">
        <v>1</v>
      </c>
      <c r="H19" s="86">
        <v>0.9223758710801394</v>
      </c>
      <c r="I19" s="86">
        <v>0.9029714989444054</v>
      </c>
      <c r="J19" s="86">
        <v>0.9351653696498055</v>
      </c>
      <c r="K19" s="86">
        <v>0.9244136460554371</v>
      </c>
      <c r="L19" s="86">
        <v>0.8987028588590306</v>
      </c>
    </row>
    <row r="20" spans="2:12" ht="12.75">
      <c r="B20" s="189" t="s">
        <v>685</v>
      </c>
      <c r="C20" s="173">
        <v>31232</v>
      </c>
      <c r="D20" s="90">
        <v>5397.385931046382</v>
      </c>
      <c r="E20" s="86">
        <v>1.7225153148738053</v>
      </c>
      <c r="F20" s="86">
        <v>1.0305135951661633</v>
      </c>
      <c r="G20" s="86">
        <v>1</v>
      </c>
      <c r="H20" s="86">
        <v>0.9307704654895667</v>
      </c>
      <c r="I20" s="86">
        <v>0.90995337995338</v>
      </c>
      <c r="J20" s="86">
        <v>0.9241176470588235</v>
      </c>
      <c r="K20" s="86">
        <v>0.9103804484756866</v>
      </c>
      <c r="L20" s="86">
        <v>0.7689186447555285</v>
      </c>
    </row>
    <row r="21" spans="2:12" ht="12.75">
      <c r="B21" s="189" t="s">
        <v>686</v>
      </c>
      <c r="C21" s="173">
        <v>31233</v>
      </c>
      <c r="D21" s="90">
        <v>5397.385931046382</v>
      </c>
      <c r="E21" s="86">
        <v>1.35340489025799</v>
      </c>
      <c r="F21" s="86">
        <v>1.0202442635085123</v>
      </c>
      <c r="G21" s="86">
        <v>1</v>
      </c>
      <c r="H21" s="86">
        <v>0.9558599167822468</v>
      </c>
      <c r="I21" s="86">
        <v>0.9428840406455469</v>
      </c>
      <c r="J21" s="86">
        <v>0.8506840530141085</v>
      </c>
      <c r="K21" s="86">
        <v>0.8150537634408602</v>
      </c>
      <c r="L21" s="86">
        <v>0.8768087938511744</v>
      </c>
    </row>
    <row r="22" spans="2:12" ht="12.75">
      <c r="B22" s="189" t="s">
        <v>688</v>
      </c>
      <c r="C22" s="173">
        <v>31265</v>
      </c>
      <c r="D22" s="85">
        <v>5661.704536876274</v>
      </c>
      <c r="E22" s="86">
        <v>1.2862087912087912</v>
      </c>
      <c r="F22" s="86">
        <v>1.015237159007127</v>
      </c>
      <c r="G22" s="86">
        <v>1</v>
      </c>
      <c r="H22" s="86">
        <v>0.9675806007164508</v>
      </c>
      <c r="I22" s="86">
        <v>0.9589655172413794</v>
      </c>
      <c r="J22" s="86">
        <v>0.873349153941395</v>
      </c>
      <c r="K22" s="86">
        <v>0.8450905065763772</v>
      </c>
      <c r="L22" s="86">
        <v>0.8120709752622717</v>
      </c>
    </row>
    <row r="23" spans="2:12" ht="12.75">
      <c r="B23" s="189" t="s">
        <v>687</v>
      </c>
      <c r="C23" s="173">
        <v>31264</v>
      </c>
      <c r="D23" s="90">
        <v>4971.832975660257</v>
      </c>
      <c r="E23" s="86">
        <v>1.4403253072346103</v>
      </c>
      <c r="F23" s="86">
        <v>1.0267882414783067</v>
      </c>
      <c r="G23" s="86">
        <v>1</v>
      </c>
      <c r="H23" s="86">
        <v>0.94009037456446</v>
      </c>
      <c r="I23" s="86">
        <v>0.9225857142857143</v>
      </c>
      <c r="J23" s="86">
        <v>0.9105231866825207</v>
      </c>
      <c r="K23" s="86">
        <v>0.8933992771542705</v>
      </c>
      <c r="L23" s="87">
        <v>0.9185511306784071</v>
      </c>
    </row>
    <row r="24" spans="2:12" ht="12.75">
      <c r="B24" s="189" t="s">
        <v>690</v>
      </c>
      <c r="C24" s="173">
        <v>31313</v>
      </c>
      <c r="D24" s="85">
        <v>5320.733535355715</v>
      </c>
      <c r="E24" s="86">
        <v>1.3701932773109244</v>
      </c>
      <c r="F24" s="86">
        <v>1.0213665576727928</v>
      </c>
      <c r="G24" s="86">
        <v>1</v>
      </c>
      <c r="H24" s="86">
        <v>0.9528969514458976</v>
      </c>
      <c r="I24" s="86">
        <v>0.9373372513562388</v>
      </c>
      <c r="J24" s="86">
        <v>0.8000361271676301</v>
      </c>
      <c r="K24" s="86">
        <v>0.7470445878556762</v>
      </c>
      <c r="L24" s="87">
        <v>0.6657347282347281</v>
      </c>
    </row>
    <row r="25" spans="2:12" ht="12.75">
      <c r="B25" s="189" t="s">
        <v>689</v>
      </c>
      <c r="C25" s="173">
        <v>31312</v>
      </c>
      <c r="D25" s="85">
        <v>3902.2236840686296</v>
      </c>
      <c r="E25" s="86">
        <v>1.6062823957016434</v>
      </c>
      <c r="F25" s="86">
        <v>1.0391293013555787</v>
      </c>
      <c r="G25" s="86">
        <v>1</v>
      </c>
      <c r="H25" s="86">
        <v>0.9098241138560688</v>
      </c>
      <c r="I25" s="86">
        <v>0.8927338551859099</v>
      </c>
      <c r="J25" s="86">
        <v>0.9369167962674961</v>
      </c>
      <c r="K25" s="86">
        <v>0.9264589732338745</v>
      </c>
      <c r="L25" s="87">
        <v>0.8649631900083075</v>
      </c>
    </row>
    <row r="26" spans="2:12" ht="12.75">
      <c r="B26" s="189" t="s">
        <v>692</v>
      </c>
      <c r="C26" s="173">
        <v>31321</v>
      </c>
      <c r="D26" s="85">
        <v>5199.146976673964</v>
      </c>
      <c r="E26" s="86">
        <v>1.3958766233766233</v>
      </c>
      <c r="F26" s="86">
        <v>1.0233342325330455</v>
      </c>
      <c r="G26" s="86">
        <v>1</v>
      </c>
      <c r="H26" s="86">
        <v>0.9480961481917083</v>
      </c>
      <c r="I26" s="86">
        <v>0.9776849918509958</v>
      </c>
      <c r="J26" s="86">
        <v>0.8708574979287489</v>
      </c>
      <c r="K26" s="86">
        <v>0.8418516583964482</v>
      </c>
      <c r="L26" s="87">
        <v>0.8072342937779889</v>
      </c>
    </row>
    <row r="27" spans="2:12" ht="12.75">
      <c r="B27" s="189" t="s">
        <v>691</v>
      </c>
      <c r="C27" s="173">
        <v>31320</v>
      </c>
      <c r="D27" s="85">
        <v>4939.233680941237</v>
      </c>
      <c r="E27" s="86">
        <v>1.4460795773856356</v>
      </c>
      <c r="F27" s="86">
        <v>1.0270325285999267</v>
      </c>
      <c r="G27" s="86">
        <v>1</v>
      </c>
      <c r="H27" s="86">
        <v>0.9390798808793903</v>
      </c>
      <c r="I27" s="86">
        <v>0.9206281887755102</v>
      </c>
      <c r="J27" s="86">
        <v>0.903320702034304</v>
      </c>
      <c r="K27" s="86">
        <v>0.8842436974789917</v>
      </c>
      <c r="L27" s="87">
        <v>0.8463005722317036</v>
      </c>
    </row>
    <row r="28" spans="2:12" ht="12.75">
      <c r="B28" s="189" t="s">
        <v>694</v>
      </c>
      <c r="C28" s="173">
        <v>31401</v>
      </c>
      <c r="D28" s="85">
        <v>5038.793689137163</v>
      </c>
      <c r="E28" s="86">
        <v>1.428038842345773</v>
      </c>
      <c r="F28" s="86">
        <v>1.0258091517857142</v>
      </c>
      <c r="G28" s="86">
        <v>1</v>
      </c>
      <c r="H28" s="86">
        <v>0.942408021712907</v>
      </c>
      <c r="I28" s="86">
        <v>0.9566595081552755</v>
      </c>
      <c r="J28" s="86">
        <v>0.8200136612021859</v>
      </c>
      <c r="K28" s="86">
        <v>0.774190382728165</v>
      </c>
      <c r="L28" s="87">
        <v>0.7078732844907647</v>
      </c>
    </row>
    <row r="29" spans="2:12" ht="12.75">
      <c r="B29" s="189" t="s">
        <v>693</v>
      </c>
      <c r="C29" s="173">
        <v>31400</v>
      </c>
      <c r="D29" s="85">
        <v>4230.859817317129</v>
      </c>
      <c r="E29" s="86">
        <v>1.5603270564915759</v>
      </c>
      <c r="F29" s="86">
        <v>1.035558537403556</v>
      </c>
      <c r="G29" s="86">
        <v>1</v>
      </c>
      <c r="H29" s="86">
        <v>0.9177859391395594</v>
      </c>
      <c r="I29" s="86">
        <v>0.8284040576113814</v>
      </c>
      <c r="J29" s="86">
        <v>0.8922883064516128</v>
      </c>
      <c r="K29" s="86">
        <v>0.8698519515477792</v>
      </c>
      <c r="L29" s="87">
        <v>0.8220142871516248</v>
      </c>
    </row>
    <row r="30" spans="2:12" ht="12.75">
      <c r="B30" s="189" t="s">
        <v>696</v>
      </c>
      <c r="C30" s="173">
        <v>31604</v>
      </c>
      <c r="D30" s="85">
        <v>5653.774978701377</v>
      </c>
      <c r="E30" s="86">
        <v>1.2887346313716912</v>
      </c>
      <c r="F30" s="86">
        <v>1.0155623549272</v>
      </c>
      <c r="G30" s="86">
        <v>1</v>
      </c>
      <c r="H30" s="86">
        <v>0.9672916256157635</v>
      </c>
      <c r="I30" s="86">
        <v>1.0365563461990126</v>
      </c>
      <c r="J30" s="86">
        <v>0.7839521871820957</v>
      </c>
      <c r="K30" s="86">
        <v>0.7252570201012736</v>
      </c>
      <c r="L30" s="87">
        <v>0.6316080649127122</v>
      </c>
    </row>
    <row r="31" spans="2:12" ht="12.75">
      <c r="B31" s="189" t="s">
        <v>695</v>
      </c>
      <c r="C31" s="173">
        <v>31602</v>
      </c>
      <c r="D31" s="85">
        <v>3621.1648998695127</v>
      </c>
      <c r="E31" s="86">
        <v>1.6422825803081746</v>
      </c>
      <c r="F31" s="86">
        <v>1.041854438936458</v>
      </c>
      <c r="G31" s="86">
        <v>1</v>
      </c>
      <c r="H31" s="86">
        <v>0.903024297777012</v>
      </c>
      <c r="I31" s="86">
        <v>0.7190715423936356</v>
      </c>
      <c r="J31" s="86">
        <v>0.8789446721311475</v>
      </c>
      <c r="K31" s="86">
        <v>0.8521995464852608</v>
      </c>
      <c r="L31" s="87">
        <v>0.9172646445009863</v>
      </c>
    </row>
    <row r="32" spans="2:12" ht="12.75">
      <c r="B32" s="189" t="s">
        <v>698</v>
      </c>
      <c r="C32" s="173">
        <v>31665</v>
      </c>
      <c r="D32" s="85">
        <v>5480.205760873082</v>
      </c>
      <c r="E32" s="86">
        <v>1.3337288610669906</v>
      </c>
      <c r="F32" s="86">
        <v>1.018744313011829</v>
      </c>
      <c r="G32" s="86">
        <v>1</v>
      </c>
      <c r="H32" s="86">
        <v>0.9592959961291884</v>
      </c>
      <c r="I32" s="86">
        <v>1.0155308625032924</v>
      </c>
      <c r="J32" s="86">
        <v>0.8692403486924035</v>
      </c>
      <c r="K32" s="86">
        <v>0.8396992481203008</v>
      </c>
      <c r="L32" s="87">
        <v>0.8043907287630188</v>
      </c>
    </row>
    <row r="33" spans="2:12" ht="12.75">
      <c r="B33" s="189" t="s">
        <v>697</v>
      </c>
      <c r="C33" s="173">
        <v>31664</v>
      </c>
      <c r="D33" s="85">
        <v>4919.850316513712</v>
      </c>
      <c r="E33" s="86">
        <v>1.4501024045261668</v>
      </c>
      <c r="F33" s="86">
        <v>1.0273938997465042</v>
      </c>
      <c r="G33" s="86">
        <v>1</v>
      </c>
      <c r="H33" s="86">
        <v>0.93855956409017</v>
      </c>
      <c r="I33" s="86">
        <v>0.9377365728291271</v>
      </c>
      <c r="J33" s="86">
        <v>0.9359684947491248</v>
      </c>
      <c r="K33" s="86">
        <v>0.9255675404490155</v>
      </c>
      <c r="L33" s="87">
        <v>0.8898171726130869</v>
      </c>
    </row>
    <row r="34" spans="2:12" ht="12.75">
      <c r="B34" s="189" t="s">
        <v>700</v>
      </c>
      <c r="C34" s="173">
        <v>31753</v>
      </c>
      <c r="D34" s="85">
        <v>5659.942412837408</v>
      </c>
      <c r="E34" s="86">
        <v>1.2869870367945528</v>
      </c>
      <c r="F34" s="86">
        <v>1.01542028170993</v>
      </c>
      <c r="G34" s="86">
        <v>1</v>
      </c>
      <c r="H34" s="86">
        <v>0.967546070247283</v>
      </c>
      <c r="I34" s="86">
        <v>1.0365563461990126</v>
      </c>
      <c r="J34" s="86">
        <v>0.8625786163522012</v>
      </c>
      <c r="K34" s="86">
        <v>0.8306649111257406</v>
      </c>
      <c r="L34" s="87">
        <v>0.7917105623944698</v>
      </c>
    </row>
    <row r="35" spans="2:12" ht="12.75">
      <c r="B35" s="189" t="s">
        <v>699</v>
      </c>
      <c r="C35" s="173">
        <v>31752</v>
      </c>
      <c r="D35" s="85">
        <v>4833.506238609281</v>
      </c>
      <c r="E35" s="86">
        <v>1.4652743671806807</v>
      </c>
      <c r="F35" s="86">
        <v>1.0284964379452568</v>
      </c>
      <c r="G35" s="86">
        <v>1</v>
      </c>
      <c r="H35" s="86">
        <v>0.9356139646869984</v>
      </c>
      <c r="I35" s="86">
        <v>0.9251212826116948</v>
      </c>
      <c r="J35" s="86">
        <v>0.9183070866141733</v>
      </c>
      <c r="K35" s="86">
        <v>0.9034988000505242</v>
      </c>
      <c r="L35" s="87">
        <v>0.9182652448612024</v>
      </c>
    </row>
    <row r="36" spans="2:12" ht="12.75">
      <c r="B36" s="189" t="s">
        <v>702</v>
      </c>
      <c r="C36" s="173">
        <v>31761</v>
      </c>
      <c r="D36" s="85">
        <v>4907.51544824165</v>
      </c>
      <c r="E36" s="86">
        <v>1.4522181198523147</v>
      </c>
      <c r="F36" s="86">
        <v>1.027464644394343</v>
      </c>
      <c r="G36" s="86">
        <v>1</v>
      </c>
      <c r="H36" s="86">
        <v>0.937937486242571</v>
      </c>
      <c r="I36" s="86">
        <v>0.9314289277204109</v>
      </c>
      <c r="J36" s="86">
        <v>0.8012589928057554</v>
      </c>
      <c r="K36" s="86">
        <v>0.7487394957983193</v>
      </c>
      <c r="L36" s="87">
        <v>0.6685876367565621</v>
      </c>
    </row>
    <row r="37" spans="2:12" ht="12.75">
      <c r="B37" s="189" t="s">
        <v>701</v>
      </c>
      <c r="C37" s="173">
        <v>31760</v>
      </c>
      <c r="D37" s="85">
        <v>3925.131296573887</v>
      </c>
      <c r="E37" s="86">
        <v>1.60329700486122</v>
      </c>
      <c r="F37" s="86">
        <v>1.0387843929737293</v>
      </c>
      <c r="G37" s="86">
        <v>1</v>
      </c>
      <c r="H37" s="86">
        <v>0.9100333778371162</v>
      </c>
      <c r="I37" s="86">
        <v>0.7737378000025084</v>
      </c>
      <c r="J37" s="86">
        <v>0.9366251944012441</v>
      </c>
      <c r="K37" s="86">
        <v>0.9261706262145051</v>
      </c>
      <c r="L37" s="87">
        <v>0.802535840357323</v>
      </c>
    </row>
    <row r="38" spans="2:12" ht="12.75">
      <c r="B38" s="189" t="s">
        <v>704</v>
      </c>
      <c r="C38" s="173">
        <v>31806</v>
      </c>
      <c r="D38" s="85">
        <v>5307.517605064219</v>
      </c>
      <c r="E38" s="86">
        <v>1.3734432743890324</v>
      </c>
      <c r="F38" s="86">
        <v>1.0217866566151526</v>
      </c>
      <c r="G38" s="86">
        <v>1</v>
      </c>
      <c r="H38" s="86">
        <v>0.9524553571428571</v>
      </c>
      <c r="I38" s="86">
        <v>0.9924028304379998</v>
      </c>
      <c r="J38" s="86">
        <v>0.7877819548872181</v>
      </c>
      <c r="K38" s="86">
        <v>0.7305267146646457</v>
      </c>
      <c r="L38" s="87">
        <v>0.6400623110052232</v>
      </c>
    </row>
    <row r="39" spans="2:12" ht="12.75">
      <c r="B39" s="189" t="s">
        <v>703</v>
      </c>
      <c r="C39" s="173">
        <v>31805</v>
      </c>
      <c r="D39" s="85">
        <v>3692.530923443583</v>
      </c>
      <c r="E39" s="86">
        <v>1.6338279259385087</v>
      </c>
      <c r="F39" s="86">
        <v>1.0410410686685803</v>
      </c>
      <c r="G39" s="86">
        <v>1</v>
      </c>
      <c r="H39" s="86">
        <v>0.9044558226134056</v>
      </c>
      <c r="I39" s="86">
        <v>0.735891929350212</v>
      </c>
      <c r="J39" s="86">
        <v>0.8685031185031185</v>
      </c>
      <c r="K39" s="86">
        <v>0.8383613637850925</v>
      </c>
      <c r="L39" s="87">
        <v>0.8629012619787713</v>
      </c>
    </row>
    <row r="40" spans="2:12" ht="12.75">
      <c r="B40" s="189" t="s">
        <v>705</v>
      </c>
      <c r="C40" s="173">
        <v>31848</v>
      </c>
      <c r="D40" s="85">
        <v>2792.0855395830863</v>
      </c>
      <c r="E40" s="86">
        <v>1.7388774656306039</v>
      </c>
      <c r="F40" s="86">
        <v>1.0484890816851704</v>
      </c>
      <c r="G40" s="86">
        <v>1</v>
      </c>
      <c r="H40" s="86">
        <v>0.8852925065731815</v>
      </c>
      <c r="I40" s="86">
        <v>0.8635105820105821</v>
      </c>
      <c r="J40" s="86">
        <v>0.9021565495207667</v>
      </c>
      <c r="K40" s="86">
        <v>0.8824406088784154</v>
      </c>
      <c r="L40" s="87">
        <v>0.5414594973260205</v>
      </c>
    </row>
    <row r="41" spans="2:12" ht="12.75">
      <c r="B41" s="189" t="s">
        <v>707</v>
      </c>
      <c r="C41" s="173">
        <v>31857</v>
      </c>
      <c r="D41" s="85">
        <v>5064.344487700719</v>
      </c>
      <c r="E41" s="86">
        <v>1.4228183141886428</v>
      </c>
      <c r="F41" s="86">
        <v>1.0252893610274298</v>
      </c>
      <c r="G41" s="86">
        <v>1</v>
      </c>
      <c r="H41" s="86">
        <v>0.9434879629232288</v>
      </c>
      <c r="I41" s="86">
        <v>0.9608646048944194</v>
      </c>
      <c r="J41" s="86">
        <v>0.7839521871820957</v>
      </c>
      <c r="K41" s="86">
        <v>0.7252570201012736</v>
      </c>
      <c r="L41" s="87">
        <v>0.6316080649127122</v>
      </c>
    </row>
    <row r="42" spans="2:12" ht="12.75">
      <c r="B42" s="189" t="s">
        <v>706</v>
      </c>
      <c r="C42" s="173">
        <v>31856</v>
      </c>
      <c r="D42" s="85">
        <v>3621.1648998695127</v>
      </c>
      <c r="E42" s="86">
        <v>1.6422825803081746</v>
      </c>
      <c r="F42" s="86">
        <v>1.0414437749873304</v>
      </c>
      <c r="G42" s="86">
        <v>1</v>
      </c>
      <c r="H42" s="86">
        <v>0.903024297777012</v>
      </c>
      <c r="I42" s="86">
        <v>0.7211740907632076</v>
      </c>
      <c r="J42" s="86">
        <v>0.7418071161048689</v>
      </c>
      <c r="K42" s="86">
        <v>0.6687494265528948</v>
      </c>
      <c r="L42" s="87">
        <v>0.8258502033016768</v>
      </c>
    </row>
    <row r="44" spans="2:12" ht="12.75">
      <c r="B44" s="189" t="s">
        <v>1026</v>
      </c>
      <c r="C44" s="173">
        <v>1001</v>
      </c>
      <c r="D44" s="85">
        <v>5942.763321075392</v>
      </c>
      <c r="E44" s="86">
        <v>1.1908435264251096</v>
      </c>
      <c r="F44" s="86">
        <v>1.0088579405703648</v>
      </c>
      <c r="G44" s="86">
        <v>1</v>
      </c>
      <c r="H44" s="86">
        <v>0.9828428571428571</v>
      </c>
      <c r="I44" s="86">
        <v>0.9787757114680191</v>
      </c>
      <c r="J44" s="86">
        <v>0.9691091954022988</v>
      </c>
      <c r="K44" s="86">
        <v>0.9656707127295362</v>
      </c>
      <c r="L44" s="87">
        <v>0.9635714285714285</v>
      </c>
    </row>
    <row r="45" spans="2:12" ht="12.75">
      <c r="B45" s="189" t="s">
        <v>1027</v>
      </c>
      <c r="C45" s="173">
        <v>1002</v>
      </c>
      <c r="D45" s="85">
        <v>6052.896073504513</v>
      </c>
      <c r="E45" s="86">
        <v>1.1364170390658788</v>
      </c>
      <c r="F45" s="86">
        <v>1.005333159897239</v>
      </c>
      <c r="G45" s="86">
        <v>1</v>
      </c>
      <c r="H45" s="86">
        <v>0.9897982062780268</v>
      </c>
      <c r="I45" s="86">
        <v>0.9891109868604976</v>
      </c>
      <c r="J45" s="86">
        <v>0.9833015267175572</v>
      </c>
      <c r="K45" s="86">
        <v>0.9818554651090536</v>
      </c>
      <c r="L45" s="87">
        <v>0.9814285714285714</v>
      </c>
    </row>
    <row r="46" spans="2:12" ht="12.75">
      <c r="B46" s="189" t="s">
        <v>1028</v>
      </c>
      <c r="C46" s="173">
        <v>1003</v>
      </c>
      <c r="D46" s="85">
        <v>5959.503499444618</v>
      </c>
      <c r="E46" s="86">
        <v>1.183364842201555</v>
      </c>
      <c r="F46" s="86">
        <v>1.0081812460667086</v>
      </c>
      <c r="G46" s="86">
        <v>1</v>
      </c>
      <c r="H46" s="86">
        <v>0.9834841628959275</v>
      </c>
      <c r="I46" s="86">
        <v>0.9815328261482108</v>
      </c>
      <c r="J46" s="86">
        <v>0.9710949464012251</v>
      </c>
      <c r="K46" s="86">
        <v>0.9679691388750622</v>
      </c>
      <c r="L46" s="87">
        <v>0.9662857142857143</v>
      </c>
    </row>
    <row r="47" spans="2:12" ht="12.75">
      <c r="B47" s="189" t="s">
        <v>1029</v>
      </c>
      <c r="C47" s="173">
        <v>2150</v>
      </c>
      <c r="D47" s="85">
        <v>3652.0020705496668</v>
      </c>
      <c r="E47" s="86">
        <v>1.638297597520021</v>
      </c>
      <c r="F47" s="86">
        <v>1.0412828671914254</v>
      </c>
      <c r="G47" s="86">
        <v>1</v>
      </c>
      <c r="H47" s="86">
        <v>0.9034489144680609</v>
      </c>
      <c r="I47" s="86">
        <v>0.7295842842414958</v>
      </c>
      <c r="J47" s="86">
        <v>0.785434562910561</v>
      </c>
      <c r="K47" s="86">
        <v>0.9402949631296089</v>
      </c>
      <c r="L47" s="87">
        <v>0.6352101020627088</v>
      </c>
    </row>
    <row r="48" spans="2:12" ht="12.75">
      <c r="B48" s="189" t="s">
        <v>1030</v>
      </c>
      <c r="C48" s="173">
        <v>2151</v>
      </c>
      <c r="D48" s="85">
        <v>4023.8102427503804</v>
      </c>
      <c r="E48" s="86">
        <v>1.5895154686078254</v>
      </c>
      <c r="F48" s="86">
        <v>1.037797303438873</v>
      </c>
      <c r="G48" s="86">
        <v>1</v>
      </c>
      <c r="H48" s="86">
        <v>0.9124458083050405</v>
      </c>
      <c r="I48" s="86">
        <v>0.7968658320678008</v>
      </c>
      <c r="J48" s="86">
        <v>0.8070805843543827</v>
      </c>
      <c r="K48" s="86">
        <v>0.7275259462759464</v>
      </c>
      <c r="L48" s="87">
        <v>0.6810319117208471</v>
      </c>
    </row>
    <row r="49" spans="2:12" ht="12.75">
      <c r="B49" s="189" t="s">
        <v>1031</v>
      </c>
      <c r="C49" s="173">
        <v>2340</v>
      </c>
      <c r="D49" s="85">
        <v>3046.7124631992147</v>
      </c>
      <c r="E49" s="86">
        <v>1.7112905660377358</v>
      </c>
      <c r="F49" s="86">
        <v>1.0466101694915255</v>
      </c>
      <c r="G49" s="86">
        <v>1</v>
      </c>
      <c r="H49" s="86">
        <v>0.8904571159283695</v>
      </c>
      <c r="I49" s="86">
        <v>0.618149220654178</v>
      </c>
      <c r="J49" s="86">
        <v>0.7539244186046511</v>
      </c>
      <c r="K49" s="86">
        <v>0.7567250198112528</v>
      </c>
      <c r="L49" s="87">
        <v>0.5674899483055714</v>
      </c>
    </row>
    <row r="50" spans="2:12" ht="12.75">
      <c r="B50" s="189" t="s">
        <v>1032</v>
      </c>
      <c r="C50" s="173">
        <v>2341</v>
      </c>
      <c r="D50" s="85">
        <v>4193.855212500944</v>
      </c>
      <c r="E50" s="86">
        <v>1.5652958876629892</v>
      </c>
      <c r="F50" s="86">
        <v>1.035883547731889</v>
      </c>
      <c r="G50" s="86">
        <v>1</v>
      </c>
      <c r="H50" s="86">
        <v>0.9168135354247445</v>
      </c>
      <c r="I50" s="86">
        <v>0.8263015092418092</v>
      </c>
      <c r="J50" s="86">
        <v>0.8176820888685297</v>
      </c>
      <c r="K50" s="86">
        <v>0.6848704038577456</v>
      </c>
      <c r="L50" s="87">
        <v>0.7030603804797354</v>
      </c>
    </row>
    <row r="51" spans="2:12" ht="12.75">
      <c r="B51" s="189" t="s">
        <v>1033</v>
      </c>
      <c r="C51" s="173">
        <v>2430</v>
      </c>
      <c r="D51" s="85">
        <v>3605.3057835197187</v>
      </c>
      <c r="E51" s="86">
        <v>1.6451151791188579</v>
      </c>
      <c r="F51" s="86">
        <v>1.0418104667609618</v>
      </c>
      <c r="G51" s="86">
        <v>1</v>
      </c>
      <c r="H51" s="86">
        <v>0.9026991175961705</v>
      </c>
      <c r="I51" s="86">
        <v>0.7211740907632076</v>
      </c>
      <c r="J51" s="86">
        <v>0.782908163265306</v>
      </c>
      <c r="K51" s="86">
        <v>0.7712031558185405</v>
      </c>
      <c r="L51" s="87">
        <v>0.6297225342792508</v>
      </c>
    </row>
    <row r="52" spans="2:12" ht="12.75">
      <c r="B52" s="189" t="s">
        <v>1034</v>
      </c>
      <c r="C52" s="173">
        <v>2490</v>
      </c>
      <c r="D52" s="85">
        <v>3501.3404652266286</v>
      </c>
      <c r="E52" s="86">
        <v>1.657639040348964</v>
      </c>
      <c r="F52" s="86">
        <v>1.0427405247813413</v>
      </c>
      <c r="G52" s="86">
        <v>1</v>
      </c>
      <c r="H52" s="86">
        <v>0.9002931769722814</v>
      </c>
      <c r="I52" s="86">
        <v>0.7022511554370593</v>
      </c>
      <c r="J52" s="86">
        <v>0.7773865414710485</v>
      </c>
      <c r="K52" s="86">
        <v>0.7240249249942302</v>
      </c>
      <c r="L52" s="87">
        <v>0.6176178043018774</v>
      </c>
    </row>
    <row r="53" spans="2:12" ht="12.75">
      <c r="B53" s="189" t="s">
        <v>1035</v>
      </c>
      <c r="C53" s="173">
        <v>2670</v>
      </c>
      <c r="D53" s="85">
        <v>3037.0207809854523</v>
      </c>
      <c r="E53" s="86">
        <v>1.7123084415584418</v>
      </c>
      <c r="F53" s="86">
        <v>1.046730548620015</v>
      </c>
      <c r="G53" s="86">
        <v>1</v>
      </c>
      <c r="H53" s="86">
        <v>0.8901414393734809</v>
      </c>
      <c r="I53" s="86">
        <v>0.6160466722846059</v>
      </c>
      <c r="J53" s="86">
        <v>0.7537172011661808</v>
      </c>
      <c r="K53" s="86">
        <v>0.7162604811535146</v>
      </c>
      <c r="L53" s="87">
        <v>0.5664656291597508</v>
      </c>
    </row>
    <row r="54" spans="2:12" ht="12.75">
      <c r="B54" s="189" t="s">
        <v>1036</v>
      </c>
      <c r="C54" s="173">
        <v>2680</v>
      </c>
      <c r="D54" s="85">
        <v>3613.2353416946157</v>
      </c>
      <c r="E54" s="86">
        <v>1.6436945511701013</v>
      </c>
      <c r="F54" s="86">
        <v>1.041626686233561</v>
      </c>
      <c r="G54" s="86">
        <v>1</v>
      </c>
      <c r="H54" s="86">
        <v>0.9028620352250489</v>
      </c>
      <c r="I54" s="86">
        <v>0.7211740907632076</v>
      </c>
      <c r="J54" s="86">
        <v>0.7834309730005095</v>
      </c>
      <c r="K54" s="86">
        <v>0.6843418213206733</v>
      </c>
      <c r="L54" s="87">
        <v>0.6306320159926188</v>
      </c>
    </row>
    <row r="55" spans="2:12" ht="12.75">
      <c r="B55" s="189" t="s">
        <v>1037</v>
      </c>
      <c r="C55" s="173">
        <v>2681</v>
      </c>
      <c r="D55" s="85">
        <v>4197.379460578676</v>
      </c>
      <c r="E55" s="86">
        <v>1.565041511594618</v>
      </c>
      <c r="F55" s="86">
        <v>1.0360525807075198</v>
      </c>
      <c r="G55" s="86">
        <v>1</v>
      </c>
      <c r="H55" s="86">
        <v>0.9172606463304138</v>
      </c>
      <c r="I55" s="86">
        <v>0.8241989608722371</v>
      </c>
      <c r="J55" s="86">
        <v>0.8179945054945056</v>
      </c>
      <c r="K55" s="86">
        <v>0.7244470046082949</v>
      </c>
      <c r="L55" s="87">
        <v>0.7035057148763992</v>
      </c>
    </row>
    <row r="56" spans="2:12" ht="12.75">
      <c r="B56" s="189" t="s">
        <v>1038</v>
      </c>
      <c r="C56" s="173">
        <v>2830</v>
      </c>
      <c r="D56" s="85">
        <v>4096.938390363316</v>
      </c>
      <c r="E56" s="86">
        <v>1.579011615003329</v>
      </c>
      <c r="F56" s="86">
        <v>1.0368663594470044</v>
      </c>
      <c r="G56" s="86">
        <v>1</v>
      </c>
      <c r="H56" s="86">
        <v>0.9143191281550404</v>
      </c>
      <c r="I56" s="86">
        <v>0.8073785739156609</v>
      </c>
      <c r="J56" s="86">
        <v>0.8118016759776536</v>
      </c>
      <c r="K56" s="86">
        <v>0.7714708160247835</v>
      </c>
      <c r="L56" s="87">
        <v>0.6903821599311102</v>
      </c>
    </row>
    <row r="57" spans="2:12" ht="12.75">
      <c r="B57" s="189" t="s">
        <v>1039</v>
      </c>
      <c r="C57" s="173">
        <v>3001</v>
      </c>
      <c r="D57" s="85">
        <v>4227.335569239396</v>
      </c>
      <c r="E57" s="86">
        <v>1.5613484579936192</v>
      </c>
      <c r="F57" s="86">
        <v>1.0357382711311522</v>
      </c>
      <c r="G57" s="86">
        <v>1</v>
      </c>
      <c r="H57" s="86">
        <v>0.9174107142857143</v>
      </c>
      <c r="I57" s="86">
        <v>0.9028023383266349</v>
      </c>
      <c r="J57" s="86">
        <v>0.820077484047402</v>
      </c>
      <c r="K57" s="86">
        <v>0.7627843948363169</v>
      </c>
      <c r="L57" s="87">
        <v>0.7074296330153488</v>
      </c>
    </row>
    <row r="58" spans="2:12" ht="12.75">
      <c r="B58" s="189" t="s">
        <v>1040</v>
      </c>
      <c r="C58" s="173">
        <v>3002</v>
      </c>
      <c r="D58" s="85">
        <v>3004.421486266432</v>
      </c>
      <c r="E58" s="86">
        <v>1.7160289441947154</v>
      </c>
      <c r="F58" s="86">
        <v>1.0468686041751945</v>
      </c>
      <c r="G58" s="86">
        <v>1</v>
      </c>
      <c r="H58" s="86">
        <v>0.889577363896848</v>
      </c>
      <c r="I58" s="86">
        <v>0.8741413638626182</v>
      </c>
      <c r="J58" s="86">
        <v>0.7522058823529412</v>
      </c>
      <c r="K58" s="86">
        <v>0.7739252401991724</v>
      </c>
      <c r="L58" s="87">
        <v>0.5630407502806949</v>
      </c>
    </row>
    <row r="59" spans="2:12" ht="12.75">
      <c r="B59" s="189" t="s">
        <v>1041</v>
      </c>
      <c r="C59" s="173">
        <v>3003</v>
      </c>
      <c r="D59" s="85">
        <v>1359.4786959850749</v>
      </c>
      <c r="E59" s="86">
        <v>1.8841101356743815</v>
      </c>
      <c r="F59" s="86">
        <v>1.058621741119073</v>
      </c>
      <c r="G59" s="86">
        <v>1</v>
      </c>
      <c r="H59" s="86">
        <v>0.8595505617977528</v>
      </c>
      <c r="I59" s="86">
        <v>0.8732362637362637</v>
      </c>
      <c r="J59" s="86">
        <v>0.6839539007092198</v>
      </c>
      <c r="K59" s="86">
        <v>0.6819407008086253</v>
      </c>
      <c r="L59" s="87">
        <v>0.4188268505198013</v>
      </c>
    </row>
    <row r="60" spans="2:12" ht="12.75">
      <c r="B60" s="189" t="s">
        <v>1042</v>
      </c>
      <c r="C60" s="173">
        <v>3005</v>
      </c>
      <c r="D60" s="85">
        <v>4126.894499024038</v>
      </c>
      <c r="E60" s="86">
        <v>1.5750593406593407</v>
      </c>
      <c r="F60" s="86">
        <v>1.0365379886894517</v>
      </c>
      <c r="G60" s="86">
        <v>1</v>
      </c>
      <c r="H60" s="86">
        <v>0.9148820164461924</v>
      </c>
      <c r="I60" s="86">
        <v>0.8997612831033196</v>
      </c>
      <c r="J60" s="86">
        <v>0.8135710977304308</v>
      </c>
      <c r="K60" s="86">
        <v>0.8002983253101905</v>
      </c>
      <c r="L60" s="87">
        <v>0.6942756351347346</v>
      </c>
    </row>
    <row r="61" spans="2:12" ht="12.75">
      <c r="B61" s="189" t="s">
        <v>1043</v>
      </c>
      <c r="C61" s="173">
        <v>3007</v>
      </c>
      <c r="D61" s="85">
        <v>4168.304413937388</v>
      </c>
      <c r="E61" s="86">
        <v>1.5691372208974634</v>
      </c>
      <c r="F61" s="86">
        <v>1.0362375273789242</v>
      </c>
      <c r="G61" s="86">
        <v>1</v>
      </c>
      <c r="H61" s="86">
        <v>0.9165898617511522</v>
      </c>
      <c r="I61" s="86">
        <v>0.8993964562569213</v>
      </c>
      <c r="J61" s="86">
        <v>0.8160648574057038</v>
      </c>
      <c r="K61" s="86">
        <v>0.7653051076223627</v>
      </c>
      <c r="L61" s="87">
        <v>0.6997175099463121</v>
      </c>
    </row>
    <row r="62" spans="2:12" ht="12.75">
      <c r="B62" s="190" t="s">
        <v>1044</v>
      </c>
      <c r="C62" s="174">
        <v>3097</v>
      </c>
      <c r="D62" s="3">
        <v>5044.080061253761</v>
      </c>
      <c r="E62" s="23">
        <v>1.4268203290438182</v>
      </c>
      <c r="F62" s="23">
        <v>1.0254547625681645</v>
      </c>
      <c r="G62" s="23">
        <v>1</v>
      </c>
      <c r="H62" s="23">
        <v>0.9425440106744716</v>
      </c>
      <c r="I62" s="23">
        <v>0.9524544114161313</v>
      </c>
      <c r="J62" s="23">
        <v>0.8791461916461917</v>
      </c>
      <c r="K62" s="23">
        <v>0.8527069032508742</v>
      </c>
      <c r="L62" s="23">
        <v>0.8227939062949123</v>
      </c>
    </row>
    <row r="63" spans="2:12" ht="12.75">
      <c r="B63" s="190" t="s">
        <v>1047</v>
      </c>
      <c r="C63" s="174">
        <v>3129</v>
      </c>
      <c r="D63" s="3">
        <v>5221.173527159787</v>
      </c>
      <c r="E63" s="23">
        <v>1.391748874334834</v>
      </c>
      <c r="F63" s="23">
        <v>1.022978364278042</v>
      </c>
      <c r="G63" s="23">
        <v>1</v>
      </c>
      <c r="H63" s="23">
        <v>0.9490432925808072</v>
      </c>
      <c r="I63" s="23">
        <v>0.9818900885901397</v>
      </c>
      <c r="J63" s="23">
        <v>0.8942655935613681</v>
      </c>
      <c r="K63" s="23">
        <v>0.8723630312339989</v>
      </c>
      <c r="L63" s="23">
        <v>0.8496300969203417</v>
      </c>
    </row>
    <row r="64" spans="2:12" ht="12.75">
      <c r="B64" s="190" t="s">
        <v>1046</v>
      </c>
      <c r="C64" s="174">
        <v>3333</v>
      </c>
      <c r="D64" s="3">
        <v>5568.311962816379</v>
      </c>
      <c r="E64" s="23">
        <v>1.3114285714285714</v>
      </c>
      <c r="F64" s="23">
        <v>1.0172401459331855</v>
      </c>
      <c r="G64" s="23">
        <v>1</v>
      </c>
      <c r="H64" s="23">
        <v>0.9632994620442319</v>
      </c>
      <c r="I64" s="23">
        <v>1.0239410559815805</v>
      </c>
      <c r="J64" s="23">
        <v>0.9272300469483568</v>
      </c>
      <c r="K64" s="23">
        <v>0.9143863622067057</v>
      </c>
      <c r="L64" s="23">
        <v>0.9036704462587757</v>
      </c>
    </row>
    <row r="65" spans="2:12" ht="12.75">
      <c r="B65" s="189" t="s">
        <v>1045</v>
      </c>
      <c r="C65" s="173">
        <v>3344</v>
      </c>
      <c r="D65" s="85">
        <v>4311.917523104962</v>
      </c>
      <c r="E65" s="86">
        <v>1.5480297705189168</v>
      </c>
      <c r="F65" s="86">
        <v>1.0345750927796307</v>
      </c>
      <c r="G65" s="86">
        <v>1</v>
      </c>
      <c r="H65" s="86">
        <v>0.9200533379215416</v>
      </c>
      <c r="I65" s="86">
        <v>0.9046697774587222</v>
      </c>
      <c r="J65" s="86">
        <v>0.8255735492577598</v>
      </c>
      <c r="K65" s="86">
        <v>0.7687791437049597</v>
      </c>
      <c r="L65" s="87">
        <v>0.7186912593984963</v>
      </c>
    </row>
    <row r="66" spans="2:12" ht="12.75">
      <c r="B66" s="189" t="s">
        <v>1048</v>
      </c>
      <c r="C66" s="173">
        <v>3368</v>
      </c>
      <c r="D66" s="85">
        <v>3745.3946446095615</v>
      </c>
      <c r="E66" s="86">
        <v>1.6262785464244043</v>
      </c>
      <c r="F66" s="86">
        <v>1.0406647807637905</v>
      </c>
      <c r="G66" s="86">
        <v>1</v>
      </c>
      <c r="H66" s="86">
        <v>0.9055284711388455</v>
      </c>
      <c r="I66" s="86">
        <v>0.8885004058441559</v>
      </c>
      <c r="J66" s="86">
        <v>0.7907366071428572</v>
      </c>
      <c r="K66" s="86">
        <v>0.7813549909759823</v>
      </c>
      <c r="L66" s="87">
        <v>0.6464612670701664</v>
      </c>
    </row>
    <row r="67" spans="2:12" ht="12.75">
      <c r="B67" s="190" t="s">
        <v>1049</v>
      </c>
      <c r="C67" s="174">
        <v>3575</v>
      </c>
      <c r="D67" s="3">
        <v>5408.839737299011</v>
      </c>
      <c r="E67" s="23">
        <v>1.350815436241611</v>
      </c>
      <c r="F67" s="23">
        <v>1.020031015766348</v>
      </c>
      <c r="G67" s="23">
        <v>1</v>
      </c>
      <c r="H67" s="23">
        <v>0.9565226689478187</v>
      </c>
      <c r="I67" s="23">
        <v>1.005018120655432</v>
      </c>
      <c r="J67" s="23">
        <v>0.9113717339667459</v>
      </c>
      <c r="K67" s="23">
        <v>0.8945011086474501</v>
      </c>
      <c r="L67" s="23">
        <v>0.8786694719967939</v>
      </c>
    </row>
    <row r="68" spans="2:12" ht="12.75">
      <c r="B68" s="190" t="s">
        <v>1050</v>
      </c>
      <c r="C68" s="174">
        <v>3785</v>
      </c>
      <c r="D68" s="3">
        <v>5649.369668604212</v>
      </c>
      <c r="E68" s="23">
        <v>1.2897055214723927</v>
      </c>
      <c r="F68" s="23">
        <v>1.0155210643015522</v>
      </c>
      <c r="G68" s="23">
        <v>1</v>
      </c>
      <c r="H68" s="23">
        <v>0.9670714877173613</v>
      </c>
      <c r="I68" s="23">
        <v>1.0344537978294406</v>
      </c>
      <c r="J68" s="23">
        <v>0.9356031128404669</v>
      </c>
      <c r="K68" s="23">
        <v>0.924846356453029</v>
      </c>
      <c r="L68" s="23">
        <v>0.9165499299579749</v>
      </c>
    </row>
    <row r="69" spans="2:12" ht="12.75">
      <c r="B69" s="190" t="s">
        <v>1051</v>
      </c>
      <c r="C69" s="174">
        <v>3857</v>
      </c>
      <c r="D69" s="3">
        <v>5446.72540413463</v>
      </c>
      <c r="E69" s="23">
        <v>1.3418158604057313</v>
      </c>
      <c r="F69" s="23">
        <v>1.0192723408932693</v>
      </c>
      <c r="G69" s="23">
        <v>1</v>
      </c>
      <c r="H69" s="23">
        <v>0.9580321691921239</v>
      </c>
      <c r="I69" s="23">
        <v>1.0113257657641483</v>
      </c>
      <c r="J69" s="23">
        <v>0.9152191077773391</v>
      </c>
      <c r="K69" s="23">
        <v>0.8991715676974641</v>
      </c>
      <c r="L69" s="23">
        <v>0.8845581501831502</v>
      </c>
    </row>
    <row r="70" spans="2:12" ht="12.75">
      <c r="B70" s="189" t="s">
        <v>1052</v>
      </c>
      <c r="C70" s="173">
        <v>3888</v>
      </c>
      <c r="D70" s="85">
        <v>3204.4225646777168</v>
      </c>
      <c r="E70" s="86">
        <v>1.6925712257933692</v>
      </c>
      <c r="F70" s="86">
        <v>1.0451816846541924</v>
      </c>
      <c r="G70" s="86">
        <v>1</v>
      </c>
      <c r="H70" s="86">
        <v>0.8947368421052632</v>
      </c>
      <c r="I70" s="86">
        <v>0.8773091334894614</v>
      </c>
      <c r="J70" s="86">
        <v>0.7619413407821229</v>
      </c>
      <c r="K70" s="86">
        <v>0.7347486285413692</v>
      </c>
      <c r="L70" s="87">
        <v>0.5843790671144174</v>
      </c>
    </row>
    <row r="71" spans="2:12" ht="12.75">
      <c r="B71" s="190" t="s">
        <v>1053</v>
      </c>
      <c r="C71" s="174">
        <v>3921</v>
      </c>
      <c r="D71" s="3">
        <v>4988.573154029484</v>
      </c>
      <c r="E71" s="23">
        <v>1.4373419611747138</v>
      </c>
      <c r="F71" s="23">
        <v>1.0264684554024655</v>
      </c>
      <c r="G71" s="23">
        <v>1</v>
      </c>
      <c r="H71" s="23">
        <v>0.9406745428484559</v>
      </c>
      <c r="I71" s="23">
        <v>0.9461467663074152</v>
      </c>
      <c r="J71" s="23">
        <v>0.8748454882571075</v>
      </c>
      <c r="K71" s="23">
        <v>0.8467780739970089</v>
      </c>
      <c r="L71" s="23">
        <v>0.8145590562508991</v>
      </c>
    </row>
    <row r="72" spans="2:12" ht="12.75">
      <c r="B72" s="189" t="s">
        <v>1054</v>
      </c>
      <c r="C72" s="173">
        <v>4001</v>
      </c>
      <c r="D72" s="85">
        <v>5814.128266238178</v>
      </c>
      <c r="E72" s="86">
        <v>1.2394897082293244</v>
      </c>
      <c r="F72" s="86">
        <v>1.011978598691385</v>
      </c>
      <c r="G72" s="86">
        <v>1</v>
      </c>
      <c r="H72" s="86">
        <v>0.9756491750067622</v>
      </c>
      <c r="I72" s="86">
        <v>0.9709957142857143</v>
      </c>
      <c r="J72" s="86">
        <v>0.9536127167630059</v>
      </c>
      <c r="K72" s="86">
        <v>0.6955845667719941</v>
      </c>
      <c r="L72" s="87">
        <v>0.9429028662875432</v>
      </c>
    </row>
    <row r="73" spans="2:12" ht="12.75">
      <c r="B73" s="189" t="s">
        <v>1055</v>
      </c>
      <c r="C73" s="173">
        <v>4002</v>
      </c>
      <c r="D73" s="85">
        <v>5860.824553268126</v>
      </c>
      <c r="E73" s="86">
        <v>1.2231664129476805</v>
      </c>
      <c r="F73" s="86">
        <v>1.0109422492401217</v>
      </c>
      <c r="G73" s="86">
        <v>1</v>
      </c>
      <c r="H73" s="86">
        <v>0.9776029055690072</v>
      </c>
      <c r="I73" s="86">
        <v>0.9729565464356716</v>
      </c>
      <c r="J73" s="86">
        <v>0.9590542099192618</v>
      </c>
      <c r="K73" s="86">
        <v>0.9472445859077576</v>
      </c>
      <c r="L73" s="87">
        <v>0.9503807523609503</v>
      </c>
    </row>
    <row r="74" spans="2:12" ht="12.75">
      <c r="B74" s="189" t="s">
        <v>1056</v>
      </c>
      <c r="C74" s="173">
        <v>5009</v>
      </c>
      <c r="D74" s="85">
        <v>3185.920262269625</v>
      </c>
      <c r="E74" s="86">
        <v>1.6948269171857449</v>
      </c>
      <c r="F74" s="86">
        <v>1.0452209660842755</v>
      </c>
      <c r="G74" s="86">
        <v>1</v>
      </c>
      <c r="H74" s="86">
        <v>0.8932575561870318</v>
      </c>
      <c r="I74" s="86">
        <v>0.6454823494586144</v>
      </c>
      <c r="J74" s="86">
        <v>0.760942760942761</v>
      </c>
      <c r="K74" s="86">
        <v>0.9536025928696086</v>
      </c>
      <c r="L74" s="87">
        <v>0.5823147656086446</v>
      </c>
    </row>
    <row r="75" spans="2:12" ht="12.75">
      <c r="B75" s="189" t="s">
        <v>1057</v>
      </c>
      <c r="C75" s="173">
        <v>5015</v>
      </c>
      <c r="D75" s="85">
        <v>3834.381908572291</v>
      </c>
      <c r="E75" s="86">
        <v>1.61497938394373</v>
      </c>
      <c r="F75" s="86">
        <v>1.0396559961777352</v>
      </c>
      <c r="G75" s="86">
        <v>1</v>
      </c>
      <c r="H75" s="86">
        <v>0.9080019636720668</v>
      </c>
      <c r="I75" s="86">
        <v>0.7569174130459323</v>
      </c>
      <c r="J75" s="86">
        <v>0.7960975609756097</v>
      </c>
      <c r="K75" s="86">
        <v>0.6943975953911664</v>
      </c>
      <c r="L75" s="87">
        <v>0.6572727410025221</v>
      </c>
    </row>
    <row r="76" spans="2:12" ht="12.75">
      <c r="B76" s="189" t="s">
        <v>1058</v>
      </c>
      <c r="C76" s="173">
        <v>5024</v>
      </c>
      <c r="D76" s="85">
        <v>4641.434718372893</v>
      </c>
      <c r="E76" s="86">
        <v>1.497313765558239</v>
      </c>
      <c r="F76" s="86">
        <v>1.3100856590218293</v>
      </c>
      <c r="G76" s="86">
        <v>1</v>
      </c>
      <c r="H76" s="86">
        <v>0.9297757475083056</v>
      </c>
      <c r="I76" s="86">
        <v>0.8914805086985422</v>
      </c>
      <c r="J76" s="86">
        <v>0.8482181193645341</v>
      </c>
      <c r="K76" s="86">
        <v>0.7416716064018968</v>
      </c>
      <c r="L76" s="87">
        <v>0.7641870720668446</v>
      </c>
    </row>
    <row r="77" spans="2:12" ht="12.75">
      <c r="B77" s="189" t="s">
        <v>1059</v>
      </c>
      <c r="C77" s="173">
        <v>5030</v>
      </c>
      <c r="D77" s="85">
        <v>2538.3396779863906</v>
      </c>
      <c r="E77" s="86">
        <v>1.7671776025658161</v>
      </c>
      <c r="F77" s="86">
        <v>1.0505226480836238</v>
      </c>
      <c r="G77" s="86">
        <v>1</v>
      </c>
      <c r="H77" s="86">
        <v>0.880459012464046</v>
      </c>
      <c r="I77" s="86">
        <v>0.5151243505451484</v>
      </c>
      <c r="J77" s="86">
        <v>0.7304766734279919</v>
      </c>
      <c r="K77" s="86">
        <v>0.8118734923612972</v>
      </c>
      <c r="L77" s="87">
        <v>0.5168547388816132</v>
      </c>
    </row>
    <row r="78" spans="2:12" ht="12.75">
      <c r="B78" s="189" t="s">
        <v>1060</v>
      </c>
      <c r="C78" s="173">
        <v>5036</v>
      </c>
      <c r="D78" s="85">
        <v>4434.385143806145</v>
      </c>
      <c r="E78" s="86">
        <v>1.53</v>
      </c>
      <c r="F78" s="86">
        <v>1.0333759182369848</v>
      </c>
      <c r="G78" s="86">
        <v>1</v>
      </c>
      <c r="H78" s="86">
        <v>0.923497313633311</v>
      </c>
      <c r="I78" s="86">
        <v>0.8578397347853898</v>
      </c>
      <c r="J78" s="86">
        <v>0.8336462014134275</v>
      </c>
      <c r="K78" s="86">
        <v>0.6532879818594105</v>
      </c>
      <c r="L78" s="87">
        <v>0.7353241971773369</v>
      </c>
    </row>
    <row r="79" spans="2:12" ht="12.75">
      <c r="B79" s="189" t="s">
        <v>1061</v>
      </c>
      <c r="C79" s="173">
        <v>5048</v>
      </c>
      <c r="D79" s="85">
        <v>2238.7785913791804</v>
      </c>
      <c r="E79" s="86">
        <v>1.7993196544276457</v>
      </c>
      <c r="F79" s="86">
        <v>1.053191489361702</v>
      </c>
      <c r="G79" s="86">
        <v>1</v>
      </c>
      <c r="H79" s="86">
        <v>0.8754571248423707</v>
      </c>
      <c r="I79" s="86">
        <v>0.4583555445667033</v>
      </c>
      <c r="J79" s="86">
        <v>0.7180670685757348</v>
      </c>
      <c r="K79" s="86">
        <v>0.7923814087206515</v>
      </c>
      <c r="L79" s="87">
        <v>0.4895482130815913</v>
      </c>
    </row>
    <row r="80" spans="2:12" ht="12.75">
      <c r="B80" s="189" t="s">
        <v>1062</v>
      </c>
      <c r="C80" s="173">
        <v>5057</v>
      </c>
      <c r="D80" s="85">
        <v>1770.9346590602725</v>
      </c>
      <c r="E80" s="86">
        <v>1.8459183673469388</v>
      </c>
      <c r="F80" s="86">
        <v>1.0565354514659502</v>
      </c>
      <c r="G80" s="86">
        <v>1</v>
      </c>
      <c r="H80" s="86">
        <v>0.867552471225457</v>
      </c>
      <c r="I80" s="86">
        <v>0.3595357711968178</v>
      </c>
      <c r="J80" s="86">
        <v>0.6992115027829313</v>
      </c>
      <c r="K80" s="86">
        <v>0.6363567073170732</v>
      </c>
      <c r="L80" s="87">
        <v>0.45027890409731397</v>
      </c>
    </row>
    <row r="81" spans="2:12" ht="12.75">
      <c r="B81" s="189" t="s">
        <v>1063</v>
      </c>
      <c r="C81" s="173">
        <v>5072</v>
      </c>
      <c r="D81" s="85">
        <v>1534.810037852236</v>
      </c>
      <c r="E81" s="86">
        <v>1.8664285714285715</v>
      </c>
      <c r="F81" s="86">
        <v>1.057466612707406</v>
      </c>
      <c r="G81" s="86">
        <v>1</v>
      </c>
      <c r="H81" s="86">
        <v>0.8637736582836401</v>
      </c>
      <c r="I81" s="86">
        <v>0.31117715869666096</v>
      </c>
      <c r="J81" s="86">
        <v>0.69053911205074</v>
      </c>
      <c r="K81" s="86">
        <v>0.6109422492401216</v>
      </c>
      <c r="L81" s="87">
        <v>0.43196865623527664</v>
      </c>
    </row>
    <row r="82" spans="2:12" ht="12.75">
      <c r="B82" s="189" t="s">
        <v>1064</v>
      </c>
      <c r="C82" s="173">
        <v>5078</v>
      </c>
      <c r="D82" s="85">
        <v>4122.489188926873</v>
      </c>
      <c r="E82" s="86">
        <v>1.5758023332599604</v>
      </c>
      <c r="F82" s="86">
        <v>1.036501919858226</v>
      </c>
      <c r="G82" s="86">
        <v>1</v>
      </c>
      <c r="H82" s="86">
        <v>0.9150820636056857</v>
      </c>
      <c r="I82" s="86">
        <v>0.8052760255460889</v>
      </c>
      <c r="J82" s="86">
        <v>0.8134561891515995</v>
      </c>
      <c r="K82" s="86">
        <v>0.5993418100224384</v>
      </c>
      <c r="L82" s="87">
        <v>0.6936784676510704</v>
      </c>
    </row>
    <row r="83" spans="2:12" ht="12.75">
      <c r="B83" s="189" t="s">
        <v>1065</v>
      </c>
      <c r="C83" s="173">
        <v>5084</v>
      </c>
      <c r="D83" s="85">
        <v>3578.8739229367293</v>
      </c>
      <c r="E83" s="86">
        <v>1.6482125176803395</v>
      </c>
      <c r="F83" s="86">
        <v>1.0420134534260632</v>
      </c>
      <c r="G83" s="86">
        <v>1</v>
      </c>
      <c r="H83" s="86">
        <v>0.9019068903465491</v>
      </c>
      <c r="I83" s="86">
        <v>0.7169689940240637</v>
      </c>
      <c r="J83" s="86">
        <v>0.7815546434068753</v>
      </c>
      <c r="K83" s="86">
        <v>0.7648685145700073</v>
      </c>
      <c r="L83" s="87">
        <v>0.6265907723633671</v>
      </c>
    </row>
    <row r="84" spans="2:12" ht="12.75">
      <c r="B84" s="189" t="s">
        <v>1066</v>
      </c>
      <c r="C84" s="173">
        <v>5087</v>
      </c>
      <c r="D84" s="85">
        <v>2468.7357784511855</v>
      </c>
      <c r="E84" s="86">
        <v>1.7734666298952013</v>
      </c>
      <c r="F84" s="86">
        <v>1.0509251541923654</v>
      </c>
      <c r="G84" s="86">
        <v>1</v>
      </c>
      <c r="H84" s="86">
        <v>0.8794330023795848</v>
      </c>
      <c r="I84" s="86">
        <v>0.502509060327716</v>
      </c>
      <c r="J84" s="86">
        <v>0.7276662049861496</v>
      </c>
      <c r="K84" s="86">
        <v>0.7222170686456401</v>
      </c>
      <c r="L84" s="87">
        <v>0.5103081518175858</v>
      </c>
    </row>
    <row r="85" spans="2:12" ht="12.75">
      <c r="B85" s="189" t="s">
        <v>1067</v>
      </c>
      <c r="C85" s="173">
        <v>5096</v>
      </c>
      <c r="D85" s="85">
        <v>4690.774191461139</v>
      </c>
      <c r="E85" s="86">
        <v>1.4893442223305704</v>
      </c>
      <c r="F85" s="86">
        <v>1.0302743614001892</v>
      </c>
      <c r="G85" s="86">
        <v>1</v>
      </c>
      <c r="H85" s="86">
        <v>0.9312374245472838</v>
      </c>
      <c r="I85" s="86">
        <v>0.8998907021768304</v>
      </c>
      <c r="J85" s="86">
        <v>0.8517491467576792</v>
      </c>
      <c r="K85" s="86">
        <v>0.6492645577271812</v>
      </c>
      <c r="L85" s="87">
        <v>0.7711359916571313</v>
      </c>
    </row>
    <row r="86" spans="2:12" ht="12.75">
      <c r="B86" s="189" t="s">
        <v>1068</v>
      </c>
      <c r="C86" s="173">
        <v>5102</v>
      </c>
      <c r="D86" s="85">
        <v>4475.795058719495</v>
      </c>
      <c r="E86" s="86">
        <v>1.523800810351588</v>
      </c>
      <c r="F86" s="86">
        <v>1.032800216860938</v>
      </c>
      <c r="G86" s="86">
        <v>1</v>
      </c>
      <c r="H86" s="86">
        <v>0.9246692681069764</v>
      </c>
      <c r="I86" s="86">
        <v>0.864147379894106</v>
      </c>
      <c r="J86" s="86">
        <v>0.8366271409749672</v>
      </c>
      <c r="K86" s="86">
        <v>0.8166733360010671</v>
      </c>
      <c r="L86" s="87">
        <v>0.7409784416114823</v>
      </c>
    </row>
    <row r="87" spans="2:12" ht="12.75">
      <c r="B87" s="189" t="s">
        <v>1069</v>
      </c>
      <c r="C87" s="173">
        <v>5117</v>
      </c>
      <c r="D87" s="85">
        <v>3239.665045455035</v>
      </c>
      <c r="E87" s="86">
        <v>1.6896015617178894</v>
      </c>
      <c r="F87" s="86">
        <v>1.0449981053429327</v>
      </c>
      <c r="G87" s="86">
        <v>1</v>
      </c>
      <c r="H87" s="86">
        <v>0.894576071746597</v>
      </c>
      <c r="I87" s="86">
        <v>0.6538925429369026</v>
      </c>
      <c r="J87" s="86">
        <v>0.7639196675900277</v>
      </c>
      <c r="K87" s="86">
        <v>0.7959670277266844</v>
      </c>
      <c r="L87" s="87">
        <v>0.5882258838585825</v>
      </c>
    </row>
    <row r="88" spans="2:12" ht="12.75">
      <c r="B88" s="189" t="s">
        <v>1070</v>
      </c>
      <c r="C88" s="173">
        <v>5120</v>
      </c>
      <c r="D88" s="85">
        <v>4141.872553354398</v>
      </c>
      <c r="E88" s="86">
        <v>1.573513454386349</v>
      </c>
      <c r="F88" s="86">
        <v>1.036731193334967</v>
      </c>
      <c r="G88" s="86">
        <v>1</v>
      </c>
      <c r="H88" s="86">
        <v>0.9157792207792209</v>
      </c>
      <c r="I88" s="86">
        <v>0.813686219024377</v>
      </c>
      <c r="J88" s="86">
        <v>0.8146372458410351</v>
      </c>
      <c r="K88" s="86">
        <v>0.6979532887678468</v>
      </c>
      <c r="L88" s="87">
        <v>0.6962175291016262</v>
      </c>
    </row>
    <row r="89" spans="2:12" ht="12.75">
      <c r="B89" s="189" t="s">
        <v>1071</v>
      </c>
      <c r="C89" s="173">
        <v>5126</v>
      </c>
      <c r="D89" s="85">
        <v>4474.032934680628</v>
      </c>
      <c r="E89" s="86">
        <v>1.523898005884276</v>
      </c>
      <c r="F89" s="86">
        <v>1.0330470162748644</v>
      </c>
      <c r="G89" s="86">
        <v>1</v>
      </c>
      <c r="H89" s="86">
        <v>0.9246132241633741</v>
      </c>
      <c r="I89" s="86">
        <v>0.864147379894106</v>
      </c>
      <c r="J89" s="86">
        <v>0.8362977602108037</v>
      </c>
      <c r="K89" s="86">
        <v>0.7665579581708614</v>
      </c>
      <c r="L89" s="87">
        <v>0.7407623521174017</v>
      </c>
    </row>
    <row r="90" spans="2:12" ht="12.75">
      <c r="B90" s="189" t="s">
        <v>1072</v>
      </c>
      <c r="C90" s="173">
        <v>5138</v>
      </c>
      <c r="D90" s="85">
        <v>3185.0392002501912</v>
      </c>
      <c r="E90" s="86">
        <v>1.6955702023298593</v>
      </c>
      <c r="F90" s="86">
        <v>1.0454019664545982</v>
      </c>
      <c r="G90" s="86">
        <v>1</v>
      </c>
      <c r="H90" s="86">
        <v>0.8934144213994961</v>
      </c>
      <c r="I90" s="86">
        <v>0.6391747043498983</v>
      </c>
      <c r="J90" s="86">
        <v>0.7607323232323233</v>
      </c>
      <c r="K90" s="86">
        <v>0.7960332606324972</v>
      </c>
      <c r="L90" s="87">
        <v>0.5822850055570769</v>
      </c>
    </row>
    <row r="91" spans="2:12" ht="12.75">
      <c r="B91" s="189" t="s">
        <v>1073</v>
      </c>
      <c r="C91" s="173">
        <v>5144</v>
      </c>
      <c r="D91" s="85">
        <v>4024.691304769813</v>
      </c>
      <c r="E91" s="86">
        <v>1.5898635122838944</v>
      </c>
      <c r="F91" s="86">
        <v>1.0376577486118121</v>
      </c>
      <c r="G91" s="86">
        <v>1</v>
      </c>
      <c r="H91" s="86">
        <v>0.9126455993732044</v>
      </c>
      <c r="I91" s="86">
        <v>0.7905581869590848</v>
      </c>
      <c r="J91" s="86">
        <v>0.8072573044297832</v>
      </c>
      <c r="K91" s="86">
        <v>0.6942055606579278</v>
      </c>
      <c r="L91" s="87">
        <v>0.6811099348412781</v>
      </c>
    </row>
    <row r="92" spans="2:12" ht="12.75">
      <c r="B92" s="189" t="s">
        <v>1074</v>
      </c>
      <c r="C92" s="173">
        <v>5147</v>
      </c>
      <c r="D92" s="85">
        <v>2906.6236021093723</v>
      </c>
      <c r="E92" s="86">
        <v>1.727796668188042</v>
      </c>
      <c r="F92" s="86">
        <v>1.0478190287972897</v>
      </c>
      <c r="G92" s="86">
        <v>1</v>
      </c>
      <c r="H92" s="86">
        <v>0.8880137227304715</v>
      </c>
      <c r="I92" s="86">
        <v>0.5866109951105973</v>
      </c>
      <c r="J92" s="86">
        <v>0.7475075528700906</v>
      </c>
      <c r="K92" s="86">
        <v>0.7568907139255098</v>
      </c>
      <c r="L92" s="87">
        <v>0.5530224293425421</v>
      </c>
    </row>
    <row r="93" spans="2:12" ht="12.75">
      <c r="B93" s="189" t="s">
        <v>1075</v>
      </c>
      <c r="C93" s="173">
        <v>5150</v>
      </c>
      <c r="D93" s="85">
        <v>4177.996096151151</v>
      </c>
      <c r="E93" s="86">
        <v>1.5680267992219579</v>
      </c>
      <c r="F93" s="86">
        <v>1.0361755851218801</v>
      </c>
      <c r="G93" s="86">
        <v>1</v>
      </c>
      <c r="H93" s="86">
        <v>0.9165773914801152</v>
      </c>
      <c r="I93" s="86">
        <v>0.815788767393949</v>
      </c>
      <c r="J93" s="86">
        <v>0.8168350941662837</v>
      </c>
      <c r="K93" s="86">
        <v>0.6757837548984682</v>
      </c>
      <c r="L93" s="87">
        <v>0.7009815515610217</v>
      </c>
    </row>
    <row r="94" spans="2:12" ht="12.75">
      <c r="B94" s="189" t="s">
        <v>1076</v>
      </c>
      <c r="C94" s="173">
        <v>5153</v>
      </c>
      <c r="D94" s="85">
        <v>4291.653096658003</v>
      </c>
      <c r="E94" s="86">
        <v>1.551984589754269</v>
      </c>
      <c r="F94" s="86">
        <v>1.035159386068477</v>
      </c>
      <c r="G94" s="86">
        <v>1</v>
      </c>
      <c r="H94" s="86">
        <v>0.9197144338039294</v>
      </c>
      <c r="I94" s="86">
        <v>0.8368142510896694</v>
      </c>
      <c r="J94" s="86">
        <v>0.8242892599277979</v>
      </c>
      <c r="K94" s="86">
        <v>0.7698051948051947</v>
      </c>
      <c r="L94" s="87">
        <v>0.7159760704364059</v>
      </c>
    </row>
    <row r="95" spans="2:12" ht="12.75">
      <c r="B95" s="189" t="s">
        <v>1077</v>
      </c>
      <c r="C95" s="173">
        <v>5156</v>
      </c>
      <c r="D95" s="85">
        <v>4909.277572280516</v>
      </c>
      <c r="E95" s="86">
        <v>1.451585220500596</v>
      </c>
      <c r="F95" s="86">
        <v>1.027538726333907</v>
      </c>
      <c r="G95" s="86">
        <v>1</v>
      </c>
      <c r="H95" s="86">
        <v>0.9379852125693161</v>
      </c>
      <c r="I95" s="86">
        <v>0.935634024459555</v>
      </c>
      <c r="J95" s="86">
        <v>0.8684538653366584</v>
      </c>
      <c r="K95" s="86">
        <v>0.779576925753253</v>
      </c>
      <c r="L95" s="87">
        <v>0.8028240040342914</v>
      </c>
    </row>
    <row r="96" spans="2:12" ht="12.75">
      <c r="B96" s="189" t="s">
        <v>1078</v>
      </c>
      <c r="C96" s="173">
        <v>5162</v>
      </c>
      <c r="D96" s="85">
        <v>4272.2697322304775</v>
      </c>
      <c r="E96" s="86">
        <v>1.5547963674467342</v>
      </c>
      <c r="F96" s="86">
        <v>1.0352754187028514</v>
      </c>
      <c r="G96" s="86">
        <v>1</v>
      </c>
      <c r="H96" s="86">
        <v>0.9190538129924186</v>
      </c>
      <c r="I96" s="86">
        <v>0.8347117027200973</v>
      </c>
      <c r="J96" s="86">
        <v>0.8227941176470588</v>
      </c>
      <c r="K96" s="86">
        <v>0.8386623912047642</v>
      </c>
      <c r="L96" s="87">
        <v>0.7134029718993674</v>
      </c>
    </row>
    <row r="97" spans="2:12" ht="12.75">
      <c r="B97" s="189" t="s">
        <v>1079</v>
      </c>
      <c r="C97" s="173">
        <v>5165</v>
      </c>
      <c r="D97" s="85">
        <v>1893.4022797614555</v>
      </c>
      <c r="E97" s="86">
        <v>1.8324187256176854</v>
      </c>
      <c r="F97" s="86">
        <v>1.0553857906799085</v>
      </c>
      <c r="G97" s="86">
        <v>1</v>
      </c>
      <c r="H97" s="86">
        <v>0.8698333333333332</v>
      </c>
      <c r="I97" s="86">
        <v>0.3868689000012542</v>
      </c>
      <c r="J97" s="86">
        <v>0.7038209606986899</v>
      </c>
      <c r="K97" s="86">
        <v>0.7779506138392857</v>
      </c>
      <c r="L97" s="87">
        <v>0.4602008694348673</v>
      </c>
    </row>
    <row r="98" spans="2:12" ht="12.75">
      <c r="B98" s="189" t="s">
        <v>1080</v>
      </c>
      <c r="C98" s="173">
        <v>5168</v>
      </c>
      <c r="D98" s="85">
        <v>4059.0527235276995</v>
      </c>
      <c r="E98" s="86">
        <v>1.584929545795233</v>
      </c>
      <c r="F98" s="86">
        <v>1.0373530147610708</v>
      </c>
      <c r="G98" s="86">
        <v>1</v>
      </c>
      <c r="H98" s="86">
        <v>0.9134239581173543</v>
      </c>
      <c r="I98" s="86">
        <v>0.7947632836982287</v>
      </c>
      <c r="J98" s="86">
        <v>0.8095712277413308</v>
      </c>
      <c r="K98" s="86">
        <v>0.6177602799650044</v>
      </c>
      <c r="L98" s="87">
        <v>0.6854940705581264</v>
      </c>
    </row>
    <row r="99" spans="2:12" ht="12.75">
      <c r="B99" s="189" t="s">
        <v>1081</v>
      </c>
      <c r="C99" s="173">
        <v>5171</v>
      </c>
      <c r="D99" s="85">
        <v>4422.050275534083</v>
      </c>
      <c r="E99" s="86">
        <v>1.5321368715083798</v>
      </c>
      <c r="F99" s="86">
        <v>1.033472133247918</v>
      </c>
      <c r="G99" s="86">
        <v>1</v>
      </c>
      <c r="H99" s="86">
        <v>0.9230982834062604</v>
      </c>
      <c r="I99" s="86">
        <v>0.8599422831549618</v>
      </c>
      <c r="J99" s="86">
        <v>0.8327986725663716</v>
      </c>
      <c r="K99" s="86">
        <v>0.7595226148663179</v>
      </c>
      <c r="L99" s="87">
        <v>0.7336539445410826</v>
      </c>
    </row>
    <row r="100" spans="2:12" ht="12.75">
      <c r="B100" s="189" t="s">
        <v>1082</v>
      </c>
      <c r="C100" s="173">
        <v>5177</v>
      </c>
      <c r="D100" s="85">
        <v>2572.7010967442766</v>
      </c>
      <c r="E100" s="86">
        <v>1.7630623520126283</v>
      </c>
      <c r="F100" s="86">
        <v>1.050443680550004</v>
      </c>
      <c r="G100" s="86">
        <v>1</v>
      </c>
      <c r="H100" s="86">
        <v>0.8815311760063141</v>
      </c>
      <c r="I100" s="86">
        <v>0.5256370923930085</v>
      </c>
      <c r="J100" s="86">
        <v>0.731951871657754</v>
      </c>
      <c r="K100" s="86">
        <v>0.7913147792706334</v>
      </c>
      <c r="L100" s="87">
        <v>0.5201282508015674</v>
      </c>
    </row>
    <row r="101" spans="2:12" ht="12.75">
      <c r="B101" s="189" t="s">
        <v>1083</v>
      </c>
      <c r="C101" s="173">
        <v>5210</v>
      </c>
      <c r="D101" s="85">
        <v>1380.6241844514661</v>
      </c>
      <c r="E101" s="86">
        <v>1.8818759811616956</v>
      </c>
      <c r="F101" s="86">
        <v>1.0581482593037215</v>
      </c>
      <c r="G101" s="86">
        <v>1</v>
      </c>
      <c r="H101" s="86">
        <v>0.8614221040528888</v>
      </c>
      <c r="I101" s="86">
        <v>0.2796389331530804</v>
      </c>
      <c r="J101" s="86">
        <v>0.6848776223776224</v>
      </c>
      <c r="K101" s="86">
        <v>0.6553473848555816</v>
      </c>
      <c r="L101" s="87">
        <v>0.42038900067069085</v>
      </c>
    </row>
    <row r="102" spans="2:12" ht="12.75">
      <c r="B102" s="189" t="s">
        <v>1084</v>
      </c>
      <c r="C102" s="173">
        <v>5216</v>
      </c>
      <c r="D102" s="85">
        <v>3929.536606671052</v>
      </c>
      <c r="E102" s="86">
        <v>1.6024579256360076</v>
      </c>
      <c r="F102" s="86">
        <v>1.0388198757763976</v>
      </c>
      <c r="G102" s="86">
        <v>1</v>
      </c>
      <c r="H102" s="86">
        <v>0.9103740861305298</v>
      </c>
      <c r="I102" s="86">
        <v>0.7737378000025084</v>
      </c>
      <c r="J102" s="86">
        <v>0.8017737296260786</v>
      </c>
      <c r="K102" s="86">
        <v>0.5918062397372743</v>
      </c>
      <c r="L102" s="87">
        <v>0.6691271341554895</v>
      </c>
    </row>
    <row r="103" spans="2:12" ht="12.75">
      <c r="B103" s="189" t="s">
        <v>1085</v>
      </c>
      <c r="C103" s="173">
        <v>5219</v>
      </c>
      <c r="D103" s="85">
        <v>4836.14942466758</v>
      </c>
      <c r="E103" s="86">
        <v>1.4648822605965464</v>
      </c>
      <c r="F103" s="86">
        <v>1.0284590082025231</v>
      </c>
      <c r="G103" s="86">
        <v>1</v>
      </c>
      <c r="H103" s="86">
        <v>0.9355416183940825</v>
      </c>
      <c r="I103" s="86">
        <v>0.9230187342421229</v>
      </c>
      <c r="J103" s="86">
        <v>0.8626886001676446</v>
      </c>
      <c r="K103" s="86">
        <v>0.7491966111598013</v>
      </c>
      <c r="L103" s="87">
        <v>0.792143506559104</v>
      </c>
    </row>
    <row r="104" spans="2:12" ht="12.75">
      <c r="B104" s="189" t="s">
        <v>1086</v>
      </c>
      <c r="C104" s="173">
        <v>5222</v>
      </c>
      <c r="D104" s="85">
        <v>4324.252391377024</v>
      </c>
      <c r="E104" s="86">
        <v>1.5464900116702136</v>
      </c>
      <c r="F104" s="86">
        <v>1.0344730679156908</v>
      </c>
      <c r="G104" s="86">
        <v>1</v>
      </c>
      <c r="H104" s="86">
        <v>0.9203402294342583</v>
      </c>
      <c r="I104" s="86">
        <v>0.8410193478288135</v>
      </c>
      <c r="J104" s="86">
        <v>0.826448136506511</v>
      </c>
      <c r="K104" s="86">
        <v>0.8311191573403555</v>
      </c>
      <c r="L104" s="87">
        <v>0.7203769209317344</v>
      </c>
    </row>
    <row r="105" spans="2:12" ht="12.75">
      <c r="B105" s="189" t="s">
        <v>1087</v>
      </c>
      <c r="C105" s="173">
        <v>5228</v>
      </c>
      <c r="D105" s="85">
        <v>2806.1825318940137</v>
      </c>
      <c r="E105" s="86">
        <v>1.7389258950874273</v>
      </c>
      <c r="F105" s="86">
        <v>1.0483870967741935</v>
      </c>
      <c r="G105" s="86">
        <v>1</v>
      </c>
      <c r="H105" s="86">
        <v>0.8856870229007635</v>
      </c>
      <c r="I105" s="86">
        <v>0.567688059784449</v>
      </c>
      <c r="J105" s="86">
        <v>0.7427705223880597</v>
      </c>
      <c r="K105" s="86">
        <v>0.7824495737159494</v>
      </c>
      <c r="L105" s="87">
        <v>0.5428946426440759</v>
      </c>
    </row>
    <row r="106" spans="2:12" ht="12.75">
      <c r="B106" s="189" t="s">
        <v>1088</v>
      </c>
      <c r="C106" s="173">
        <v>5249</v>
      </c>
      <c r="D106" s="85">
        <v>3713.6764119099744</v>
      </c>
      <c r="E106" s="86">
        <v>1.6305815423514536</v>
      </c>
      <c r="F106" s="86">
        <v>1.0405694535878867</v>
      </c>
      <c r="G106" s="86">
        <v>1</v>
      </c>
      <c r="H106" s="86">
        <v>0.9049887735054729</v>
      </c>
      <c r="I106" s="86">
        <v>0.735891929350212</v>
      </c>
      <c r="J106" s="86">
        <v>0.7891288067898151</v>
      </c>
      <c r="K106" s="86">
        <v>0.6695457453614844</v>
      </c>
      <c r="L106" s="87">
        <v>0.6426284494587589</v>
      </c>
    </row>
    <row r="107" spans="2:12" ht="12.75">
      <c r="B107" s="189" t="s">
        <v>1089</v>
      </c>
      <c r="C107" s="173">
        <v>5252</v>
      </c>
      <c r="D107" s="85">
        <v>3985.0435138953294</v>
      </c>
      <c r="E107" s="86">
        <v>1.5953715515253974</v>
      </c>
      <c r="F107" s="86">
        <v>1.0380731371448972</v>
      </c>
      <c r="G107" s="86">
        <v>1</v>
      </c>
      <c r="H107" s="86">
        <v>0.9116548980344629</v>
      </c>
      <c r="I107" s="86">
        <v>0.7821479934807964</v>
      </c>
      <c r="J107" s="86">
        <v>0.8049952539155197</v>
      </c>
      <c r="K107" s="86">
        <v>0.7319918453639384</v>
      </c>
      <c r="L107" s="87">
        <v>0.6760938130614808</v>
      </c>
    </row>
    <row r="108" spans="2:12" ht="12.75">
      <c r="B108" s="189" t="s">
        <v>1090</v>
      </c>
      <c r="C108" s="173">
        <v>5258</v>
      </c>
      <c r="D108" s="85">
        <v>4289.009910599704</v>
      </c>
      <c r="E108" s="86">
        <v>1.5517827626918537</v>
      </c>
      <c r="F108" s="86">
        <v>1.0348639455782311</v>
      </c>
      <c r="G108" s="86">
        <v>1</v>
      </c>
      <c r="H108" s="86">
        <v>0.9194657053972642</v>
      </c>
      <c r="I108" s="86">
        <v>0.8347117027200973</v>
      </c>
      <c r="J108" s="86">
        <v>0.8241534988713318</v>
      </c>
      <c r="K108" s="86">
        <v>0.7536148942335555</v>
      </c>
      <c r="L108" s="87">
        <v>0.7156087378355335</v>
      </c>
    </row>
    <row r="109" spans="2:12" ht="12.75">
      <c r="B109" s="189" t="s">
        <v>1091</v>
      </c>
      <c r="C109" s="173">
        <v>5267</v>
      </c>
      <c r="D109" s="85">
        <v>3390.326650778074</v>
      </c>
      <c r="E109" s="86">
        <v>1.6709858088930938</v>
      </c>
      <c r="F109" s="86">
        <v>1.0437613019891503</v>
      </c>
      <c r="G109" s="86">
        <v>1</v>
      </c>
      <c r="H109" s="86">
        <v>0.8978040746614615</v>
      </c>
      <c r="I109" s="86">
        <v>0.6812256717413389</v>
      </c>
      <c r="J109" s="86">
        <v>0.7712453233564939</v>
      </c>
      <c r="K109" s="86">
        <v>0.7790967921508594</v>
      </c>
      <c r="L109" s="87">
        <v>0.6049458409973432</v>
      </c>
    </row>
    <row r="110" spans="2:12" ht="12.75">
      <c r="B110" s="189" t="s">
        <v>1092</v>
      </c>
      <c r="C110" s="173">
        <v>5270</v>
      </c>
      <c r="D110" s="85">
        <v>4525.134531807742</v>
      </c>
      <c r="E110" s="86">
        <v>1.516320833601338</v>
      </c>
      <c r="F110" s="86">
        <v>1.032430983650496</v>
      </c>
      <c r="G110" s="86">
        <v>1</v>
      </c>
      <c r="H110" s="86">
        <v>0.9262234794908063</v>
      </c>
      <c r="I110" s="86">
        <v>0.8746601217419658</v>
      </c>
      <c r="J110" s="86">
        <v>0.8399476668120367</v>
      </c>
      <c r="K110" s="86">
        <v>0.7083153261304522</v>
      </c>
      <c r="L110" s="87">
        <v>0.7478486247215226</v>
      </c>
    </row>
    <row r="111" spans="2:12" ht="12.75">
      <c r="B111" s="189" t="s">
        <v>1093</v>
      </c>
      <c r="C111" s="173">
        <v>5279</v>
      </c>
      <c r="D111" s="85">
        <v>4700.4658736749025</v>
      </c>
      <c r="E111" s="86">
        <v>1.4873451166180758</v>
      </c>
      <c r="F111" s="86">
        <v>1.0302321589494914</v>
      </c>
      <c r="G111" s="86">
        <v>1</v>
      </c>
      <c r="H111" s="86">
        <v>0.9313726608854405</v>
      </c>
      <c r="I111" s="86">
        <v>0.8998907021768304</v>
      </c>
      <c r="J111" s="86">
        <v>0.8524179804005113</v>
      </c>
      <c r="K111" s="86">
        <v>0.800542152344809</v>
      </c>
      <c r="L111" s="87">
        <v>0.7725725870682788</v>
      </c>
    </row>
    <row r="112" spans="2:12" ht="12.75">
      <c r="B112" s="189" t="s">
        <v>1094</v>
      </c>
      <c r="C112" s="173">
        <v>5282</v>
      </c>
      <c r="D112" s="85">
        <v>3142.7482233174087</v>
      </c>
      <c r="E112" s="86">
        <v>1.7010420779220778</v>
      </c>
      <c r="F112" s="86">
        <v>1.046109228362878</v>
      </c>
      <c r="G112" s="86">
        <v>1</v>
      </c>
      <c r="H112" s="86">
        <v>0.892858778875728</v>
      </c>
      <c r="I112" s="86">
        <v>0.6307645108716101</v>
      </c>
      <c r="J112" s="86">
        <v>0.758720930232558</v>
      </c>
      <c r="K112" s="86">
        <v>0.8175972814498933</v>
      </c>
      <c r="L112" s="87">
        <v>0.5777453838678328</v>
      </c>
    </row>
    <row r="113" spans="2:12" ht="12.75">
      <c r="B113" s="189" t="s">
        <v>1095</v>
      </c>
      <c r="C113" s="173">
        <v>5315</v>
      </c>
      <c r="D113" s="85">
        <v>2377.105328430157</v>
      </c>
      <c r="E113" s="86">
        <v>1.783384216589862</v>
      </c>
      <c r="F113" s="86">
        <v>1.0518062895261198</v>
      </c>
      <c r="G113" s="86">
        <v>1</v>
      </c>
      <c r="H113" s="86">
        <v>0.878060920616013</v>
      </c>
      <c r="I113" s="86">
        <v>0.4835861250015678</v>
      </c>
      <c r="J113" s="86">
        <v>0.7237124463519313</v>
      </c>
      <c r="K113" s="86">
        <v>0.6914538558786346</v>
      </c>
      <c r="L113" s="87">
        <v>0.5019254739270367</v>
      </c>
    </row>
    <row r="114" spans="2:12" ht="12.75">
      <c r="B114" s="189" t="s">
        <v>1096</v>
      </c>
      <c r="C114" s="173">
        <v>5318</v>
      </c>
      <c r="D114" s="85">
        <v>1612.3434955623375</v>
      </c>
      <c r="E114" s="86">
        <v>1.8575187969924813</v>
      </c>
      <c r="F114" s="86">
        <v>1.0569888332691568</v>
      </c>
      <c r="G114" s="86">
        <v>1</v>
      </c>
      <c r="H114" s="86">
        <v>0.8650210084033614</v>
      </c>
      <c r="I114" s="86">
        <v>0.3279975456532373</v>
      </c>
      <c r="J114" s="86">
        <v>0.6931818181818182</v>
      </c>
      <c r="K114" s="86">
        <v>0.6437804751530242</v>
      </c>
      <c r="L114" s="87">
        <v>0.43775715242560526</v>
      </c>
    </row>
    <row r="115" spans="2:12" ht="12.75">
      <c r="B115" s="189" t="s">
        <v>1097</v>
      </c>
      <c r="C115" s="173">
        <v>5321</v>
      </c>
      <c r="D115" s="85">
        <v>2048.469195181658</v>
      </c>
      <c r="E115" s="86">
        <v>1.8170866678018047</v>
      </c>
      <c r="F115" s="86">
        <v>1.0540499697763448</v>
      </c>
      <c r="G115" s="86">
        <v>1</v>
      </c>
      <c r="H115" s="86">
        <v>0.8719604863221884</v>
      </c>
      <c r="I115" s="86">
        <v>0.4163045771752627</v>
      </c>
      <c r="J115" s="86">
        <v>0.7099959283387622</v>
      </c>
      <c r="K115" s="86">
        <v>0.603094999283565</v>
      </c>
      <c r="L115" s="87">
        <v>0.4730705841658698</v>
      </c>
    </row>
    <row r="116" spans="2:12" ht="12.75">
      <c r="B116" s="189" t="s">
        <v>1098</v>
      </c>
      <c r="C116" s="173">
        <v>5336</v>
      </c>
      <c r="D116" s="85">
        <v>3839.6682806888894</v>
      </c>
      <c r="E116" s="86">
        <v>1.614464891041162</v>
      </c>
      <c r="F116" s="86">
        <v>1.0395441293400476</v>
      </c>
      <c r="G116" s="86">
        <v>1</v>
      </c>
      <c r="H116" s="86">
        <v>0.908213468453743</v>
      </c>
      <c r="I116" s="86">
        <v>0.7569174130459323</v>
      </c>
      <c r="J116" s="86">
        <v>0.7964181286549707</v>
      </c>
      <c r="K116" s="86">
        <v>0.6256581256581257</v>
      </c>
      <c r="L116" s="87">
        <v>0.6579702267717487</v>
      </c>
    </row>
    <row r="117" spans="2:12" ht="12.75">
      <c r="B117" s="189" t="s">
        <v>1099</v>
      </c>
      <c r="C117" s="173">
        <v>5342</v>
      </c>
      <c r="D117" s="85">
        <v>3804.4257999115703</v>
      </c>
      <c r="E117" s="86">
        <v>1.6188532222494487</v>
      </c>
      <c r="F117" s="86">
        <v>1.0400363967242947</v>
      </c>
      <c r="G117" s="86">
        <v>1</v>
      </c>
      <c r="H117" s="86">
        <v>0.9071428571428571</v>
      </c>
      <c r="I117" s="86">
        <v>0.750609767937216</v>
      </c>
      <c r="J117" s="86">
        <v>0.7941392839627268</v>
      </c>
      <c r="K117" s="86">
        <v>0.7419245003700962</v>
      </c>
      <c r="L117" s="87">
        <v>0.6535888354070173</v>
      </c>
    </row>
    <row r="118" spans="2:12" ht="12.75">
      <c r="B118" s="189" t="s">
        <v>1100</v>
      </c>
      <c r="C118" s="173">
        <v>5360</v>
      </c>
      <c r="D118" s="85">
        <v>4165.661227879088</v>
      </c>
      <c r="E118" s="86">
        <v>1.569730198915009</v>
      </c>
      <c r="F118" s="86">
        <v>1.0362865910087184</v>
      </c>
      <c r="G118" s="86">
        <v>1</v>
      </c>
      <c r="H118" s="86">
        <v>0.9161398176291792</v>
      </c>
      <c r="I118" s="86">
        <v>0.813686219024377</v>
      </c>
      <c r="J118" s="86">
        <v>0.8159226875287621</v>
      </c>
      <c r="K118" s="86">
        <v>0.7393285193180972</v>
      </c>
      <c r="L118" s="87">
        <v>0.6993462118746856</v>
      </c>
    </row>
    <row r="119" spans="2:12" ht="12.75">
      <c r="B119" s="189" t="s">
        <v>1101</v>
      </c>
      <c r="C119" s="173">
        <v>5363</v>
      </c>
      <c r="D119" s="85">
        <v>3542.7503801399776</v>
      </c>
      <c r="E119" s="86">
        <v>1.6520220193340494</v>
      </c>
      <c r="F119" s="86">
        <v>1.0423099078341014</v>
      </c>
      <c r="G119" s="86">
        <v>1</v>
      </c>
      <c r="H119" s="86">
        <v>0.901226122114145</v>
      </c>
      <c r="I119" s="86">
        <v>0.7127638972849195</v>
      </c>
      <c r="J119" s="86">
        <v>0.7796664943123061</v>
      </c>
      <c r="K119" s="86">
        <v>0.768671803209161</v>
      </c>
      <c r="L119" s="87">
        <v>0.6224169156231134</v>
      </c>
    </row>
    <row r="120" spans="2:12" ht="12.75">
      <c r="B120" s="189" t="s">
        <v>1102</v>
      </c>
      <c r="C120" s="173">
        <v>5369</v>
      </c>
      <c r="D120" s="85">
        <v>3895.1751879131657</v>
      </c>
      <c r="E120" s="86">
        <v>1.6069361735825152</v>
      </c>
      <c r="F120" s="86">
        <v>1.0387687969924813</v>
      </c>
      <c r="G120" s="86">
        <v>1</v>
      </c>
      <c r="H120" s="86">
        <v>0.90920614011506</v>
      </c>
      <c r="I120" s="86">
        <v>0.7674301548937923</v>
      </c>
      <c r="J120" s="86">
        <v>0.7993611378977821</v>
      </c>
      <c r="K120" s="86">
        <v>0.719600062247121</v>
      </c>
      <c r="L120" s="87">
        <v>0.664812030075188</v>
      </c>
    </row>
    <row r="121" spans="2:12" ht="12.75">
      <c r="B121" s="189" t="s">
        <v>1103</v>
      </c>
      <c r="C121" s="173">
        <v>5372</v>
      </c>
      <c r="D121" s="85">
        <v>3987.6866999536282</v>
      </c>
      <c r="E121" s="86">
        <v>1.5947140554233517</v>
      </c>
      <c r="F121" s="86">
        <v>1.0380204882523825</v>
      </c>
      <c r="G121" s="86">
        <v>1</v>
      </c>
      <c r="H121" s="86">
        <v>0.9115870675583171</v>
      </c>
      <c r="I121" s="86">
        <v>0.7821479934807964</v>
      </c>
      <c r="J121" s="86">
        <v>0.8051470588235294</v>
      </c>
      <c r="K121" s="86">
        <v>0.7464616062252238</v>
      </c>
      <c r="L121" s="87">
        <v>0.6764006994156592</v>
      </c>
    </row>
    <row r="122" spans="2:12" ht="12.75">
      <c r="B122" s="189" t="s">
        <v>1104</v>
      </c>
      <c r="C122" s="173">
        <v>5378</v>
      </c>
      <c r="D122" s="85">
        <v>4122.489188926873</v>
      </c>
      <c r="E122" s="86">
        <v>1.5758023332599604</v>
      </c>
      <c r="F122" s="86">
        <v>1.036501919858226</v>
      </c>
      <c r="G122" s="86">
        <v>1</v>
      </c>
      <c r="H122" s="86">
        <v>0.9150820636056857</v>
      </c>
      <c r="I122" s="86">
        <v>0.8052760255460889</v>
      </c>
      <c r="J122" s="86">
        <v>0.8134561891515995</v>
      </c>
      <c r="K122" s="86">
        <v>0.7537325320396785</v>
      </c>
      <c r="L122" s="87">
        <v>0.6936784676510704</v>
      </c>
    </row>
    <row r="123" spans="2:12" ht="12.75">
      <c r="B123" s="189" t="s">
        <v>1105</v>
      </c>
      <c r="C123" s="173">
        <v>5381</v>
      </c>
      <c r="D123" s="85">
        <v>4238.789375492025</v>
      </c>
      <c r="E123" s="86">
        <v>1.5593877551020408</v>
      </c>
      <c r="F123" s="86">
        <v>1.0354153713711798</v>
      </c>
      <c r="G123" s="86">
        <v>1</v>
      </c>
      <c r="H123" s="86">
        <v>0.9182213961379173</v>
      </c>
      <c r="I123" s="86">
        <v>0.8263015092418092</v>
      </c>
      <c r="J123" s="86">
        <v>0.8208030027297543</v>
      </c>
      <c r="K123" s="86">
        <v>0.7648685145700073</v>
      </c>
      <c r="L123" s="87">
        <v>0.7089805181408234</v>
      </c>
    </row>
    <row r="124" spans="2:12" ht="12.75">
      <c r="B124" s="189" t="s">
        <v>1106</v>
      </c>
      <c r="C124" s="173">
        <v>5393</v>
      </c>
      <c r="D124" s="85">
        <v>3498.697279168329</v>
      </c>
      <c r="E124" s="86">
        <v>1.6584977252047317</v>
      </c>
      <c r="F124" s="86">
        <v>1.0428046218487395</v>
      </c>
      <c r="G124" s="86">
        <v>1</v>
      </c>
      <c r="H124" s="86">
        <v>0.900360106698281</v>
      </c>
      <c r="I124" s="86">
        <v>0.6959435103283431</v>
      </c>
      <c r="J124" s="86">
        <v>0.777205114822547</v>
      </c>
      <c r="K124" s="86">
        <v>0.7748809523809523</v>
      </c>
      <c r="L124" s="87">
        <v>0.6173530463442314</v>
      </c>
    </row>
    <row r="125" spans="2:12" ht="12.75">
      <c r="B125" s="189" t="s">
        <v>1107</v>
      </c>
      <c r="C125" s="173">
        <v>5399</v>
      </c>
      <c r="D125" s="85">
        <v>4390.332042834497</v>
      </c>
      <c r="E125" s="86">
        <v>1.5368881870716302</v>
      </c>
      <c r="F125" s="86">
        <v>1.0336744571981746</v>
      </c>
      <c r="G125" s="86">
        <v>1</v>
      </c>
      <c r="H125" s="86">
        <v>0.9223758710801394</v>
      </c>
      <c r="I125" s="86">
        <v>0.8515320896766737</v>
      </c>
      <c r="J125" s="86">
        <v>0.8308692752334371</v>
      </c>
      <c r="K125" s="86">
        <v>0.7161125921279599</v>
      </c>
      <c r="L125" s="87">
        <v>0.7292871046584806</v>
      </c>
    </row>
    <row r="126" spans="2:12" ht="12.75">
      <c r="B126" s="189" t="s">
        <v>1108</v>
      </c>
      <c r="C126" s="173">
        <v>5402</v>
      </c>
      <c r="D126" s="85">
        <v>3757.729512881623</v>
      </c>
      <c r="E126" s="86">
        <v>1.6249979247945547</v>
      </c>
      <c r="F126" s="86">
        <v>1.0405258877744645</v>
      </c>
      <c r="G126" s="86">
        <v>1</v>
      </c>
      <c r="H126" s="86">
        <v>0.9061111419684515</v>
      </c>
      <c r="I126" s="86">
        <v>0.7443021228285001</v>
      </c>
      <c r="J126" s="86">
        <v>0.7917698019801981</v>
      </c>
      <c r="K126" s="86">
        <v>0.7882866772130133</v>
      </c>
      <c r="L126" s="87">
        <v>0.6479694930189454</v>
      </c>
    </row>
    <row r="127" spans="2:12" ht="12.75">
      <c r="B127" s="189" t="s">
        <v>1109</v>
      </c>
      <c r="C127" s="173">
        <v>5417</v>
      </c>
      <c r="D127" s="85">
        <v>4429.098771689547</v>
      </c>
      <c r="E127" s="86">
        <v>1.5310151947448742</v>
      </c>
      <c r="F127" s="86">
        <v>1.0334642971355477</v>
      </c>
      <c r="G127" s="86">
        <v>1</v>
      </c>
      <c r="H127" s="86">
        <v>0.9233265306122449</v>
      </c>
      <c r="I127" s="86">
        <v>0.8578397347853898</v>
      </c>
      <c r="J127" s="86">
        <v>0.8333885941644562</v>
      </c>
      <c r="K127" s="86">
        <v>0.7356205474315711</v>
      </c>
      <c r="L127" s="87">
        <v>0.7345978489595512</v>
      </c>
    </row>
    <row r="128" spans="2:12" ht="12.75">
      <c r="B128" s="189" t="s">
        <v>1110</v>
      </c>
      <c r="C128" s="173">
        <v>5423</v>
      </c>
      <c r="D128" s="85">
        <v>1459.0387041810004</v>
      </c>
      <c r="E128" s="86">
        <v>1.8721773399014778</v>
      </c>
      <c r="F128" s="86">
        <v>1.0582220959954558</v>
      </c>
      <c r="G128" s="86">
        <v>1</v>
      </c>
      <c r="H128" s="86">
        <v>0.8626174588043034</v>
      </c>
      <c r="I128" s="86">
        <v>0.2964593201096568</v>
      </c>
      <c r="J128" s="86">
        <v>0.6877076411960134</v>
      </c>
      <c r="K128" s="86">
        <v>0.7918161895630736</v>
      </c>
      <c r="L128" s="87">
        <v>0.4261780374192552</v>
      </c>
    </row>
    <row r="129" spans="2:12" ht="12.75">
      <c r="B129" s="189" t="s">
        <v>1111</v>
      </c>
      <c r="C129" s="173">
        <v>5426</v>
      </c>
      <c r="D129" s="85">
        <v>3844.0735907860544</v>
      </c>
      <c r="E129" s="86">
        <v>1.6135823060188543</v>
      </c>
      <c r="F129" s="86">
        <v>1.0395795827597163</v>
      </c>
      <c r="G129" s="86">
        <v>1</v>
      </c>
      <c r="H129" s="86">
        <v>0.9082163265306124</v>
      </c>
      <c r="I129" s="86">
        <v>0.7590199614155042</v>
      </c>
      <c r="J129" s="86">
        <v>0.7965555014605649</v>
      </c>
      <c r="K129" s="86">
        <v>0.5953110346983432</v>
      </c>
      <c r="L129" s="87">
        <v>0.6585163383895556</v>
      </c>
    </row>
    <row r="130" spans="2:12" ht="12.75">
      <c r="B130" s="189" t="s">
        <v>1112</v>
      </c>
      <c r="C130" s="173">
        <v>5435</v>
      </c>
      <c r="D130" s="85">
        <v>3895.1751879131657</v>
      </c>
      <c r="E130" s="86">
        <v>1.6069361735825152</v>
      </c>
      <c r="F130" s="86">
        <v>1.0391486027683468</v>
      </c>
      <c r="G130" s="86">
        <v>1</v>
      </c>
      <c r="H130" s="86">
        <v>0.9095484617039586</v>
      </c>
      <c r="I130" s="86">
        <v>0.7674301548937923</v>
      </c>
      <c r="J130" s="86">
        <v>0.7993611378977821</v>
      </c>
      <c r="K130" s="86">
        <v>0.7423910631057188</v>
      </c>
      <c r="L130" s="87">
        <v>0.664812030075188</v>
      </c>
    </row>
    <row r="131" spans="2:12" ht="12.75">
      <c r="B131" s="189" t="s">
        <v>1113</v>
      </c>
      <c r="C131" s="173">
        <v>5438</v>
      </c>
      <c r="D131" s="85">
        <v>2630.8511900268522</v>
      </c>
      <c r="E131" s="86">
        <v>1.7575968196973581</v>
      </c>
      <c r="F131" s="86">
        <v>1.0495196438334764</v>
      </c>
      <c r="G131" s="86">
        <v>1</v>
      </c>
      <c r="H131" s="86">
        <v>0.8824422467743182</v>
      </c>
      <c r="I131" s="86">
        <v>0.5340472858712967</v>
      </c>
      <c r="J131" s="86">
        <v>0.734744094488189</v>
      </c>
      <c r="K131" s="86">
        <v>0.7464616062252238</v>
      </c>
      <c r="L131" s="87">
        <v>0.5256579526450136</v>
      </c>
    </row>
    <row r="132" spans="2:12" ht="12.75">
      <c r="B132" s="189" t="s">
        <v>1114</v>
      </c>
      <c r="C132" s="173">
        <v>5447</v>
      </c>
      <c r="D132" s="85">
        <v>4415.882841398053</v>
      </c>
      <c r="E132" s="86">
        <v>1.5328544776119402</v>
      </c>
      <c r="F132" s="86">
        <v>1.0336862367661213</v>
      </c>
      <c r="G132" s="86">
        <v>1</v>
      </c>
      <c r="H132" s="86">
        <v>0.9230535894843276</v>
      </c>
      <c r="I132" s="86">
        <v>0.7443021228285001</v>
      </c>
      <c r="J132" s="86">
        <v>0.8323737821080602</v>
      </c>
      <c r="K132" s="86">
        <v>0.6589081838242348</v>
      </c>
      <c r="L132" s="87">
        <v>0.7327806775150957</v>
      </c>
    </row>
    <row r="133" spans="2:12" ht="12.75">
      <c r="B133" s="189" t="s">
        <v>1115</v>
      </c>
      <c r="C133" s="173">
        <v>5456</v>
      </c>
      <c r="D133" s="85">
        <v>3082.8360059959664</v>
      </c>
      <c r="E133" s="86">
        <v>1.7071014030612244</v>
      </c>
      <c r="F133" s="86">
        <v>1.0462126245847174</v>
      </c>
      <c r="G133" s="86">
        <v>1</v>
      </c>
      <c r="H133" s="86">
        <v>0.8913536463536463</v>
      </c>
      <c r="I133" s="86">
        <v>0.6265594141324662</v>
      </c>
      <c r="J133" s="86">
        <v>0.7558323732718893</v>
      </c>
      <c r="K133" s="86">
        <v>0.7905904944791167</v>
      </c>
      <c r="L133" s="87">
        <v>0.571330601048283</v>
      </c>
    </row>
    <row r="134" spans="2:12" ht="12.75">
      <c r="B134" s="189" t="s">
        <v>1116</v>
      </c>
      <c r="C134" s="173">
        <v>5459</v>
      </c>
      <c r="D134" s="85">
        <v>3949.801033118011</v>
      </c>
      <c r="E134" s="86">
        <v>1.5993292398569876</v>
      </c>
      <c r="F134" s="86">
        <v>1.0385328185328184</v>
      </c>
      <c r="G134" s="86">
        <v>1</v>
      </c>
      <c r="H134" s="86">
        <v>0.9106465746149761</v>
      </c>
      <c r="I134" s="86">
        <v>0.7821479934807964</v>
      </c>
      <c r="J134" s="86">
        <v>0.8028295128939829</v>
      </c>
      <c r="K134" s="86">
        <v>0.6871915293313978</v>
      </c>
      <c r="L134" s="87">
        <v>0.67166079856169</v>
      </c>
    </row>
    <row r="135" spans="2:12" ht="12.75">
      <c r="B135" s="189" t="s">
        <v>1117</v>
      </c>
      <c r="C135" s="173">
        <v>5468</v>
      </c>
      <c r="D135" s="85">
        <v>4554.209578449028</v>
      </c>
      <c r="E135" s="86">
        <v>1.511095471626011</v>
      </c>
      <c r="F135" s="86">
        <v>1.0319653948535936</v>
      </c>
      <c r="G135" s="86">
        <v>1</v>
      </c>
      <c r="H135" s="86">
        <v>0.9269738384359323</v>
      </c>
      <c r="I135" s="86">
        <v>0.8767626701115382</v>
      </c>
      <c r="J135" s="86">
        <v>0.8420395308427455</v>
      </c>
      <c r="K135" s="86">
        <v>0.7507572447939421</v>
      </c>
      <c r="L135" s="87">
        <v>0.7518873550845855</v>
      </c>
    </row>
    <row r="136" spans="2:12" ht="12.75">
      <c r="B136" s="189" t="s">
        <v>1118</v>
      </c>
      <c r="C136" s="173">
        <v>5471</v>
      </c>
      <c r="D136" s="85">
        <v>2186.795932232635</v>
      </c>
      <c r="E136" s="86">
        <v>1.8023065970574277</v>
      </c>
      <c r="F136" s="86">
        <v>1.0531824611032532</v>
      </c>
      <c r="G136" s="86">
        <v>1</v>
      </c>
      <c r="H136" s="86">
        <v>0.8744266371925946</v>
      </c>
      <c r="I136" s="86">
        <v>0.4457402543492711</v>
      </c>
      <c r="J136" s="86">
        <v>0.7154112221368178</v>
      </c>
      <c r="K136" s="86">
        <v>0.8033991079875659</v>
      </c>
      <c r="L136" s="87">
        <v>0.48498348867655394</v>
      </c>
    </row>
    <row r="137" spans="2:12" ht="12.75">
      <c r="B137" s="189" t="s">
        <v>1119</v>
      </c>
      <c r="C137" s="173">
        <v>5480</v>
      </c>
      <c r="D137" s="85">
        <v>3552.4420623537403</v>
      </c>
      <c r="E137" s="86">
        <v>1.651367895065584</v>
      </c>
      <c r="F137" s="86">
        <v>1.0422195416164053</v>
      </c>
      <c r="G137" s="86">
        <v>1</v>
      </c>
      <c r="H137" s="86">
        <v>0.9014729950900162</v>
      </c>
      <c r="I137" s="86">
        <v>0.7064562521762033</v>
      </c>
      <c r="J137" s="86">
        <v>0.7801857585139318</v>
      </c>
      <c r="K137" s="86">
        <v>0.6331632653061224</v>
      </c>
      <c r="L137" s="87">
        <v>0.6235115825936349</v>
      </c>
    </row>
    <row r="138" spans="2:12" ht="12.75">
      <c r="B138" s="189" t="s">
        <v>1120</v>
      </c>
      <c r="C138" s="173">
        <v>5492</v>
      </c>
      <c r="D138" s="85">
        <v>3903.9858081074963</v>
      </c>
      <c r="E138" s="86">
        <v>1.6061194029850747</v>
      </c>
      <c r="F138" s="86">
        <v>1.039219263042685</v>
      </c>
      <c r="G138" s="86">
        <v>1</v>
      </c>
      <c r="H138" s="86">
        <v>0.9095510894064613</v>
      </c>
      <c r="I138" s="86">
        <v>0.7674301548937923</v>
      </c>
      <c r="J138" s="86">
        <v>0.8000120365912374</v>
      </c>
      <c r="K138" s="86">
        <v>0.72</v>
      </c>
      <c r="L138" s="87">
        <v>0.6659652814308259</v>
      </c>
    </row>
    <row r="139" spans="2:12" ht="12.75">
      <c r="B139" s="189" t="s">
        <v>1121</v>
      </c>
      <c r="C139" s="173">
        <v>5495</v>
      </c>
      <c r="D139" s="85">
        <v>4413.239655339753</v>
      </c>
      <c r="E139" s="86">
        <v>1.5333673469387754</v>
      </c>
      <c r="F139" s="86">
        <v>1.033399046396479</v>
      </c>
      <c r="G139" s="86">
        <v>1</v>
      </c>
      <c r="H139" s="86">
        <v>0.9228121086600519</v>
      </c>
      <c r="I139" s="86">
        <v>0.8536346380462457</v>
      </c>
      <c r="J139" s="86">
        <v>0.8322441293752769</v>
      </c>
      <c r="K139" s="86">
        <v>0.7469984607491021</v>
      </c>
      <c r="L139" s="87">
        <v>0.7324170200321685</v>
      </c>
    </row>
    <row r="140" spans="2:12" ht="12.75">
      <c r="B140" s="189" t="s">
        <v>1122</v>
      </c>
      <c r="C140" s="173">
        <v>5498</v>
      </c>
      <c r="D140" s="85">
        <v>3777.1128773091486</v>
      </c>
      <c r="E140" s="86">
        <v>1.6230064335202905</v>
      </c>
      <c r="F140" s="86">
        <v>1.0403656366283773</v>
      </c>
      <c r="G140" s="86">
        <v>1</v>
      </c>
      <c r="H140" s="86">
        <v>0.9065554511278195</v>
      </c>
      <c r="I140" s="86">
        <v>0.7464046711980721</v>
      </c>
      <c r="J140" s="86">
        <v>0.7927144970414202</v>
      </c>
      <c r="K140" s="86">
        <v>0.7904967750789076</v>
      </c>
      <c r="L140" s="87">
        <v>0.6502745502533144</v>
      </c>
    </row>
    <row r="141" spans="2:12" ht="12.75">
      <c r="B141" s="189" t="s">
        <v>1123</v>
      </c>
      <c r="C141" s="173">
        <v>5504</v>
      </c>
      <c r="D141" s="85">
        <v>4300.463716852333</v>
      </c>
      <c r="E141" s="86">
        <v>1.5498989968868904</v>
      </c>
      <c r="F141" s="86">
        <v>1.0348897474557104</v>
      </c>
      <c r="G141" s="86">
        <v>1</v>
      </c>
      <c r="H141" s="86">
        <v>0.9196958128078818</v>
      </c>
      <c r="I141" s="86">
        <v>0.8368142510896694</v>
      </c>
      <c r="J141" s="86">
        <v>0.8248648039657502</v>
      </c>
      <c r="K141" s="86">
        <v>0.7370935187261718</v>
      </c>
      <c r="L141" s="87">
        <v>0.71715079120201</v>
      </c>
    </row>
    <row r="142" spans="2:12" ht="12.75">
      <c r="B142" s="189" t="s">
        <v>1124</v>
      </c>
      <c r="C142" s="173">
        <v>5510</v>
      </c>
      <c r="D142" s="85">
        <v>4628.218788081398</v>
      </c>
      <c r="E142" s="86">
        <v>1.4995503451707197</v>
      </c>
      <c r="F142" s="86">
        <v>1.0311232279171212</v>
      </c>
      <c r="G142" s="86">
        <v>1</v>
      </c>
      <c r="H142" s="86">
        <v>0.9292292928825787</v>
      </c>
      <c r="I142" s="86">
        <v>0.8893779603289702</v>
      </c>
      <c r="J142" s="86">
        <v>0.8472580645161291</v>
      </c>
      <c r="K142" s="86">
        <v>0.7804171011470282</v>
      </c>
      <c r="L142" s="87">
        <v>0.7622433432489298</v>
      </c>
    </row>
    <row r="143" spans="2:12" ht="12.75">
      <c r="B143" s="189" t="s">
        <v>1125</v>
      </c>
      <c r="C143" s="173">
        <v>5513</v>
      </c>
      <c r="D143" s="85">
        <v>4330.419825513055</v>
      </c>
      <c r="E143" s="86">
        <v>1.5457245632065777</v>
      </c>
      <c r="F143" s="86">
        <v>1.0345916362615775</v>
      </c>
      <c r="G143" s="86">
        <v>1</v>
      </c>
      <c r="H143" s="86">
        <v>0.9207049806552721</v>
      </c>
      <c r="I143" s="86">
        <v>0.8410193478288135</v>
      </c>
      <c r="J143" s="86">
        <v>0.8268842530282638</v>
      </c>
      <c r="K143" s="86">
        <v>0.8103219315895372</v>
      </c>
      <c r="L143" s="87">
        <v>0.7211820636224909</v>
      </c>
    </row>
    <row r="144" spans="2:12" ht="12.75">
      <c r="B144" s="189" t="s">
        <v>1126</v>
      </c>
      <c r="C144" s="173">
        <v>5519</v>
      </c>
      <c r="D144" s="85">
        <v>2930.412276634063</v>
      </c>
      <c r="E144" s="86">
        <v>1.7254000904159132</v>
      </c>
      <c r="F144" s="86">
        <v>1.0475957163855254</v>
      </c>
      <c r="G144" s="86">
        <v>1</v>
      </c>
      <c r="H144" s="86">
        <v>0.8882802681189778</v>
      </c>
      <c r="I144" s="86">
        <v>0.5908160918497415</v>
      </c>
      <c r="J144" s="86">
        <v>0.7486494597839135</v>
      </c>
      <c r="K144" s="86">
        <v>0.7828058998684302</v>
      </c>
      <c r="L144" s="87">
        <v>0.555462774307759</v>
      </c>
    </row>
    <row r="145" spans="2:12" ht="12.75">
      <c r="B145" s="189" t="s">
        <v>1127</v>
      </c>
      <c r="C145" s="173">
        <v>5540</v>
      </c>
      <c r="D145" s="85">
        <v>3763.0158849982204</v>
      </c>
      <c r="E145" s="86">
        <v>1.6244522704673514</v>
      </c>
      <c r="F145" s="86">
        <v>1.0404103285876685</v>
      </c>
      <c r="G145" s="86">
        <v>1</v>
      </c>
      <c r="H145" s="86">
        <v>0.9063287101248265</v>
      </c>
      <c r="I145" s="86">
        <v>0.7443021228285001</v>
      </c>
      <c r="J145" s="86">
        <v>0.7920994065281899</v>
      </c>
      <c r="K145" s="86">
        <v>0.6775130635019042</v>
      </c>
      <c r="L145" s="87">
        <v>0.6486051420674573</v>
      </c>
    </row>
    <row r="146" spans="2:12" ht="12.75">
      <c r="B146" s="189" t="s">
        <v>1128</v>
      </c>
      <c r="C146" s="173">
        <v>5543</v>
      </c>
      <c r="D146" s="85">
        <v>4416.763903417486</v>
      </c>
      <c r="E146" s="86">
        <v>1.5331603144989339</v>
      </c>
      <c r="F146" s="86">
        <v>1.0335608906808393</v>
      </c>
      <c r="G146" s="86">
        <v>1</v>
      </c>
      <c r="H146" s="86">
        <v>0.9232377581973135</v>
      </c>
      <c r="I146" s="86">
        <v>0.8557371864158176</v>
      </c>
      <c r="J146" s="86">
        <v>0.8325398582816652</v>
      </c>
      <c r="K146" s="86">
        <v>0.7358828376657427</v>
      </c>
      <c r="L146" s="87">
        <v>0.7329268827580158</v>
      </c>
    </row>
    <row r="147" spans="2:12" ht="12.75">
      <c r="B147" s="189" t="s">
        <v>1129</v>
      </c>
      <c r="C147" s="173">
        <v>5552</v>
      </c>
      <c r="D147" s="85">
        <v>4423.812399572949</v>
      </c>
      <c r="E147" s="86">
        <v>1.5313215946843854</v>
      </c>
      <c r="F147" s="86">
        <v>1.0335529024289831</v>
      </c>
      <c r="G147" s="86">
        <v>1</v>
      </c>
      <c r="H147" s="86">
        <v>0.9231554028071526</v>
      </c>
      <c r="I147" s="86">
        <v>0.8578397347853898</v>
      </c>
      <c r="J147" s="86">
        <v>0.8331305309734514</v>
      </c>
      <c r="K147" s="86">
        <v>0.7907482340031549</v>
      </c>
      <c r="L147" s="87">
        <v>0.7338712034844631</v>
      </c>
    </row>
    <row r="148" spans="2:12" ht="12.75">
      <c r="B148" s="189" t="s">
        <v>1130</v>
      </c>
      <c r="C148" s="173">
        <v>5561</v>
      </c>
      <c r="D148" s="85">
        <v>4423.812399572949</v>
      </c>
      <c r="E148" s="86">
        <v>1.5320341687163466</v>
      </c>
      <c r="F148" s="86">
        <v>1.0335529024289831</v>
      </c>
      <c r="G148" s="86">
        <v>1</v>
      </c>
      <c r="H148" s="86">
        <v>0.9234661249218638</v>
      </c>
      <c r="I148" s="86">
        <v>0.8557371864158176</v>
      </c>
      <c r="J148" s="86">
        <v>0.8331305309734514</v>
      </c>
      <c r="K148" s="86">
        <v>0.7912504282288455</v>
      </c>
      <c r="L148" s="87">
        <v>0.7338712034844631</v>
      </c>
    </row>
    <row r="149" spans="2:12" ht="12.75">
      <c r="B149" s="189" t="s">
        <v>1131</v>
      </c>
      <c r="C149" s="173">
        <v>5564</v>
      </c>
      <c r="D149" s="85">
        <v>3851.122086941518</v>
      </c>
      <c r="E149" s="86">
        <v>1.61290216255326</v>
      </c>
      <c r="F149" s="86">
        <v>1.0391747675401521</v>
      </c>
      <c r="G149" s="86">
        <v>1</v>
      </c>
      <c r="H149" s="86">
        <v>0.9081518196632266</v>
      </c>
      <c r="I149" s="86">
        <v>0.7590199614155042</v>
      </c>
      <c r="J149" s="86">
        <v>0.7968522119591638</v>
      </c>
      <c r="K149" s="86">
        <v>0.7912504282288455</v>
      </c>
      <c r="L149" s="87">
        <v>0.6593058509434816</v>
      </c>
    </row>
    <row r="150" spans="2:12" ht="12.75">
      <c r="B150" s="189" t="s">
        <v>1132</v>
      </c>
      <c r="C150" s="173">
        <v>5576</v>
      </c>
      <c r="D150" s="85">
        <v>3848.478900883219</v>
      </c>
      <c r="E150" s="86">
        <v>1.6127027027027026</v>
      </c>
      <c r="F150" s="86">
        <v>1.0392301998519615</v>
      </c>
      <c r="G150" s="86">
        <v>1</v>
      </c>
      <c r="H150" s="86">
        <v>0.9082191780821919</v>
      </c>
      <c r="I150" s="86">
        <v>0.7590199614155042</v>
      </c>
      <c r="J150" s="86">
        <v>0.796692607003891</v>
      </c>
      <c r="K150" s="86">
        <v>0.7429827802823147</v>
      </c>
      <c r="L150" s="87">
        <v>0.6589925018481361</v>
      </c>
    </row>
    <row r="151" spans="2:12" ht="12.75">
      <c r="B151" s="189" t="s">
        <v>1133</v>
      </c>
      <c r="C151" s="173">
        <v>5579</v>
      </c>
      <c r="D151" s="85">
        <v>3987.6866999536282</v>
      </c>
      <c r="E151" s="86">
        <v>1.5947140554233517</v>
      </c>
      <c r="F151" s="86">
        <v>1.0380204882523825</v>
      </c>
      <c r="G151" s="86">
        <v>1</v>
      </c>
      <c r="H151" s="86">
        <v>0.9115870675583171</v>
      </c>
      <c r="I151" s="86">
        <v>0.7884556385895126</v>
      </c>
      <c r="J151" s="86">
        <v>0.8051470588235294</v>
      </c>
      <c r="K151" s="86">
        <v>0.7424728401448526</v>
      </c>
      <c r="L151" s="87">
        <v>0.6764006994156592</v>
      </c>
    </row>
    <row r="152" spans="2:12" ht="12.75">
      <c r="B152" s="189" t="s">
        <v>1134</v>
      </c>
      <c r="C152" s="173">
        <v>5585</v>
      </c>
      <c r="D152" s="85">
        <v>4547.161082293565</v>
      </c>
      <c r="E152" s="86">
        <v>1.5121275373420147</v>
      </c>
      <c r="F152" s="86">
        <v>1.031970673183737</v>
      </c>
      <c r="G152" s="86">
        <v>1</v>
      </c>
      <c r="H152" s="86">
        <v>0.9267557861133281</v>
      </c>
      <c r="I152" s="86">
        <v>0.8767626701115382</v>
      </c>
      <c r="J152" s="86">
        <v>0.8414673913043479</v>
      </c>
      <c r="K152" s="86">
        <v>0.7537325320396785</v>
      </c>
      <c r="L152" s="87">
        <v>0.7508765803907875</v>
      </c>
    </row>
    <row r="153" spans="2:12" ht="12.75">
      <c r="B153" s="189" t="s">
        <v>1135</v>
      </c>
      <c r="C153" s="173">
        <v>5588</v>
      </c>
      <c r="D153" s="85">
        <v>4194.736274520377</v>
      </c>
      <c r="E153" s="86">
        <v>1.5656247313368679</v>
      </c>
      <c r="F153" s="86">
        <v>1.0361011703259502</v>
      </c>
      <c r="G153" s="86">
        <v>1</v>
      </c>
      <c r="H153" s="86">
        <v>0.9170061433103379</v>
      </c>
      <c r="I153" s="86">
        <v>0.8178913157635211</v>
      </c>
      <c r="J153" s="86">
        <v>0.8178538708199725</v>
      </c>
      <c r="K153" s="86">
        <v>0.8029153138528139</v>
      </c>
      <c r="L153" s="87">
        <v>0.7031353842064066</v>
      </c>
    </row>
    <row r="154" spans="2:12" ht="12.75">
      <c r="B154" s="189" t="s">
        <v>1136</v>
      </c>
      <c r="C154" s="173">
        <v>5594</v>
      </c>
      <c r="D154" s="85">
        <v>4758.615966957477</v>
      </c>
      <c r="E154" s="86">
        <v>1.4780938468876699</v>
      </c>
      <c r="F154" s="86">
        <v>1.029371902926602</v>
      </c>
      <c r="G154" s="86">
        <v>1</v>
      </c>
      <c r="H154" s="86">
        <v>0.9330574499796757</v>
      </c>
      <c r="I154" s="86">
        <v>0.9125059923942627</v>
      </c>
      <c r="J154" s="86">
        <v>0.856757614213198</v>
      </c>
      <c r="K154" s="86">
        <v>0.7709850031683447</v>
      </c>
      <c r="L154" s="87">
        <v>0.7808637066809316</v>
      </c>
    </row>
    <row r="155" spans="2:12" ht="12.75">
      <c r="B155" s="189" t="s">
        <v>1137</v>
      </c>
      <c r="C155" s="173">
        <v>5600</v>
      </c>
      <c r="D155" s="85">
        <v>3620.2838378500787</v>
      </c>
      <c r="E155" s="86">
        <v>1.6428841463414632</v>
      </c>
      <c r="F155" s="86">
        <v>1.0416009463722395</v>
      </c>
      <c r="G155" s="86">
        <v>1</v>
      </c>
      <c r="H155" s="86">
        <v>0.902804583835947</v>
      </c>
      <c r="I155" s="86">
        <v>0.7190715423936356</v>
      </c>
      <c r="J155" s="86">
        <v>0.7837614445574771</v>
      </c>
      <c r="K155" s="86">
        <v>0.8231049562682216</v>
      </c>
      <c r="L155" s="87">
        <v>0.631522323830016</v>
      </c>
    </row>
    <row r="156" spans="2:12" ht="12.75">
      <c r="B156" s="189" t="s">
        <v>1138</v>
      </c>
      <c r="C156" s="173">
        <v>5606</v>
      </c>
      <c r="D156" s="85">
        <v>4136.586181237801</v>
      </c>
      <c r="E156" s="86">
        <v>1.573915425065732</v>
      </c>
      <c r="F156" s="86">
        <v>1.0364746860282574</v>
      </c>
      <c r="G156" s="86">
        <v>1</v>
      </c>
      <c r="H156" s="86">
        <v>0.9155896298562252</v>
      </c>
      <c r="I156" s="86">
        <v>0.809481122285233</v>
      </c>
      <c r="J156" s="86">
        <v>0.8143501387604071</v>
      </c>
      <c r="K156" s="86">
        <v>0.7250805585392051</v>
      </c>
      <c r="L156" s="87">
        <v>0.6955452511814639</v>
      </c>
    </row>
    <row r="157" spans="2:12" ht="12.75">
      <c r="B157" s="189" t="s">
        <v>1139</v>
      </c>
      <c r="C157" s="173">
        <v>5621</v>
      </c>
      <c r="D157" s="85">
        <v>4072.2686538191933</v>
      </c>
      <c r="E157" s="86">
        <v>1.5826169339798581</v>
      </c>
      <c r="F157" s="86">
        <v>1.037097980553478</v>
      </c>
      <c r="G157" s="86">
        <v>1</v>
      </c>
      <c r="H157" s="86">
        <v>0.9137456067810626</v>
      </c>
      <c r="I157" s="86">
        <v>0.7968658320678008</v>
      </c>
      <c r="J157" s="86">
        <v>0.8103085553997195</v>
      </c>
      <c r="K157" s="86">
        <v>0.7659597105972478</v>
      </c>
      <c r="L157" s="87">
        <v>0.6872249316046152</v>
      </c>
    </row>
    <row r="158" spans="2:12" ht="12.75">
      <c r="B158" s="189" t="s">
        <v>1140</v>
      </c>
      <c r="C158" s="173">
        <v>5630</v>
      </c>
      <c r="D158" s="85">
        <v>3713.6764119099744</v>
      </c>
      <c r="E158" s="86">
        <v>1.6305815423514536</v>
      </c>
      <c r="F158" s="86">
        <v>1.0405694535878867</v>
      </c>
      <c r="G158" s="86">
        <v>1</v>
      </c>
      <c r="H158" s="86">
        <v>0.9049887735054729</v>
      </c>
      <c r="I158" s="86">
        <v>0.735891929350212</v>
      </c>
      <c r="J158" s="86">
        <v>0.7891288067898151</v>
      </c>
      <c r="K158" s="86">
        <v>0.7608502719725164</v>
      </c>
      <c r="L158" s="87">
        <v>0.6426284494587589</v>
      </c>
    </row>
    <row r="159" spans="2:12" ht="12.75">
      <c r="B159" s="189" t="s">
        <v>1141</v>
      </c>
      <c r="C159" s="173">
        <v>5654</v>
      </c>
      <c r="D159" s="85">
        <v>4593.857369323513</v>
      </c>
      <c r="E159" s="86">
        <v>1.5047950201207243</v>
      </c>
      <c r="F159" s="86">
        <v>1.0313406593406593</v>
      </c>
      <c r="G159" s="86">
        <v>1</v>
      </c>
      <c r="H159" s="86">
        <v>0.9280386226151699</v>
      </c>
      <c r="I159" s="86">
        <v>0.8830703152202541</v>
      </c>
      <c r="J159" s="86">
        <v>0.8449654278305965</v>
      </c>
      <c r="K159" s="86">
        <v>0.7319918453639384</v>
      </c>
      <c r="L159" s="87">
        <v>0.7574304889741131</v>
      </c>
    </row>
    <row r="160" spans="2:12" ht="12.75">
      <c r="B160" s="189" t="s">
        <v>1142</v>
      </c>
      <c r="C160" s="173">
        <v>5657</v>
      </c>
      <c r="D160" s="85">
        <v>4726.897734257891</v>
      </c>
      <c r="E160" s="86">
        <v>1.4830974463984583</v>
      </c>
      <c r="F160" s="86">
        <v>1.0298383312715949</v>
      </c>
      <c r="G160" s="86">
        <v>1</v>
      </c>
      <c r="H160" s="86">
        <v>0.9321428571428573</v>
      </c>
      <c r="I160" s="86">
        <v>0.9040957989159745</v>
      </c>
      <c r="J160" s="86">
        <v>0.8546622769753611</v>
      </c>
      <c r="K160" s="86">
        <v>0.8073380907499663</v>
      </c>
      <c r="L160" s="87">
        <v>0.7762874216839578</v>
      </c>
    </row>
    <row r="161" spans="2:12" ht="12.75">
      <c r="B161" s="189" t="s">
        <v>1143</v>
      </c>
      <c r="C161" s="173">
        <v>5660</v>
      </c>
      <c r="D161" s="85">
        <v>3148.034595434007</v>
      </c>
      <c r="E161" s="86">
        <v>1.7001938627410325</v>
      </c>
      <c r="F161" s="86">
        <v>1.04596018735363</v>
      </c>
      <c r="G161" s="86">
        <v>1</v>
      </c>
      <c r="H161" s="86">
        <v>0.8927248677248677</v>
      </c>
      <c r="I161" s="86">
        <v>0.6328670592411823</v>
      </c>
      <c r="J161" s="86">
        <v>0.7591359773371105</v>
      </c>
      <c r="K161" s="86">
        <v>0.8199003322259136</v>
      </c>
      <c r="L161" s="87">
        <v>0.5782582660344074</v>
      </c>
    </row>
    <row r="162" spans="2:12" ht="12.75">
      <c r="B162" s="189" t="s">
        <v>1144</v>
      </c>
      <c r="C162" s="173">
        <v>5663</v>
      </c>
      <c r="D162" s="85">
        <v>4194.736274520377</v>
      </c>
      <c r="E162" s="86">
        <v>1.5656247313368679</v>
      </c>
      <c r="F162" s="86">
        <v>1.0357505438723713</v>
      </c>
      <c r="G162" s="86">
        <v>1</v>
      </c>
      <c r="H162" s="86">
        <v>0.9170061433103379</v>
      </c>
      <c r="I162" s="86">
        <v>0.8178913157635211</v>
      </c>
      <c r="J162" s="86">
        <v>0.8178538708199725</v>
      </c>
      <c r="K162" s="86">
        <v>0.6918006566209277</v>
      </c>
      <c r="L162" s="87">
        <v>0.7031353842064066</v>
      </c>
    </row>
    <row r="163" spans="2:12" ht="12.75">
      <c r="B163" s="189" t="s">
        <v>1145</v>
      </c>
      <c r="C163" s="173">
        <v>5669</v>
      </c>
      <c r="D163" s="85">
        <v>4297.820530794034</v>
      </c>
      <c r="E163" s="86">
        <v>1.550448029914826</v>
      </c>
      <c r="F163" s="86">
        <v>1.034936350777935</v>
      </c>
      <c r="G163" s="86">
        <v>1</v>
      </c>
      <c r="H163" s="86">
        <v>0.9197648624667257</v>
      </c>
      <c r="I163" s="86">
        <v>0.8347117027200973</v>
      </c>
      <c r="J163" s="86">
        <v>0.8247294860234445</v>
      </c>
      <c r="K163" s="86">
        <v>0.7709850031683447</v>
      </c>
      <c r="L163" s="87">
        <v>0.7168574661630932</v>
      </c>
    </row>
    <row r="164" spans="2:12" ht="12.75">
      <c r="B164" s="189" t="s">
        <v>1146</v>
      </c>
      <c r="C164" s="173">
        <v>5672</v>
      </c>
      <c r="D164" s="85">
        <v>4597.3816174012445</v>
      </c>
      <c r="E164" s="86">
        <v>1.504624952883528</v>
      </c>
      <c r="F164" s="86">
        <v>1.0314971006852927</v>
      </c>
      <c r="G164" s="86">
        <v>1</v>
      </c>
      <c r="H164" s="86">
        <v>0.9284481555565893</v>
      </c>
      <c r="I164" s="86">
        <v>0.885172863589826</v>
      </c>
      <c r="J164" s="86">
        <v>0.8452483801295897</v>
      </c>
      <c r="K164" s="86">
        <v>0.7799374348279458</v>
      </c>
      <c r="L164" s="87">
        <v>0.7579344905221875</v>
      </c>
    </row>
    <row r="165" spans="2:12" ht="12.75">
      <c r="B165" s="189" t="s">
        <v>1147</v>
      </c>
      <c r="C165" s="173">
        <v>5675</v>
      </c>
      <c r="D165" s="85">
        <v>4027.3344908281124</v>
      </c>
      <c r="E165" s="86">
        <v>1.589220572640509</v>
      </c>
      <c r="F165" s="86">
        <v>1.03760593220339</v>
      </c>
      <c r="G165" s="86">
        <v>1</v>
      </c>
      <c r="H165" s="86">
        <v>0.9125776397515529</v>
      </c>
      <c r="I165" s="86">
        <v>0.7905581869590848</v>
      </c>
      <c r="J165" s="86">
        <v>0.807406971267075</v>
      </c>
      <c r="K165" s="86">
        <v>0.8075768790794698</v>
      </c>
      <c r="L165" s="87">
        <v>0.6814861198079732</v>
      </c>
    </row>
    <row r="166" spans="2:12" ht="12.75">
      <c r="B166" s="189" t="s">
        <v>1148</v>
      </c>
      <c r="C166" s="173">
        <v>5684</v>
      </c>
      <c r="D166" s="85">
        <v>4607.95436163444</v>
      </c>
      <c r="E166" s="86">
        <v>1.5027982972330036</v>
      </c>
      <c r="F166" s="86">
        <v>1.0313321647677476</v>
      </c>
      <c r="G166" s="86">
        <v>1</v>
      </c>
      <c r="H166" s="86">
        <v>0.9284670008354219</v>
      </c>
      <c r="I166" s="86">
        <v>0.885172863589826</v>
      </c>
      <c r="J166" s="86">
        <v>0.8457309184993531</v>
      </c>
      <c r="K166" s="86">
        <v>0.7570060483870968</v>
      </c>
      <c r="L166" s="87">
        <v>0.7594458804054249</v>
      </c>
    </row>
    <row r="167" spans="2:12" ht="12.75">
      <c r="B167" s="189" t="s">
        <v>1149</v>
      </c>
      <c r="C167" s="173">
        <v>5690</v>
      </c>
      <c r="D167" s="85">
        <v>5109.278650691801</v>
      </c>
      <c r="E167" s="86">
        <v>1.4140896775221803</v>
      </c>
      <c r="F167" s="86">
        <v>1.0247192334877877</v>
      </c>
      <c r="G167" s="86">
        <v>1</v>
      </c>
      <c r="H167" s="86">
        <v>0.9450460142303269</v>
      </c>
      <c r="I167" s="86">
        <v>0.9650697016335635</v>
      </c>
      <c r="J167" s="86">
        <v>0.8847131814483319</v>
      </c>
      <c r="K167" s="86">
        <v>0.8086722689075629</v>
      </c>
      <c r="L167" s="87">
        <v>0.8326752150251999</v>
      </c>
    </row>
    <row r="168" spans="2:12" ht="12.75">
      <c r="B168" s="189" t="s">
        <v>1150</v>
      </c>
      <c r="C168" s="173">
        <v>5696</v>
      </c>
      <c r="D168" s="85">
        <v>3289.8855805627154</v>
      </c>
      <c r="E168" s="86">
        <v>1.6827746686303389</v>
      </c>
      <c r="F168" s="86">
        <v>1.0445729205520329</v>
      </c>
      <c r="G168" s="86">
        <v>1</v>
      </c>
      <c r="H168" s="86">
        <v>0.8956823027718551</v>
      </c>
      <c r="I168" s="86">
        <v>0.6644052847847627</v>
      </c>
      <c r="J168" s="86">
        <v>0.7664203612479475</v>
      </c>
      <c r="K168" s="86">
        <v>0.8598310985043837</v>
      </c>
      <c r="L168" s="87">
        <v>0.593753975321206</v>
      </c>
    </row>
    <row r="169" spans="2:12" ht="12.75">
      <c r="B169" s="189" t="s">
        <v>1151</v>
      </c>
      <c r="C169" s="173">
        <v>5699</v>
      </c>
      <c r="D169" s="85">
        <v>4515.442849593977</v>
      </c>
      <c r="E169" s="86">
        <v>1.5178571428571428</v>
      </c>
      <c r="F169" s="86">
        <v>1.0324797421318888</v>
      </c>
      <c r="G169" s="86">
        <v>1</v>
      </c>
      <c r="H169" s="86">
        <v>0.9260735544217688</v>
      </c>
      <c r="I169" s="86">
        <v>0.870455025002822</v>
      </c>
      <c r="J169" s="86">
        <v>0.8392467248908296</v>
      </c>
      <c r="K169" s="86">
        <v>0.7014783958180185</v>
      </c>
      <c r="L169" s="87">
        <v>0.7464751806105803</v>
      </c>
    </row>
    <row r="170" spans="2:12" ht="12.75">
      <c r="B170" s="189" t="s">
        <v>1152</v>
      </c>
      <c r="C170" s="173">
        <v>5708</v>
      </c>
      <c r="D170" s="85">
        <v>4022.0481187115142</v>
      </c>
      <c r="E170" s="86">
        <v>1.5896631515059556</v>
      </c>
      <c r="F170" s="86">
        <v>1.0377096383107698</v>
      </c>
      <c r="G170" s="86">
        <v>1</v>
      </c>
      <c r="H170" s="86">
        <v>0.912713658460091</v>
      </c>
      <c r="I170" s="86">
        <v>0.7884556385895126</v>
      </c>
      <c r="J170" s="86">
        <v>0.8071074964639321</v>
      </c>
      <c r="K170" s="86">
        <v>0.7999660671869697</v>
      </c>
      <c r="L170" s="87">
        <v>0.680804736551683</v>
      </c>
    </row>
    <row r="171" spans="2:12" ht="12.75">
      <c r="B171" s="189" t="s">
        <v>1153</v>
      </c>
      <c r="C171" s="173">
        <v>5720</v>
      </c>
      <c r="D171" s="85">
        <v>3073.144323782204</v>
      </c>
      <c r="E171" s="86">
        <v>1.708089192361037</v>
      </c>
      <c r="F171" s="86">
        <v>1.0463302446503566</v>
      </c>
      <c r="G171" s="86">
        <v>1</v>
      </c>
      <c r="H171" s="86">
        <v>0.8910438789821679</v>
      </c>
      <c r="I171" s="86">
        <v>0.6223543173933219</v>
      </c>
      <c r="J171" s="86">
        <v>0.7551963048498844</v>
      </c>
      <c r="K171" s="86">
        <v>0.7567752630820239</v>
      </c>
      <c r="L171" s="87">
        <v>0.5702514468822548</v>
      </c>
    </row>
    <row r="172" spans="2:12" ht="12.75">
      <c r="B172" s="189" t="s">
        <v>1154</v>
      </c>
      <c r="C172" s="173">
        <v>5726</v>
      </c>
      <c r="D172" s="85">
        <v>3392.0887748169403</v>
      </c>
      <c r="E172" s="86">
        <v>1.670747849106552</v>
      </c>
      <c r="F172" s="86">
        <v>1.0438633487979756</v>
      </c>
      <c r="G172" s="86">
        <v>1</v>
      </c>
      <c r="H172" s="86">
        <v>0.897887323943662</v>
      </c>
      <c r="I172" s="86">
        <v>0.6791231233717668</v>
      </c>
      <c r="J172" s="86">
        <v>0.7716461785141636</v>
      </c>
      <c r="K172" s="86">
        <v>0.6866729435932551</v>
      </c>
      <c r="L172" s="87">
        <v>0.605193661971831</v>
      </c>
    </row>
    <row r="173" spans="2:12" ht="12.75">
      <c r="B173" s="189" t="s">
        <v>1155</v>
      </c>
      <c r="C173" s="173">
        <v>5729</v>
      </c>
      <c r="D173" s="85">
        <v>3933.9419167682177</v>
      </c>
      <c r="E173" s="86">
        <v>1.6016216005001565</v>
      </c>
      <c r="F173" s="86">
        <v>1.0384794293983874</v>
      </c>
      <c r="G173" s="86">
        <v>1</v>
      </c>
      <c r="H173" s="86">
        <v>0.9103744669509596</v>
      </c>
      <c r="I173" s="86">
        <v>0.7737378000025084</v>
      </c>
      <c r="J173" s="86">
        <v>0.801903735632184</v>
      </c>
      <c r="K173" s="86">
        <v>0.7086834733893559</v>
      </c>
      <c r="L173" s="87">
        <v>0.6696662917135359</v>
      </c>
    </row>
    <row r="174" spans="2:12" ht="12.75">
      <c r="B174" s="189" t="s">
        <v>1156</v>
      </c>
      <c r="C174" s="173">
        <v>5735</v>
      </c>
      <c r="D174" s="85">
        <v>1589.4358830570804</v>
      </c>
      <c r="E174" s="86">
        <v>1.8628481439820024</v>
      </c>
      <c r="F174" s="86">
        <v>1.0571689022008075</v>
      </c>
      <c r="G174" s="86">
        <v>1</v>
      </c>
      <c r="H174" s="86">
        <v>0.8646992481203009</v>
      </c>
      <c r="I174" s="86">
        <v>0.3237924489140932</v>
      </c>
      <c r="J174" s="86">
        <v>0.6924257932446265</v>
      </c>
      <c r="K174" s="86">
        <v>0.7492703925288196</v>
      </c>
      <c r="L174" s="87">
        <v>0.43606478124244624</v>
      </c>
    </row>
    <row r="175" spans="2:12" ht="12.75">
      <c r="B175" s="189" t="s">
        <v>1157</v>
      </c>
      <c r="C175" s="173">
        <v>5744</v>
      </c>
      <c r="D175" s="85">
        <v>3535.701883984514</v>
      </c>
      <c r="E175" s="86">
        <v>4.444901061776062</v>
      </c>
      <c r="F175" s="86">
        <v>1.0423376623376623</v>
      </c>
      <c r="G175" s="86">
        <v>1</v>
      </c>
      <c r="H175" s="86">
        <v>0.9009111984974761</v>
      </c>
      <c r="I175" s="86">
        <v>0.7043537038066313</v>
      </c>
      <c r="J175" s="86">
        <v>0.779324184360435</v>
      </c>
      <c r="K175" s="86">
        <v>0.6017693981145757</v>
      </c>
      <c r="L175" s="87">
        <v>0.6215826892396338</v>
      </c>
    </row>
    <row r="176" spans="2:12" ht="12.75">
      <c r="B176" s="189" t="s">
        <v>1158</v>
      </c>
      <c r="C176" s="173">
        <v>5756</v>
      </c>
      <c r="D176" s="85">
        <v>3162.131587744934</v>
      </c>
      <c r="E176" s="86">
        <v>1.6979499072356214</v>
      </c>
      <c r="F176" s="86">
        <v>1.0458813625178085</v>
      </c>
      <c r="G176" s="86">
        <v>1</v>
      </c>
      <c r="H176" s="86">
        <v>0.8930474238875878</v>
      </c>
      <c r="I176" s="86">
        <v>0.6391747043498983</v>
      </c>
      <c r="J176" s="86">
        <v>0.7599520045172219</v>
      </c>
      <c r="K176" s="86">
        <v>0.7189515500856831</v>
      </c>
      <c r="L176" s="87">
        <v>0.5797967722653915</v>
      </c>
    </row>
    <row r="177" spans="2:12" ht="12.75">
      <c r="B177" s="189" t="s">
        <v>1159</v>
      </c>
      <c r="C177" s="173">
        <v>5759</v>
      </c>
      <c r="D177" s="85">
        <v>4099.581576421615</v>
      </c>
      <c r="E177" s="86">
        <v>1.579212511091393</v>
      </c>
      <c r="F177" s="86">
        <v>1.0368160435751423</v>
      </c>
      <c r="G177" s="86">
        <v>1</v>
      </c>
      <c r="H177" s="86">
        <v>0.9145799075025693</v>
      </c>
      <c r="I177" s="86">
        <v>0.8010709288069449</v>
      </c>
      <c r="J177" s="86">
        <v>0.8119474174034434</v>
      </c>
      <c r="K177" s="86">
        <v>0.6924502977938092</v>
      </c>
      <c r="L177" s="87">
        <v>0.6907557785662326</v>
      </c>
    </row>
    <row r="178" spans="2:12" ht="12.75">
      <c r="B178" s="189" t="s">
        <v>1160</v>
      </c>
      <c r="C178" s="173">
        <v>5762</v>
      </c>
      <c r="D178" s="85">
        <v>2048.469195181658</v>
      </c>
      <c r="E178" s="86">
        <v>1.8170866678018047</v>
      </c>
      <c r="F178" s="86">
        <v>1.0540499697763448</v>
      </c>
      <c r="G178" s="86">
        <v>1</v>
      </c>
      <c r="H178" s="86">
        <v>0.8719604863221884</v>
      </c>
      <c r="I178" s="86">
        <v>0.4184071255448347</v>
      </c>
      <c r="J178" s="86">
        <v>0.7099959283387622</v>
      </c>
      <c r="K178" s="86">
        <v>0.7628956372968348</v>
      </c>
      <c r="L178" s="87">
        <v>0.4730705841658698</v>
      </c>
    </row>
    <row r="179" spans="2:12" ht="12.75">
      <c r="B179" s="189" t="s">
        <v>1161</v>
      </c>
      <c r="C179" s="173">
        <v>5774</v>
      </c>
      <c r="D179" s="85">
        <v>4623.813477984233</v>
      </c>
      <c r="E179" s="86">
        <v>1.5000822020176858</v>
      </c>
      <c r="F179" s="86">
        <v>1.0310862731400627</v>
      </c>
      <c r="G179" s="86">
        <v>1</v>
      </c>
      <c r="H179" s="86">
        <v>0.9289462723865056</v>
      </c>
      <c r="I179" s="86">
        <v>0.8893779603289702</v>
      </c>
      <c r="J179" s="86">
        <v>0.846815834767642</v>
      </c>
      <c r="K179" s="86">
        <v>0.6256581256581257</v>
      </c>
      <c r="L179" s="87">
        <v>0.7616725446655346</v>
      </c>
    </row>
    <row r="180" spans="2:12" ht="12.75">
      <c r="B180" s="189" t="s">
        <v>1162</v>
      </c>
      <c r="C180" s="173">
        <v>5780</v>
      </c>
      <c r="D180" s="85">
        <v>4318.966019260425</v>
      </c>
      <c r="E180" s="86">
        <v>1.5475741110117616</v>
      </c>
      <c r="F180" s="86">
        <v>1.034565237782572</v>
      </c>
      <c r="G180" s="86">
        <v>1</v>
      </c>
      <c r="H180" s="86">
        <v>0.920478645066274</v>
      </c>
      <c r="I180" s="86">
        <v>0.8389167994592415</v>
      </c>
      <c r="J180" s="86">
        <v>0.8258086253369272</v>
      </c>
      <c r="K180" s="86">
        <v>0.8099308863987117</v>
      </c>
      <c r="L180" s="87">
        <v>0.7196441416973737</v>
      </c>
    </row>
    <row r="181" spans="2:12" ht="12.75">
      <c r="B181" s="189" t="s">
        <v>1163</v>
      </c>
      <c r="C181" s="173">
        <v>5783</v>
      </c>
      <c r="D181" s="85">
        <v>3621.1648998695127</v>
      </c>
      <c r="E181" s="86">
        <v>1.6422825803081746</v>
      </c>
      <c r="F181" s="86">
        <v>1.0414437749873304</v>
      </c>
      <c r="G181" s="86">
        <v>1</v>
      </c>
      <c r="H181" s="86">
        <v>0.903024297777012</v>
      </c>
      <c r="I181" s="86">
        <v>0.7190715423936356</v>
      </c>
      <c r="J181" s="86">
        <v>0.7839521871820957</v>
      </c>
      <c r="K181" s="86">
        <v>0.7818723994452149</v>
      </c>
      <c r="L181" s="87">
        <v>0.6316080649127122</v>
      </c>
    </row>
    <row r="182" spans="2:12" ht="12.75">
      <c r="B182" s="189" t="s">
        <v>1164</v>
      </c>
      <c r="C182" s="173">
        <v>5786</v>
      </c>
      <c r="D182" s="85">
        <v>4303.987964930066</v>
      </c>
      <c r="E182" s="86">
        <v>1.5496682562720299</v>
      </c>
      <c r="F182" s="86">
        <v>1.0347140503647918</v>
      </c>
      <c r="G182" s="86">
        <v>1</v>
      </c>
      <c r="H182" s="86">
        <v>0.9198151521118441</v>
      </c>
      <c r="I182" s="86">
        <v>0.8368142510896694</v>
      </c>
      <c r="J182" s="86">
        <v>0.82479738856371</v>
      </c>
      <c r="K182" s="86">
        <v>0.7252570201012736</v>
      </c>
      <c r="L182" s="87">
        <v>0.7176646882529235</v>
      </c>
    </row>
    <row r="183" spans="2:12" ht="12.75">
      <c r="B183" s="189" t="s">
        <v>1165</v>
      </c>
      <c r="C183" s="173">
        <v>5789</v>
      </c>
      <c r="D183" s="85">
        <v>2855.5220049822606</v>
      </c>
      <c r="E183" s="86">
        <v>1.7334176182707994</v>
      </c>
      <c r="F183" s="86">
        <v>1.0480382293762576</v>
      </c>
      <c r="G183" s="86">
        <v>1</v>
      </c>
      <c r="H183" s="86">
        <v>0.8868177265898849</v>
      </c>
      <c r="I183" s="86">
        <v>0.5760982532627372</v>
      </c>
      <c r="J183" s="86">
        <v>0.7451716738197426</v>
      </c>
      <c r="K183" s="86">
        <v>0.7806767648693719</v>
      </c>
      <c r="L183" s="87">
        <v>0.5478641580878003</v>
      </c>
    </row>
    <row r="184" spans="2:12" ht="12.75">
      <c r="B184" s="189" t="s">
        <v>1166</v>
      </c>
      <c r="C184" s="173">
        <v>5795</v>
      </c>
      <c r="D184" s="85">
        <v>4062.576971605431</v>
      </c>
      <c r="E184" s="86">
        <v>1.5838127665943276</v>
      </c>
      <c r="F184" s="86">
        <v>1.0371638508447467</v>
      </c>
      <c r="G184" s="86">
        <v>1</v>
      </c>
      <c r="H184" s="86">
        <v>0.9135540764529162</v>
      </c>
      <c r="I184" s="86">
        <v>0.7989683804373728</v>
      </c>
      <c r="J184" s="86">
        <v>0.8095154494382022</v>
      </c>
      <c r="K184" s="86">
        <v>0.6727100442198358</v>
      </c>
      <c r="L184" s="87">
        <v>0.6859463560494488</v>
      </c>
    </row>
    <row r="185" spans="2:12" ht="12.75">
      <c r="B185" s="189" t="s">
        <v>1167</v>
      </c>
      <c r="C185" s="173">
        <v>5798</v>
      </c>
      <c r="D185" s="85">
        <v>3714.5574739294075</v>
      </c>
      <c r="E185" s="86">
        <v>1.6300067385444745</v>
      </c>
      <c r="F185" s="86">
        <v>1.0408163265306123</v>
      </c>
      <c r="G185" s="86">
        <v>1</v>
      </c>
      <c r="H185" s="86">
        <v>0.9052034802133034</v>
      </c>
      <c r="I185" s="86">
        <v>0.7400970260893559</v>
      </c>
      <c r="J185" s="86">
        <v>0.7889221556886228</v>
      </c>
      <c r="K185" s="86">
        <v>0.7598008310646225</v>
      </c>
      <c r="L185" s="87">
        <v>0.6427123191609372</v>
      </c>
    </row>
    <row r="186" spans="2:12" ht="12.75">
      <c r="B186" s="189" t="s">
        <v>1168</v>
      </c>
      <c r="C186" s="173">
        <v>5807</v>
      </c>
      <c r="D186" s="85">
        <v>3867.862265310744</v>
      </c>
      <c r="E186" s="86">
        <v>1.6108481893037012</v>
      </c>
      <c r="F186" s="86">
        <v>1.0394632991318074</v>
      </c>
      <c r="G186" s="86">
        <v>1</v>
      </c>
      <c r="H186" s="86">
        <v>0.9086444805194804</v>
      </c>
      <c r="I186" s="86">
        <v>0.7611225097850762</v>
      </c>
      <c r="J186" s="86">
        <v>0.7979883664566165</v>
      </c>
      <c r="K186" s="86">
        <v>0.732165508909695</v>
      </c>
      <c r="L186" s="87">
        <v>0.6614035616355801</v>
      </c>
    </row>
    <row r="187" spans="2:12" ht="12.75">
      <c r="B187" s="189" t="s">
        <v>1169</v>
      </c>
      <c r="C187" s="173">
        <v>5810</v>
      </c>
      <c r="D187" s="85">
        <v>4537.469400079803</v>
      </c>
      <c r="E187" s="86">
        <v>1.514317745035234</v>
      </c>
      <c r="F187" s="86">
        <v>1.0320181688635555</v>
      </c>
      <c r="G187" s="86">
        <v>1</v>
      </c>
      <c r="H187" s="86">
        <v>0.9266075544475282</v>
      </c>
      <c r="I187" s="86">
        <v>0.8767626701115382</v>
      </c>
      <c r="J187" s="86">
        <v>0.8407705703090989</v>
      </c>
      <c r="K187" s="86">
        <v>0.7442871885596344</v>
      </c>
      <c r="L187" s="87">
        <v>0.7495815442835311</v>
      </c>
    </row>
    <row r="188" spans="2:12" ht="12.75">
      <c r="B188" s="189" t="s">
        <v>1170</v>
      </c>
      <c r="C188" s="173">
        <v>5816</v>
      </c>
      <c r="D188" s="85">
        <v>4118.9649408491405</v>
      </c>
      <c r="E188" s="86">
        <v>1.5760741828865221</v>
      </c>
      <c r="F188" s="86">
        <v>1.0366875277189178</v>
      </c>
      <c r="G188" s="86">
        <v>1</v>
      </c>
      <c r="H188" s="86">
        <v>0.9149547175603765</v>
      </c>
      <c r="I188" s="86">
        <v>0.8052760255460889</v>
      </c>
      <c r="J188" s="86">
        <v>0.8131377551020408</v>
      </c>
      <c r="K188" s="86">
        <v>0.8019634394041977</v>
      </c>
      <c r="L188" s="87">
        <v>0.6932293365758178</v>
      </c>
    </row>
    <row r="189" spans="2:12" ht="12.75">
      <c r="B189" s="4" t="s">
        <v>215</v>
      </c>
      <c r="C189" s="173">
        <v>5819</v>
      </c>
      <c r="D189" s="85">
        <v>4237.02725145316</v>
      </c>
      <c r="E189" s="86">
        <v>1.5595103857566768</v>
      </c>
      <c r="F189" s="86">
        <v>1.0353315472203617</v>
      </c>
      <c r="G189" s="86">
        <v>1</v>
      </c>
      <c r="H189" s="86">
        <v>0.9181603773584905</v>
      </c>
      <c r="I189" s="86">
        <v>0.8263015092418092</v>
      </c>
      <c r="J189" s="86">
        <v>0.8204617834394905</v>
      </c>
      <c r="K189" s="86">
        <v>0.7645950366209201</v>
      </c>
      <c r="L189" s="87">
        <v>0.70875889817394</v>
      </c>
    </row>
    <row r="190" spans="2:12" ht="12.75">
      <c r="B190" s="189" t="s">
        <v>1171</v>
      </c>
      <c r="C190" s="173">
        <v>5825</v>
      </c>
      <c r="D190" s="85">
        <v>4200.022646636975</v>
      </c>
      <c r="E190" s="86">
        <v>1.5644594594594596</v>
      </c>
      <c r="F190" s="86">
        <v>1.0360040567951319</v>
      </c>
      <c r="G190" s="86">
        <v>1</v>
      </c>
      <c r="H190" s="86">
        <v>0.9171919014084507</v>
      </c>
      <c r="I190" s="86">
        <v>0.8199938641330932</v>
      </c>
      <c r="J190" s="86">
        <v>0.8181350114416477</v>
      </c>
      <c r="K190" s="86">
        <v>0.7745588235294119</v>
      </c>
      <c r="L190" s="87">
        <v>0.7038032244729228</v>
      </c>
    </row>
    <row r="191" spans="2:12" ht="12.75">
      <c r="B191" s="189" t="s">
        <v>1172</v>
      </c>
      <c r="C191" s="173">
        <v>5831</v>
      </c>
      <c r="D191" s="85">
        <v>3760.3726989399215</v>
      </c>
      <c r="E191" s="86">
        <v>1.6251966152314585</v>
      </c>
      <c r="F191" s="86">
        <v>1.0404680643588495</v>
      </c>
      <c r="G191" s="86">
        <v>1</v>
      </c>
      <c r="H191" s="86">
        <v>0.906043956043956</v>
      </c>
      <c r="I191" s="86">
        <v>0.7464046711980721</v>
      </c>
      <c r="J191" s="86">
        <v>0.7919346857991094</v>
      </c>
      <c r="K191" s="86">
        <v>0.771576354679803</v>
      </c>
      <c r="L191" s="87">
        <v>0.6482873851294905</v>
      </c>
    </row>
    <row r="192" spans="2:12" ht="12.75">
      <c r="B192" s="189" t="s">
        <v>1173</v>
      </c>
      <c r="C192" s="173">
        <v>6001</v>
      </c>
      <c r="D192" s="85">
        <v>4419.407089475784</v>
      </c>
      <c r="E192" s="86">
        <v>1.5326481160963918</v>
      </c>
      <c r="F192" s="86">
        <v>1.0335164835164834</v>
      </c>
      <c r="G192" s="86">
        <v>1</v>
      </c>
      <c r="H192" s="86">
        <v>0.9237201077803974</v>
      </c>
      <c r="I192" s="86">
        <v>0.9089514426460239</v>
      </c>
      <c r="J192" s="86">
        <v>0.8326693227091633</v>
      </c>
      <c r="K192" s="86">
        <v>0.7357517613551192</v>
      </c>
      <c r="L192" s="87">
        <v>0.7332904508508274</v>
      </c>
    </row>
    <row r="193" spans="2:12" ht="12.75">
      <c r="B193" s="189" t="s">
        <v>1189</v>
      </c>
      <c r="C193" s="173">
        <v>6002</v>
      </c>
      <c r="D193" s="85">
        <v>2968.2979434696804</v>
      </c>
      <c r="E193" s="86">
        <v>1.720483978638184</v>
      </c>
      <c r="F193" s="86">
        <v>1.0472851616468637</v>
      </c>
      <c r="G193" s="86">
        <v>1</v>
      </c>
      <c r="H193" s="86">
        <v>0.8883751810719459</v>
      </c>
      <c r="I193" s="86">
        <v>0.8727540241448691</v>
      </c>
      <c r="J193" s="86">
        <v>0.7502226840855107</v>
      </c>
      <c r="K193" s="86">
        <v>0.7908417877707705</v>
      </c>
      <c r="L193" s="87">
        <v>0.5593743773660091</v>
      </c>
    </row>
    <row r="194" spans="2:12" ht="12.75">
      <c r="B194" s="189" t="s">
        <v>1190</v>
      </c>
      <c r="C194" s="173">
        <v>6003</v>
      </c>
      <c r="D194" s="85">
        <v>3948.9199710985777</v>
      </c>
      <c r="E194" s="86">
        <v>1.5998429115794384</v>
      </c>
      <c r="F194" s="86">
        <v>1.0386754557626943</v>
      </c>
      <c r="G194" s="86">
        <v>1</v>
      </c>
      <c r="H194" s="86">
        <v>0.9103756043138713</v>
      </c>
      <c r="I194" s="86">
        <v>0.8936236933797909</v>
      </c>
      <c r="J194" s="86">
        <v>0.8026504297994269</v>
      </c>
      <c r="K194" s="86">
        <v>0.679949104949105</v>
      </c>
      <c r="L194" s="87">
        <v>0.6715814078935538</v>
      </c>
    </row>
    <row r="195" spans="2:12" ht="12.75">
      <c r="B195" s="189" t="s">
        <v>1174</v>
      </c>
      <c r="C195" s="173">
        <v>7001</v>
      </c>
      <c r="D195" s="85">
        <v>5459.06027240669</v>
      </c>
      <c r="E195" s="86">
        <v>1.3390921932385347</v>
      </c>
      <c r="F195" s="86">
        <v>1.0192279573036993</v>
      </c>
      <c r="G195" s="86">
        <v>1</v>
      </c>
      <c r="H195" s="86">
        <v>0.9584159116647792</v>
      </c>
      <c r="I195" s="86">
        <v>0.9496845238095237</v>
      </c>
      <c r="J195" s="86">
        <v>0.9162066246056781</v>
      </c>
      <c r="K195" s="86">
        <v>0.7505897771952817</v>
      </c>
      <c r="L195" s="87">
        <v>0.8864725659918449</v>
      </c>
    </row>
    <row r="196" spans="2:12" ht="12.75">
      <c r="B196" s="189" t="s">
        <v>1175</v>
      </c>
      <c r="C196" s="173">
        <v>8001</v>
      </c>
      <c r="D196" s="85">
        <v>5672.27728110947</v>
      </c>
      <c r="E196" s="86">
        <v>1.2835173522130043</v>
      </c>
      <c r="F196" s="86">
        <v>1.0151371807000946</v>
      </c>
      <c r="G196" s="86">
        <v>1</v>
      </c>
      <c r="H196" s="86">
        <v>0.9683544303797468</v>
      </c>
      <c r="I196" s="86">
        <v>0.9607563025210084</v>
      </c>
      <c r="J196" s="86">
        <v>0.9379370629370629</v>
      </c>
      <c r="K196" s="86">
        <v>0.9008091024020227</v>
      </c>
      <c r="L196" s="87">
        <v>0.920174372900736</v>
      </c>
    </row>
    <row r="197" spans="2:12" ht="12.75">
      <c r="B197" s="189" t="s">
        <v>1176</v>
      </c>
      <c r="C197" s="173">
        <v>9001</v>
      </c>
      <c r="D197" s="85">
        <v>6065.2309417765755</v>
      </c>
      <c r="E197" s="86">
        <v>1.1284842857142856</v>
      </c>
      <c r="F197" s="86">
        <v>1.004865706500584</v>
      </c>
      <c r="G197" s="86">
        <v>1</v>
      </c>
      <c r="H197" s="86">
        <v>0.9905097471022128</v>
      </c>
      <c r="I197" s="86">
        <v>0.9891908482142857</v>
      </c>
      <c r="J197" s="86">
        <v>0.9952362804878049</v>
      </c>
      <c r="K197" s="86">
        <v>0.927781954887218</v>
      </c>
      <c r="L197" s="87">
        <v>0.9834285714285714</v>
      </c>
    </row>
    <row r="198" spans="2:12" ht="12.75">
      <c r="B198" s="189" t="s">
        <v>1191</v>
      </c>
      <c r="C198" s="173">
        <v>9002</v>
      </c>
      <c r="D198" s="85">
        <v>6057.301383601677</v>
      </c>
      <c r="E198" s="86">
        <v>1.1332417582417582</v>
      </c>
      <c r="F198" s="86">
        <v>1.0051496149972383</v>
      </c>
      <c r="G198" s="86">
        <v>1</v>
      </c>
      <c r="H198" s="86">
        <v>0.9902847350382283</v>
      </c>
      <c r="I198" s="86">
        <v>0.9878976004464286</v>
      </c>
      <c r="J198" s="86">
        <v>0.9849294162533384</v>
      </c>
      <c r="K198" s="86">
        <v>0.9948571428571429</v>
      </c>
      <c r="L198" s="87">
        <v>0.9821428571428571</v>
      </c>
    </row>
    <row r="199" spans="2:12" ht="12.75">
      <c r="B199" s="189" t="s">
        <v>1192</v>
      </c>
      <c r="C199" s="173">
        <v>9003</v>
      </c>
      <c r="D199" s="85">
        <v>6065.2309417765755</v>
      </c>
      <c r="E199" s="86">
        <v>1.1290488101193454</v>
      </c>
      <c r="F199" s="86">
        <v>1.0050939294636774</v>
      </c>
      <c r="G199" s="86">
        <v>1</v>
      </c>
      <c r="H199" s="86">
        <v>0.9907707509881423</v>
      </c>
      <c r="I199" s="86">
        <v>0.9891908482142857</v>
      </c>
      <c r="J199" s="86">
        <v>0.984017175572519</v>
      </c>
      <c r="K199" s="86">
        <v>0.9838563350525074</v>
      </c>
      <c r="L199" s="87">
        <v>0.9834285714285714</v>
      </c>
    </row>
    <row r="200" spans="2:12" ht="12.75">
      <c r="B200" s="189" t="s">
        <v>1193</v>
      </c>
      <c r="C200" s="173">
        <v>9004</v>
      </c>
      <c r="D200" s="85">
        <v>6012.367220610597</v>
      </c>
      <c r="E200" s="86">
        <v>1.15832106800784</v>
      </c>
      <c r="F200" s="86">
        <v>1.006621648200354</v>
      </c>
      <c r="G200" s="86">
        <v>1</v>
      </c>
      <c r="H200" s="86">
        <v>0.9873907863383637</v>
      </c>
      <c r="I200" s="86">
        <v>0.9844145658263306</v>
      </c>
      <c r="J200" s="86">
        <v>0.9849294162533384</v>
      </c>
      <c r="K200" s="86">
        <v>0.9825700615174299</v>
      </c>
      <c r="L200" s="87">
        <v>0.9748571428571429</v>
      </c>
    </row>
    <row r="201" spans="2:12" ht="12.75">
      <c r="B201" s="189" t="s">
        <v>1177</v>
      </c>
      <c r="C201" s="173">
        <v>10001</v>
      </c>
      <c r="D201" s="85">
        <v>5866.991987404157</v>
      </c>
      <c r="E201" s="86">
        <v>1.2206881265226246</v>
      </c>
      <c r="F201" s="86">
        <v>1.0108112666554225</v>
      </c>
      <c r="G201" s="86">
        <v>1</v>
      </c>
      <c r="H201" s="86">
        <v>0.9781056735681635</v>
      </c>
      <c r="I201" s="86">
        <v>0.9739804032945185</v>
      </c>
      <c r="J201" s="86">
        <v>0.9778372181887658</v>
      </c>
      <c r="K201" s="86">
        <v>0.9838563350525074</v>
      </c>
      <c r="L201" s="87">
        <v>0.9513808523709514</v>
      </c>
    </row>
    <row r="202" spans="2:12" ht="12.75">
      <c r="B202" s="189" t="s">
        <v>1194</v>
      </c>
      <c r="C202" s="173">
        <v>10002</v>
      </c>
      <c r="D202" s="85">
        <v>5909.282964336939</v>
      </c>
      <c r="E202" s="86">
        <v>1.2045674374926636</v>
      </c>
      <c r="F202" s="86">
        <v>1.009752425560388</v>
      </c>
      <c r="G202" s="86">
        <v>1</v>
      </c>
      <c r="H202" s="86">
        <v>0.9805592721434305</v>
      </c>
      <c r="I202" s="86">
        <v>0.9771159830268742</v>
      </c>
      <c r="J202" s="86">
        <v>0.9596944657955419</v>
      </c>
      <c r="K202" s="86">
        <v>0.9757055824940943</v>
      </c>
      <c r="L202" s="87">
        <v>0.9582386810109582</v>
      </c>
    </row>
    <row r="203" spans="2:12" ht="12.75">
      <c r="B203" s="189" t="s">
        <v>1195</v>
      </c>
      <c r="C203" s="173">
        <v>10003</v>
      </c>
      <c r="D203" s="85">
        <v>5921.617832609</v>
      </c>
      <c r="E203" s="86">
        <v>1.1998518143985066</v>
      </c>
      <c r="F203" s="86">
        <v>1.009495994659546</v>
      </c>
      <c r="G203" s="86">
        <v>1</v>
      </c>
      <c r="H203" s="86">
        <v>0.9812934259754141</v>
      </c>
      <c r="I203" s="86">
        <v>0.97722049689441</v>
      </c>
      <c r="J203" s="86">
        <v>0.9647583429229</v>
      </c>
      <c r="K203" s="86">
        <v>0.9546060832710048</v>
      </c>
      <c r="L203" s="87">
        <v>0.9602388810309602</v>
      </c>
    </row>
    <row r="204" spans="2:12" ht="12.75">
      <c r="B204" s="189" t="s">
        <v>1196</v>
      </c>
      <c r="C204" s="173">
        <v>10004</v>
      </c>
      <c r="D204" s="85">
        <v>6065.2309417765755</v>
      </c>
      <c r="E204" s="86">
        <v>1.1627864870832414</v>
      </c>
      <c r="F204" s="86">
        <v>1.0138438880706921</v>
      </c>
      <c r="G204" s="86">
        <v>1</v>
      </c>
      <c r="H204" s="86">
        <v>0.994702380952381</v>
      </c>
      <c r="I204" s="86">
        <v>0.9930700280112045</v>
      </c>
      <c r="J204" s="86">
        <v>0.9664014570552149</v>
      </c>
      <c r="K204" s="86">
        <v>0.960648897745672</v>
      </c>
      <c r="L204" s="87">
        <v>0.9834285714285714</v>
      </c>
    </row>
    <row r="205" spans="2:12" ht="12.75">
      <c r="B205" s="4" t="s">
        <v>216</v>
      </c>
      <c r="C205" s="173">
        <v>11000</v>
      </c>
      <c r="D205" s="85">
        <v>6093.424926398429</v>
      </c>
      <c r="E205" s="86">
        <v>1.1098678414096916</v>
      </c>
      <c r="F205" s="86">
        <v>1.003838338225333</v>
      </c>
      <c r="G205" s="86">
        <v>1</v>
      </c>
      <c r="H205" s="86">
        <v>0.9931931668856767</v>
      </c>
      <c r="I205" s="86">
        <v>0.9918518518518518</v>
      </c>
      <c r="J205" s="86">
        <v>0.9864348490638135</v>
      </c>
      <c r="K205" s="86">
        <v>0.9622346716464364</v>
      </c>
      <c r="L205" s="87">
        <v>0.988</v>
      </c>
    </row>
    <row r="206" spans="2:12" ht="12.75">
      <c r="B206" s="189" t="s">
        <v>1178</v>
      </c>
      <c r="C206" s="173">
        <v>11011</v>
      </c>
      <c r="D206" s="85">
        <v>4222.930259142232</v>
      </c>
      <c r="E206" s="86">
        <v>1.5612710240579093</v>
      </c>
      <c r="F206" s="86">
        <v>1.035702280912365</v>
      </c>
      <c r="G206" s="86">
        <v>1</v>
      </c>
      <c r="H206" s="86">
        <v>0.9176706877565322</v>
      </c>
      <c r="I206" s="86">
        <v>0.8995608600583092</v>
      </c>
      <c r="J206" s="86">
        <v>0.9891304347826086</v>
      </c>
      <c r="K206" s="86">
        <v>0.9842844709685441</v>
      </c>
      <c r="L206" s="87">
        <v>0.7068383252960522</v>
      </c>
    </row>
    <row r="207" spans="2:12" ht="12.75">
      <c r="B207" s="4" t="s">
        <v>217</v>
      </c>
      <c r="C207" s="173">
        <v>11021</v>
      </c>
      <c r="D207" s="85">
        <v>6076.684748029204</v>
      </c>
      <c r="E207" s="86">
        <v>1.12108612507968</v>
      </c>
      <c r="F207" s="86">
        <v>1.004482490776102</v>
      </c>
      <c r="G207" s="86">
        <v>1</v>
      </c>
      <c r="H207" s="86">
        <v>0.9917678571428572</v>
      </c>
      <c r="I207" s="86">
        <v>0.9910588727678572</v>
      </c>
      <c r="J207" s="86">
        <v>0.8195964432284542</v>
      </c>
      <c r="K207" s="86">
        <v>0.9884297520661157</v>
      </c>
      <c r="L207" s="87">
        <v>0.9852857142857143</v>
      </c>
    </row>
    <row r="208" spans="2:12" ht="12.75">
      <c r="B208" s="4" t="s">
        <v>218</v>
      </c>
      <c r="C208" s="173">
        <v>11022</v>
      </c>
      <c r="D208" s="85">
        <v>3753.324202784458</v>
      </c>
      <c r="E208" s="86">
        <v>1.625927157824713</v>
      </c>
      <c r="F208" s="86">
        <v>1.0404906643508467</v>
      </c>
      <c r="G208" s="86">
        <v>1</v>
      </c>
      <c r="H208" s="86">
        <v>0.906105766557304</v>
      </c>
      <c r="I208" s="86">
        <v>0.8853510895883776</v>
      </c>
      <c r="J208" s="86">
        <v>0.9867893933613124</v>
      </c>
      <c r="K208" s="86">
        <v>0.7734984563570025</v>
      </c>
      <c r="L208" s="87">
        <v>0.6474164133738601</v>
      </c>
    </row>
    <row r="209" spans="2:12" ht="12.75">
      <c r="B209" s="4" t="s">
        <v>219</v>
      </c>
      <c r="C209" s="173">
        <v>11031</v>
      </c>
      <c r="D209" s="85">
        <v>4395.618414951095</v>
      </c>
      <c r="E209" s="86">
        <v>1.5358490945674044</v>
      </c>
      <c r="F209" s="86">
        <v>1.0339182094501242</v>
      </c>
      <c r="G209" s="86">
        <v>1</v>
      </c>
      <c r="H209" s="86">
        <v>0.9225489485134155</v>
      </c>
      <c r="I209" s="86">
        <v>0.9040587614356088</v>
      </c>
      <c r="J209" s="86">
        <v>0.7912332838038633</v>
      </c>
      <c r="K209" s="86">
        <v>0.9857142857142858</v>
      </c>
      <c r="L209" s="87">
        <v>0.730015656779971</v>
      </c>
    </row>
    <row r="210" spans="2:12" ht="12.75">
      <c r="B210" s="4" t="s">
        <v>220</v>
      </c>
      <c r="C210" s="173">
        <v>11042</v>
      </c>
      <c r="D210" s="85">
        <v>6086.376430242966</v>
      </c>
      <c r="E210" s="86">
        <v>1.1145852080989875</v>
      </c>
      <c r="F210" s="86">
        <v>1.004037337295307</v>
      </c>
      <c r="G210" s="86">
        <v>1</v>
      </c>
      <c r="H210" s="86">
        <v>0.9925660193080651</v>
      </c>
      <c r="I210" s="86">
        <v>0.9907045391255918</v>
      </c>
      <c r="J210" s="86">
        <v>0.8311306086183918</v>
      </c>
      <c r="K210" s="86">
        <v>0.7351440576230492</v>
      </c>
      <c r="L210" s="87">
        <v>0.9868571428571429</v>
      </c>
    </row>
    <row r="211" spans="2:12" ht="12.75">
      <c r="B211" s="4" t="s">
        <v>221</v>
      </c>
      <c r="C211" s="173">
        <v>11051</v>
      </c>
      <c r="D211" s="85">
        <v>6118.094662942553</v>
      </c>
      <c r="E211" s="86">
        <v>1.0893014354066985</v>
      </c>
      <c r="F211" s="86">
        <v>1.0029206919793305</v>
      </c>
      <c r="G211" s="86">
        <v>1</v>
      </c>
      <c r="H211" s="86">
        <v>0.9951219512195122</v>
      </c>
      <c r="I211" s="86">
        <v>0.9939299610894942</v>
      </c>
      <c r="J211" s="86">
        <v>0.9879862700228833</v>
      </c>
      <c r="K211" s="86">
        <v>0.7888560428983914</v>
      </c>
      <c r="L211" s="87">
        <v>0.992</v>
      </c>
    </row>
    <row r="212" spans="2:12" ht="12.75">
      <c r="B212" s="4" t="s">
        <v>222</v>
      </c>
      <c r="C212" s="173">
        <v>11060</v>
      </c>
      <c r="D212" s="85">
        <v>6042.323329271318</v>
      </c>
      <c r="E212" s="86">
        <v>1.1425021777003486</v>
      </c>
      <c r="F212" s="86">
        <v>1.0056373826903025</v>
      </c>
      <c r="G212" s="86">
        <v>1</v>
      </c>
      <c r="H212" s="86">
        <v>0.9892838286317696</v>
      </c>
      <c r="I212" s="86">
        <v>0.9873832820799553</v>
      </c>
      <c r="J212" s="86">
        <v>0.9923780487804877</v>
      </c>
      <c r="K212" s="86">
        <v>0.9872863978127137</v>
      </c>
      <c r="L212" s="87">
        <v>0.9797142857142858</v>
      </c>
    </row>
    <row r="213" spans="2:12" ht="12.75">
      <c r="B213" s="189" t="s">
        <v>1179</v>
      </c>
      <c r="C213" s="173">
        <v>11135</v>
      </c>
      <c r="D213" s="85">
        <v>6067.874127834873</v>
      </c>
      <c r="E213" s="86">
        <v>1.1272851437130018</v>
      </c>
      <c r="F213" s="86">
        <v>1.004847286168212</v>
      </c>
      <c r="G213" s="86">
        <v>1</v>
      </c>
      <c r="H213" s="86">
        <v>0.99137343820563</v>
      </c>
      <c r="I213" s="86">
        <v>0.9896219308035715</v>
      </c>
      <c r="J213" s="86">
        <v>0.981958762886598</v>
      </c>
      <c r="K213" s="86">
        <v>0.992</v>
      </c>
      <c r="L213" s="87">
        <v>0.9838571428571429</v>
      </c>
    </row>
    <row r="214" spans="2:12" ht="12.75">
      <c r="B214" s="189" t="s">
        <v>1180</v>
      </c>
      <c r="C214" s="173">
        <v>11139</v>
      </c>
      <c r="D214" s="85">
        <v>5468.751954620453</v>
      </c>
      <c r="E214" s="86">
        <v>1.3366235045742434</v>
      </c>
      <c r="F214" s="86">
        <v>1.0189515540639136</v>
      </c>
      <c r="G214" s="86">
        <v>1</v>
      </c>
      <c r="H214" s="86">
        <v>0.9589149400218102</v>
      </c>
      <c r="I214" s="86">
        <v>0.9493926343926343</v>
      </c>
      <c r="J214" s="86">
        <v>0.9853586417397939</v>
      </c>
      <c r="K214" s="86">
        <v>0.9805669526296159</v>
      </c>
      <c r="L214" s="87">
        <v>0.8880463552471564</v>
      </c>
    </row>
    <row r="215" spans="2:12" ht="12.75">
      <c r="B215" s="189" t="s">
        <v>1181</v>
      </c>
      <c r="C215" s="173">
        <v>11151</v>
      </c>
      <c r="D215" s="85">
        <v>6066.993065815441</v>
      </c>
      <c r="E215" s="86">
        <v>1.1279661682309696</v>
      </c>
      <c r="F215" s="86">
        <v>1.0049294632722556</v>
      </c>
      <c r="G215" s="86">
        <v>1</v>
      </c>
      <c r="H215" s="86">
        <v>0.9912294896883938</v>
      </c>
      <c r="I215" s="86">
        <v>0.989478236607143</v>
      </c>
      <c r="J215" s="86">
        <v>0.9171099290780141</v>
      </c>
      <c r="K215" s="86">
        <v>0.9842850928975331</v>
      </c>
      <c r="L215" s="87">
        <v>0.9837142857142858</v>
      </c>
    </row>
    <row r="216" spans="2:12" ht="12.75">
      <c r="B216" s="189" t="s">
        <v>1182</v>
      </c>
      <c r="C216" s="173">
        <v>11201</v>
      </c>
      <c r="D216" s="85">
        <v>4954.211735271598</v>
      </c>
      <c r="E216" s="86">
        <v>1.4436497371070591</v>
      </c>
      <c r="F216" s="86">
        <v>1.0269277597402597</v>
      </c>
      <c r="G216" s="86">
        <v>1</v>
      </c>
      <c r="H216" s="86">
        <v>0.9396231979030144</v>
      </c>
      <c r="I216" s="86">
        <v>0.925485778203899</v>
      </c>
      <c r="J216" s="86">
        <v>0.9852155665776421</v>
      </c>
      <c r="K216" s="86">
        <v>0.9020092247425285</v>
      </c>
      <c r="L216" s="87">
        <v>0.809437438820752</v>
      </c>
    </row>
    <row r="217" spans="2:12" ht="12.75">
      <c r="B217" s="189" t="s">
        <v>1183</v>
      </c>
      <c r="C217" s="173">
        <v>11202</v>
      </c>
      <c r="D217" s="85">
        <v>5934.833762900495</v>
      </c>
      <c r="E217" s="86">
        <v>1.1940771637122003</v>
      </c>
      <c r="F217" s="86">
        <v>1.0089202502995607</v>
      </c>
      <c r="G217" s="86">
        <v>1</v>
      </c>
      <c r="H217" s="86">
        <v>0.9823172823973465</v>
      </c>
      <c r="I217" s="86">
        <v>0.9774697097774021</v>
      </c>
      <c r="J217" s="86">
        <v>0.8720533498759305</v>
      </c>
      <c r="K217" s="86">
        <v>0.9841421736158579</v>
      </c>
      <c r="L217" s="87">
        <v>0.9623819524809624</v>
      </c>
    </row>
    <row r="218" spans="2:12" ht="12.75">
      <c r="B218" s="189" t="s">
        <v>1184</v>
      </c>
      <c r="C218" s="173">
        <v>11270</v>
      </c>
      <c r="D218" s="85">
        <v>4064.339095644297</v>
      </c>
      <c r="E218" s="86">
        <v>1.583670157068063</v>
      </c>
      <c r="F218" s="86">
        <v>1.0372507869884575</v>
      </c>
      <c r="G218" s="86">
        <v>1</v>
      </c>
      <c r="H218" s="86">
        <v>0.9136190648785792</v>
      </c>
      <c r="I218" s="86">
        <v>0.8931184210526316</v>
      </c>
      <c r="J218" s="86">
        <v>0.968187044844768</v>
      </c>
      <c r="K218" s="86">
        <v>0.8432483536545609</v>
      </c>
      <c r="L218" s="87">
        <v>0.6862438821201707</v>
      </c>
    </row>
    <row r="219" spans="2:12" ht="12.75">
      <c r="B219" s="189" t="s">
        <v>1185</v>
      </c>
      <c r="C219" s="173">
        <v>11300</v>
      </c>
      <c r="D219" s="85">
        <v>5987.6974840664725</v>
      </c>
      <c r="E219" s="86">
        <v>1.1705369807497465</v>
      </c>
      <c r="F219" s="86">
        <v>1.0073454329852762</v>
      </c>
      <c r="G219" s="86">
        <v>1</v>
      </c>
      <c r="H219" s="86">
        <v>0.9855436760691538</v>
      </c>
      <c r="I219" s="86">
        <v>0.9823014313780521</v>
      </c>
      <c r="J219" s="86">
        <v>0.8098665730337079</v>
      </c>
      <c r="K219" s="86">
        <v>0.9643821973233738</v>
      </c>
      <c r="L219" s="87">
        <v>0.9708571428571429</v>
      </c>
    </row>
    <row r="220" spans="2:12" ht="12.75">
      <c r="B220" s="189" t="s">
        <v>1186</v>
      </c>
      <c r="C220" s="173">
        <v>11311</v>
      </c>
      <c r="D220" s="85">
        <v>5770.075165266529</v>
      </c>
      <c r="E220" s="86">
        <v>1.2538022940563087</v>
      </c>
      <c r="F220" s="86">
        <v>1.0130104496081398</v>
      </c>
      <c r="G220" s="86">
        <v>1</v>
      </c>
      <c r="H220" s="86">
        <v>0.9729637613609882</v>
      </c>
      <c r="I220" s="86">
        <v>0.9675086058519794</v>
      </c>
      <c r="J220" s="86">
        <v>0.9745697896749522</v>
      </c>
      <c r="K220" s="86">
        <v>0.7601303911735207</v>
      </c>
      <c r="L220" s="87">
        <v>0.9358521842266966</v>
      </c>
    </row>
    <row r="221" spans="2:12" ht="12.75">
      <c r="B221" s="189" t="s">
        <v>1187</v>
      </c>
      <c r="C221" s="173">
        <v>11321</v>
      </c>
      <c r="D221" s="85">
        <v>6122.499973039718</v>
      </c>
      <c r="E221" s="86">
        <v>1.0848948979591837</v>
      </c>
      <c r="F221" s="86">
        <v>1.002516670941267</v>
      </c>
      <c r="G221" s="86">
        <v>1</v>
      </c>
      <c r="H221" s="86">
        <v>0.9955773840737133</v>
      </c>
      <c r="I221" s="86">
        <v>1.0807098619600253</v>
      </c>
      <c r="J221" s="86">
        <v>0.9485805330243338</v>
      </c>
      <c r="K221" s="86">
        <v>0.9721251321599601</v>
      </c>
      <c r="L221" s="87">
        <v>0.9927142857142857</v>
      </c>
    </row>
    <row r="222" spans="2:12" ht="12.75">
      <c r="B222" s="189" t="s">
        <v>1188</v>
      </c>
      <c r="C222" s="173">
        <v>11343</v>
      </c>
      <c r="D222" s="85">
        <v>5843.2033128794665</v>
      </c>
      <c r="E222" s="86">
        <v>1.2294874591057796</v>
      </c>
      <c r="F222" s="86">
        <v>1.0114895780376207</v>
      </c>
      <c r="G222" s="86">
        <v>1</v>
      </c>
      <c r="H222" s="86">
        <v>0.9770596618264453</v>
      </c>
      <c r="I222" s="86">
        <v>0.9719635742743312</v>
      </c>
      <c r="J222" s="86">
        <v>0.993092606707317</v>
      </c>
      <c r="K222" s="86">
        <v>0.9408894996564433</v>
      </c>
      <c r="L222" s="87">
        <v>0.9475233237609475</v>
      </c>
    </row>
    <row r="223" spans="2:12" ht="12.75">
      <c r="B223" s="189" t="s">
        <v>1197</v>
      </c>
      <c r="C223" s="173">
        <v>11350</v>
      </c>
      <c r="D223" s="85">
        <v>4814.122874181756</v>
      </c>
      <c r="E223" s="86">
        <v>1.4683700234192036</v>
      </c>
      <c r="F223" s="86">
        <v>1.0288727090133065</v>
      </c>
      <c r="G223" s="86">
        <v>1</v>
      </c>
      <c r="H223" s="86">
        <v>0.9350722562748871</v>
      </c>
      <c r="I223" s="86">
        <v>0.9198953906505394</v>
      </c>
      <c r="J223" s="86">
        <v>0.9569065025009619</v>
      </c>
      <c r="K223" s="86">
        <v>0.9927142857142857</v>
      </c>
      <c r="L223" s="87">
        <v>0.7889341303531723</v>
      </c>
    </row>
    <row r="224" spans="2:12" ht="12.75">
      <c r="B224" s="189" t="s">
        <v>1198</v>
      </c>
      <c r="C224" s="173">
        <v>11412</v>
      </c>
      <c r="D224" s="85">
        <v>6005.318724455133</v>
      </c>
      <c r="E224" s="86">
        <v>1.1620771116558948</v>
      </c>
      <c r="F224" s="86">
        <v>1.007059132547526</v>
      </c>
      <c r="G224" s="86">
        <v>1</v>
      </c>
      <c r="H224" s="86">
        <v>0.9868725868725869</v>
      </c>
      <c r="I224" s="86">
        <v>1.0722996684817374</v>
      </c>
      <c r="J224" s="86">
        <v>0.8609243697478992</v>
      </c>
      <c r="K224" s="86">
        <v>0.9511504645507264</v>
      </c>
      <c r="L224" s="87">
        <v>0.9737142857142858</v>
      </c>
    </row>
    <row r="225" spans="2:12" ht="12.75">
      <c r="B225" s="189" t="s">
        <v>1199</v>
      </c>
      <c r="C225" s="173">
        <v>11413</v>
      </c>
      <c r="D225" s="85">
        <v>6091.662802359564</v>
      </c>
      <c r="E225" s="86">
        <v>1.11036212868689</v>
      </c>
      <c r="F225" s="86">
        <v>1.003774680603949</v>
      </c>
      <c r="G225" s="86">
        <v>1</v>
      </c>
      <c r="H225" s="86">
        <v>0.9929059508165947</v>
      </c>
      <c r="I225" s="86">
        <v>1.0786073135904535</v>
      </c>
      <c r="J225" s="86">
        <v>0.9770642201834863</v>
      </c>
      <c r="K225" s="86">
        <v>0.8288616277535945</v>
      </c>
      <c r="L225" s="87">
        <v>0.9877142857142858</v>
      </c>
    </row>
    <row r="226" spans="2:12" ht="12.75">
      <c r="B226" s="189" t="s">
        <v>1200</v>
      </c>
      <c r="C226" s="173">
        <v>11460</v>
      </c>
      <c r="D226" s="85">
        <v>5650.250730623646</v>
      </c>
      <c r="E226" s="86">
        <v>1.289511105270075</v>
      </c>
      <c r="F226" s="86">
        <v>1.0156794425087108</v>
      </c>
      <c r="G226" s="86">
        <v>1</v>
      </c>
      <c r="H226" s="86">
        <v>0.9672223098458262</v>
      </c>
      <c r="I226" s="86">
        <v>0.9589706736353079</v>
      </c>
      <c r="J226" s="86">
        <v>0.9888443935926774</v>
      </c>
      <c r="K226" s="86">
        <v>0.9749860065924497</v>
      </c>
      <c r="L226" s="87">
        <v>0.9166928728665771</v>
      </c>
    </row>
    <row r="227" spans="2:12" ht="12.75">
      <c r="B227" s="189" t="s">
        <v>1201</v>
      </c>
      <c r="C227" s="173">
        <v>11531</v>
      </c>
      <c r="D227" s="85">
        <v>6128.667407175749</v>
      </c>
      <c r="E227" s="86">
        <v>1.0790509986819425</v>
      </c>
      <c r="F227" s="86">
        <v>1.002401767701028</v>
      </c>
      <c r="G227" s="86">
        <v>1</v>
      </c>
      <c r="H227" s="86">
        <v>0.9960579514824797</v>
      </c>
      <c r="I227" s="86">
        <v>1.0807098619600253</v>
      </c>
      <c r="J227" s="86">
        <v>0.9357490272373541</v>
      </c>
      <c r="K227" s="86">
        <v>0.9881439135027652</v>
      </c>
      <c r="L227" s="87">
        <v>0.9937142857142857</v>
      </c>
    </row>
    <row r="228" spans="2:12" ht="12.75">
      <c r="B228" s="4" t="s">
        <v>223</v>
      </c>
      <c r="C228" s="173">
        <v>11540</v>
      </c>
      <c r="D228" s="85">
        <v>5675.801529187202</v>
      </c>
      <c r="E228" s="86">
        <v>1.2823653395784542</v>
      </c>
      <c r="F228" s="86">
        <v>1.0150210084033613</v>
      </c>
      <c r="G228" s="86">
        <v>1</v>
      </c>
      <c r="H228" s="86">
        <v>0.9683886814698369</v>
      </c>
      <c r="I228" s="86">
        <v>0.9613532309475514</v>
      </c>
      <c r="J228" s="86">
        <v>0.994092987804878</v>
      </c>
      <c r="K228" s="86">
        <v>0.9249905932522262</v>
      </c>
      <c r="L228" s="87">
        <v>0.9207460873293789</v>
      </c>
    </row>
    <row r="229" spans="2:12" ht="12.75">
      <c r="B229" s="189" t="s">
        <v>1202</v>
      </c>
      <c r="C229" s="173">
        <v>11555</v>
      </c>
      <c r="D229" s="85">
        <v>5526.020985883596</v>
      </c>
      <c r="E229" s="86">
        <v>1.3228176262463816</v>
      </c>
      <c r="F229" s="86">
        <v>1.0179247664731128</v>
      </c>
      <c r="G229" s="86">
        <v>1</v>
      </c>
      <c r="H229" s="86">
        <v>0.9613464235624123</v>
      </c>
      <c r="I229" s="86">
        <v>0.9514226804123711</v>
      </c>
      <c r="J229" s="86">
        <v>0.9381553398058252</v>
      </c>
      <c r="K229" s="86">
        <v>0.9937142857142857</v>
      </c>
      <c r="L229" s="87">
        <v>0.8969866853538893</v>
      </c>
    </row>
    <row r="230" spans="2:12" ht="12.75">
      <c r="B230" s="189" t="s">
        <v>1203</v>
      </c>
      <c r="C230" s="173">
        <v>11590</v>
      </c>
      <c r="D230" s="85">
        <v>5477.562574814783</v>
      </c>
      <c r="E230" s="86">
        <v>1.3343946691606265</v>
      </c>
      <c r="F230" s="86">
        <v>1.0187720767634099</v>
      </c>
      <c r="G230" s="86">
        <v>1</v>
      </c>
      <c r="H230" s="86">
        <v>0.9593748739258483</v>
      </c>
      <c r="I230" s="86">
        <v>0.9489493183165383</v>
      </c>
      <c r="J230" s="86">
        <v>0.9227147901137701</v>
      </c>
      <c r="K230" s="86">
        <v>0.9283583959899748</v>
      </c>
      <c r="L230" s="87">
        <v>0.8893880003433378</v>
      </c>
    </row>
    <row r="231" spans="2:12" ht="12.75">
      <c r="B231" s="189" t="s">
        <v>1204</v>
      </c>
      <c r="C231" s="173">
        <v>11611</v>
      </c>
      <c r="D231" s="85">
        <v>6126.02422111745</v>
      </c>
      <c r="E231" s="86">
        <v>1.081656329435689</v>
      </c>
      <c r="F231" s="86">
        <v>1.002418863934899</v>
      </c>
      <c r="G231" s="86">
        <v>1</v>
      </c>
      <c r="H231" s="86">
        <v>0.9958893465643138</v>
      </c>
      <c r="I231" s="86">
        <v>1.0807098619600253</v>
      </c>
      <c r="J231" s="86">
        <v>0.9182256794013391</v>
      </c>
      <c r="K231" s="86">
        <v>0.9090427878253198</v>
      </c>
      <c r="L231" s="87">
        <v>0.9932857142857143</v>
      </c>
    </row>
    <row r="232" spans="2:12" ht="12.75">
      <c r="B232" s="189" t="s">
        <v>1205</v>
      </c>
      <c r="C232" s="173">
        <v>11811</v>
      </c>
      <c r="D232" s="85">
        <v>6038.799081193586</v>
      </c>
      <c r="E232" s="86">
        <v>1.1357760207949745</v>
      </c>
      <c r="F232" s="86">
        <v>1.0059686888454011</v>
      </c>
      <c r="G232" s="86">
        <v>1</v>
      </c>
      <c r="H232" s="86">
        <v>0.9892291147837899</v>
      </c>
      <c r="I232" s="86">
        <v>1.0744022168513092</v>
      </c>
      <c r="J232" s="86">
        <v>0.9936642530487805</v>
      </c>
      <c r="K232" s="86">
        <v>0.9030630289250978</v>
      </c>
      <c r="L232" s="87">
        <v>0.9791428571428571</v>
      </c>
    </row>
    <row r="233" spans="2:12" ht="12.75">
      <c r="B233" s="189" t="s">
        <v>1206</v>
      </c>
      <c r="C233" s="173">
        <v>11812</v>
      </c>
      <c r="D233" s="85">
        <v>6038.799081193586</v>
      </c>
      <c r="E233" s="86">
        <v>1.1357760207949745</v>
      </c>
      <c r="F233" s="86">
        <v>1.0059686888454011</v>
      </c>
      <c r="G233" s="86">
        <v>1</v>
      </c>
      <c r="H233" s="86">
        <v>0.9892291147837899</v>
      </c>
      <c r="I233" s="86">
        <v>1.0744022168513092</v>
      </c>
      <c r="J233" s="86">
        <v>0.9813860252004581</v>
      </c>
      <c r="K233" s="86">
        <v>0.9932857142857143</v>
      </c>
      <c r="L233" s="87">
        <v>0.9791428571428571</v>
      </c>
    </row>
    <row r="234" spans="2:12" ht="12.75">
      <c r="B234" s="189" t="s">
        <v>1207</v>
      </c>
      <c r="C234" s="173">
        <v>11813</v>
      </c>
      <c r="D234" s="85">
        <v>6038.799081193586</v>
      </c>
      <c r="E234" s="86">
        <v>1.1357760207949745</v>
      </c>
      <c r="F234" s="86">
        <v>1.0059686888454011</v>
      </c>
      <c r="G234" s="86">
        <v>1</v>
      </c>
      <c r="H234" s="86">
        <v>0.9892291147837899</v>
      </c>
      <c r="I234" s="86">
        <v>1.0744022168513092</v>
      </c>
      <c r="J234" s="86">
        <v>0.9813860252004581</v>
      </c>
      <c r="K234" s="86">
        <v>0.9799950267313191</v>
      </c>
      <c r="L234" s="87">
        <v>0.9791428571428571</v>
      </c>
    </row>
    <row r="235" spans="2:12" ht="12.75">
      <c r="B235" s="189" t="s">
        <v>1208</v>
      </c>
      <c r="C235" s="173">
        <v>11911</v>
      </c>
      <c r="D235" s="85">
        <v>6136.596965350645</v>
      </c>
      <c r="E235" s="86">
        <v>1.0710717636022515</v>
      </c>
      <c r="F235" s="86">
        <v>1.002126230975828</v>
      </c>
      <c r="G235" s="86">
        <v>1</v>
      </c>
      <c r="H235" s="86">
        <v>0.9968242535358827</v>
      </c>
      <c r="I235" s="86">
        <v>1.0807098619600253</v>
      </c>
      <c r="J235" s="86">
        <v>0.9813860252004581</v>
      </c>
      <c r="K235" s="86">
        <v>0.9799950267313191</v>
      </c>
      <c r="L235" s="87">
        <v>0.995</v>
      </c>
    </row>
    <row r="236" spans="2:12" ht="12.75">
      <c r="B236" s="189" t="s">
        <v>1209</v>
      </c>
      <c r="C236" s="173">
        <v>12008</v>
      </c>
      <c r="D236" s="85">
        <v>4389.450980815063</v>
      </c>
      <c r="E236" s="86">
        <v>1.5373028571428573</v>
      </c>
      <c r="F236" s="86">
        <v>1.0338006086876326</v>
      </c>
      <c r="G236" s="86">
        <v>1</v>
      </c>
      <c r="H236" s="86">
        <v>1.066961736150771</v>
      </c>
      <c r="I236" s="86">
        <v>0.7419579030976966</v>
      </c>
      <c r="J236" s="86">
        <v>0.9953791920731707</v>
      </c>
      <c r="K236" s="86">
        <v>0.9799950267313191</v>
      </c>
      <c r="L236" s="87">
        <v>0.7833333333333333</v>
      </c>
    </row>
    <row r="237" spans="2:12" ht="12.75">
      <c r="B237" s="189" t="s">
        <v>1210</v>
      </c>
      <c r="C237" s="173">
        <v>12016</v>
      </c>
      <c r="D237" s="85">
        <v>3487.2434729157003</v>
      </c>
      <c r="E237" s="86">
        <v>1.6583496120492927</v>
      </c>
      <c r="F237" s="86">
        <v>1.042798594847775</v>
      </c>
      <c r="G237" s="86">
        <v>1</v>
      </c>
      <c r="H237" s="86">
        <v>1.233790523690773</v>
      </c>
      <c r="I237" s="86">
        <v>0.6073036006546645</v>
      </c>
      <c r="J237" s="86">
        <v>0.83070253445976</v>
      </c>
      <c r="K237" s="86">
        <v>0.995</v>
      </c>
      <c r="L237" s="87">
        <v>0.8227549889135255</v>
      </c>
    </row>
    <row r="238" spans="2:12" ht="12.75">
      <c r="B238" s="189" t="s">
        <v>1211</v>
      </c>
      <c r="C238" s="173">
        <v>12017</v>
      </c>
      <c r="D238" s="85">
        <v>4700.4658736749025</v>
      </c>
      <c r="E238" s="86">
        <v>1.4873451166180758</v>
      </c>
      <c r="F238" s="86">
        <v>1.0302321589494914</v>
      </c>
      <c r="G238" s="86">
        <v>1</v>
      </c>
      <c r="H238" s="86">
        <v>1.0365932642487046</v>
      </c>
      <c r="I238" s="86">
        <v>0.7873376623376623</v>
      </c>
      <c r="J238" s="86">
        <v>0.7766875981161695</v>
      </c>
      <c r="K238" s="86">
        <v>0.7881284820138936</v>
      </c>
      <c r="L238" s="87">
        <v>0.8031413087113608</v>
      </c>
    </row>
    <row r="239" spans="2:12" ht="12.75">
      <c r="B239" s="189" t="s">
        <v>1212</v>
      </c>
      <c r="C239" s="173">
        <v>12032</v>
      </c>
      <c r="D239" s="85">
        <v>3687.244551326985</v>
      </c>
      <c r="E239" s="86">
        <v>1.6344039819620524</v>
      </c>
      <c r="F239" s="86">
        <v>1.0411598850066344</v>
      </c>
      <c r="G239" s="86">
        <v>1</v>
      </c>
      <c r="H239" s="86">
        <v>1.1817582831325302</v>
      </c>
      <c r="I239" s="86">
        <v>0.6376980902072328</v>
      </c>
      <c r="J239" s="86">
        <v>0.8524179804005113</v>
      </c>
      <c r="K239" s="86">
        <v>0.7153386767248152</v>
      </c>
      <c r="L239" s="87">
        <v>0.794620253164557</v>
      </c>
    </row>
    <row r="240" spans="2:12" ht="12.75">
      <c r="B240" s="189" t="s">
        <v>1213</v>
      </c>
      <c r="C240" s="173">
        <v>12040</v>
      </c>
      <c r="D240" s="85">
        <v>4343.635755804549</v>
      </c>
      <c r="E240" s="86">
        <v>1.5437781416291445</v>
      </c>
      <c r="F240" s="86">
        <v>1.0343621782916823</v>
      </c>
      <c r="G240" s="86">
        <v>1</v>
      </c>
      <c r="H240" s="86">
        <v>1.0717391304347825</v>
      </c>
      <c r="I240" s="86">
        <v>0.7350894632206759</v>
      </c>
      <c r="J240" s="86">
        <v>0.7874435524335173</v>
      </c>
      <c r="K240" s="86">
        <v>0.8175972814498933</v>
      </c>
      <c r="L240" s="87">
        <v>0.7813820794590025</v>
      </c>
    </row>
    <row r="241" spans="2:12" ht="12.75">
      <c r="B241" s="189" t="s">
        <v>1214</v>
      </c>
      <c r="C241" s="173">
        <v>12056</v>
      </c>
      <c r="D241" s="85">
        <v>3821.165978280797</v>
      </c>
      <c r="E241" s="86">
        <v>1.6167327215138472</v>
      </c>
      <c r="F241" s="86">
        <v>1.0399371236745352</v>
      </c>
      <c r="G241" s="86">
        <v>1</v>
      </c>
      <c r="H241" s="86">
        <v>1.1534574468085106</v>
      </c>
      <c r="I241" s="86">
        <v>0.6576526486049332</v>
      </c>
      <c r="J241" s="86">
        <v>0.8275514771709938</v>
      </c>
      <c r="K241" s="86">
        <v>0.7302556710416509</v>
      </c>
      <c r="L241" s="87">
        <v>0.7841730954676953</v>
      </c>
    </row>
    <row r="242" spans="2:12" ht="12.75">
      <c r="B242" s="189" t="s">
        <v>1215</v>
      </c>
      <c r="C242" s="173">
        <v>12057</v>
      </c>
      <c r="D242" s="85">
        <v>4517.2049736328445</v>
      </c>
      <c r="E242" s="86">
        <v>1.5170790355853532</v>
      </c>
      <c r="F242" s="86">
        <v>1.032235694152387</v>
      </c>
      <c r="G242" s="86">
        <v>1</v>
      </c>
      <c r="H242" s="86">
        <v>1.0529162102957283</v>
      </c>
      <c r="I242" s="86">
        <v>0.7608330035615354</v>
      </c>
      <c r="J242" s="86">
        <v>0.7952933985330073</v>
      </c>
      <c r="K242" s="86">
        <v>0.7840547642096528</v>
      </c>
      <c r="L242" s="87">
        <v>0.7899034511092852</v>
      </c>
    </row>
    <row r="243" spans="2:12" ht="12.75">
      <c r="B243" s="189" t="s">
        <v>1216</v>
      </c>
      <c r="C243" s="173">
        <v>12080</v>
      </c>
      <c r="D243" s="85">
        <v>3122.4837968704505</v>
      </c>
      <c r="E243" s="86">
        <v>1.7024552590266877</v>
      </c>
      <c r="F243" s="86">
        <v>1.0460448642266826</v>
      </c>
      <c r="G243" s="86">
        <v>1</v>
      </c>
      <c r="H243" s="86">
        <v>1.3686920700308962</v>
      </c>
      <c r="I243" s="86">
        <v>0.550995024875622</v>
      </c>
      <c r="J243" s="86">
        <v>0.8395742358078603</v>
      </c>
      <c r="K243" s="86">
        <v>0.7406519156519156</v>
      </c>
      <c r="L243" s="87">
        <v>0.9352568613652359</v>
      </c>
    </row>
    <row r="244" spans="2:12" ht="12.75">
      <c r="B244" s="189" t="s">
        <v>1217</v>
      </c>
      <c r="C244" s="173">
        <v>12081</v>
      </c>
      <c r="D244" s="85">
        <v>4511.918601516246</v>
      </c>
      <c r="E244" s="86">
        <v>1.5180437871351071</v>
      </c>
      <c r="F244" s="86">
        <v>1.0323209246069076</v>
      </c>
      <c r="G244" s="86">
        <v>1</v>
      </c>
      <c r="H244" s="86">
        <v>1.053414701042238</v>
      </c>
      <c r="I244" s="86">
        <v>0.7596420094936709</v>
      </c>
      <c r="J244" s="86">
        <v>0.75769669327252</v>
      </c>
      <c r="K244" s="86">
        <v>0.79989824989825</v>
      </c>
      <c r="L244" s="87">
        <v>0.7896278782894737</v>
      </c>
    </row>
    <row r="245" spans="2:12" ht="12.75">
      <c r="B245" s="189" t="s">
        <v>1218</v>
      </c>
      <c r="C245" s="173">
        <v>12104</v>
      </c>
      <c r="D245" s="85">
        <v>4818.52818427892</v>
      </c>
      <c r="E245" s="86">
        <v>1.4679088942167122</v>
      </c>
      <c r="F245" s="86">
        <v>1.0286090445540417</v>
      </c>
      <c r="G245" s="86">
        <v>1</v>
      </c>
      <c r="H245" s="86">
        <v>1.0274924849699398</v>
      </c>
      <c r="I245" s="86">
        <v>0.8042647058823529</v>
      </c>
      <c r="J245" s="86">
        <v>0.8389580602883355</v>
      </c>
      <c r="K245" s="86">
        <v>0.6898442789438051</v>
      </c>
      <c r="L245" s="87">
        <v>0.8138392857142857</v>
      </c>
    </row>
    <row r="246" spans="2:12" ht="12.75">
      <c r="B246" s="189" t="s">
        <v>1219</v>
      </c>
      <c r="C246" s="173">
        <v>12112</v>
      </c>
      <c r="D246" s="85">
        <v>4048.4799792945037</v>
      </c>
      <c r="E246" s="86">
        <v>1.585793233082707</v>
      </c>
      <c r="F246" s="86">
        <v>1.03755833207888</v>
      </c>
      <c r="G246" s="86">
        <v>1</v>
      </c>
      <c r="H246" s="86">
        <v>1.112411233053583</v>
      </c>
      <c r="I246" s="86">
        <v>0.6917402649538338</v>
      </c>
      <c r="J246" s="86">
        <v>0.86135027299454</v>
      </c>
      <c r="K246" s="86">
        <v>0.799341703427214</v>
      </c>
      <c r="L246" s="87">
        <v>0.7765322217214962</v>
      </c>
    </row>
    <row r="247" spans="2:12" ht="12.75">
      <c r="B247" s="189" t="s">
        <v>1220</v>
      </c>
      <c r="C247" s="173">
        <v>12136</v>
      </c>
      <c r="D247" s="85">
        <v>3059.0473314712767</v>
      </c>
      <c r="E247" s="86">
        <v>1.710473328324568</v>
      </c>
      <c r="F247" s="86">
        <v>1.0464135021097047</v>
      </c>
      <c r="G247" s="86">
        <v>1</v>
      </c>
      <c r="H247" s="86">
        <v>1.4</v>
      </c>
      <c r="I247" s="86">
        <v>0.541147132169576</v>
      </c>
      <c r="J247" s="86">
        <v>0.8085992491787894</v>
      </c>
      <c r="K247" s="86">
        <v>0.8292372602017272</v>
      </c>
      <c r="L247" s="87">
        <v>0.9680297397769516</v>
      </c>
    </row>
    <row r="248" spans="2:12" ht="12.75">
      <c r="B248" s="189" t="s">
        <v>1221</v>
      </c>
      <c r="C248" s="173">
        <v>12137</v>
      </c>
      <c r="D248" s="85">
        <v>4606.192237595575</v>
      </c>
      <c r="E248" s="86">
        <v>1.5028821945262103</v>
      </c>
      <c r="F248" s="86">
        <v>1.03125410949897</v>
      </c>
      <c r="G248" s="86">
        <v>1</v>
      </c>
      <c r="H248" s="86">
        <v>1.0444858817261589</v>
      </c>
      <c r="I248" s="86">
        <v>0.7736779794790845</v>
      </c>
      <c r="J248" s="86">
        <v>0.7547826086956522</v>
      </c>
      <c r="K248" s="86">
        <v>0.7586862885857861</v>
      </c>
      <c r="L248" s="87">
        <v>0.7959805115712546</v>
      </c>
    </row>
    <row r="249" spans="2:12" ht="12.75">
      <c r="B249" s="189" t="s">
        <v>534</v>
      </c>
      <c r="C249" s="173">
        <v>12152</v>
      </c>
      <c r="D249" s="85">
        <v>4849.365354959074</v>
      </c>
      <c r="E249" s="86">
        <v>1.4623385042833987</v>
      </c>
      <c r="F249" s="86">
        <v>1.0282725121434797</v>
      </c>
      <c r="G249" s="86">
        <v>1</v>
      </c>
      <c r="H249" s="86">
        <v>1.0253353204172875</v>
      </c>
      <c r="I249" s="86">
        <v>0.8087774294670846</v>
      </c>
      <c r="J249" s="86">
        <v>0.8457722174288179</v>
      </c>
      <c r="K249" s="86">
        <v>0.6855769230769231</v>
      </c>
      <c r="L249" s="87">
        <v>0.816778789077958</v>
      </c>
    </row>
    <row r="250" spans="2:12" ht="12.75">
      <c r="B250" s="189" t="s">
        <v>535</v>
      </c>
      <c r="C250" s="173">
        <v>12160</v>
      </c>
      <c r="D250" s="85">
        <v>4659.055958761553</v>
      </c>
      <c r="E250" s="86">
        <v>1.494576354679803</v>
      </c>
      <c r="F250" s="86">
        <v>1.0307545698691847</v>
      </c>
      <c r="G250" s="86">
        <v>1</v>
      </c>
      <c r="H250" s="86">
        <v>1.0398531725222864</v>
      </c>
      <c r="I250" s="86">
        <v>0.781323877068558</v>
      </c>
      <c r="J250" s="86">
        <v>0.8635983263598327</v>
      </c>
      <c r="K250" s="86">
        <v>0.8083630252100841</v>
      </c>
      <c r="L250" s="87">
        <v>0.7999193223073819</v>
      </c>
    </row>
    <row r="251" spans="2:12" ht="12.75">
      <c r="B251" s="189" t="s">
        <v>536</v>
      </c>
      <c r="C251" s="173">
        <v>12168</v>
      </c>
      <c r="D251" s="85">
        <v>4608.8354236538735</v>
      </c>
      <c r="E251" s="86">
        <v>1.5024272573681248</v>
      </c>
      <c r="F251" s="86">
        <v>1.031213037192798</v>
      </c>
      <c r="G251" s="86">
        <v>1</v>
      </c>
      <c r="H251" s="86">
        <v>1.0445287539936103</v>
      </c>
      <c r="I251" s="86">
        <v>0.7744275562574023</v>
      </c>
      <c r="J251" s="86">
        <v>0.8496143958868895</v>
      </c>
      <c r="K251" s="86">
        <v>0.832239826441391</v>
      </c>
      <c r="L251" s="87">
        <v>0.7961140422077922</v>
      </c>
    </row>
    <row r="252" spans="2:12" ht="12.75">
      <c r="B252" s="189" t="s">
        <v>537</v>
      </c>
      <c r="C252" s="173">
        <v>12208</v>
      </c>
      <c r="D252" s="85">
        <v>4321.609205318725</v>
      </c>
      <c r="E252" s="86">
        <v>1.5470315398886827</v>
      </c>
      <c r="F252" s="86">
        <v>1.0345191226096737</v>
      </c>
      <c r="G252" s="86">
        <v>1</v>
      </c>
      <c r="H252" s="86">
        <v>1.074401285046729</v>
      </c>
      <c r="I252" s="86">
        <v>0.7322352707006369</v>
      </c>
      <c r="J252" s="86">
        <v>0.8458926261319535</v>
      </c>
      <c r="K252" s="86">
        <v>0.8134296415195292</v>
      </c>
      <c r="L252" s="87">
        <v>0.7803882053457786</v>
      </c>
    </row>
    <row r="253" spans="2:12" ht="12.75">
      <c r="B253" s="189" t="s">
        <v>538</v>
      </c>
      <c r="C253" s="173">
        <v>12216</v>
      </c>
      <c r="D253" s="85">
        <v>4831.744114570415</v>
      </c>
      <c r="E253" s="86">
        <v>1.4653370590289907</v>
      </c>
      <c r="F253" s="86">
        <v>1.0284214035672612</v>
      </c>
      <c r="G253" s="86">
        <v>1</v>
      </c>
      <c r="H253" s="86">
        <v>1.026709935097354</v>
      </c>
      <c r="I253" s="86">
        <v>0.806154449235594</v>
      </c>
      <c r="J253" s="86">
        <v>0.8263140161725068</v>
      </c>
      <c r="K253" s="86">
        <v>0.808446445370246</v>
      </c>
      <c r="L253" s="87">
        <v>0.8151010701545779</v>
      </c>
    </row>
    <row r="254" spans="2:12" ht="12.75">
      <c r="B254" s="189" t="s">
        <v>539</v>
      </c>
      <c r="C254" s="173">
        <v>12248</v>
      </c>
      <c r="D254" s="85">
        <v>3844.0735907860544</v>
      </c>
      <c r="E254" s="86">
        <v>1.6135823060188543</v>
      </c>
      <c r="F254" s="86">
        <v>1.0395795827597163</v>
      </c>
      <c r="G254" s="86">
        <v>1</v>
      </c>
      <c r="H254" s="86">
        <v>1.1481578947368423</v>
      </c>
      <c r="I254" s="86">
        <v>0.6610606060606061</v>
      </c>
      <c r="J254" s="86">
        <v>0.8622641509433963</v>
      </c>
      <c r="K254" s="86">
        <v>0.7823509015256588</v>
      </c>
      <c r="L254" s="87">
        <v>0.7824605451936872</v>
      </c>
    </row>
    <row r="255" spans="2:12" ht="12.75">
      <c r="B255" s="189" t="s">
        <v>540</v>
      </c>
      <c r="C255" s="173">
        <v>12249</v>
      </c>
      <c r="D255" s="85">
        <v>4403.54797312599</v>
      </c>
      <c r="E255" s="86">
        <v>1.5350163934426229</v>
      </c>
      <c r="F255" s="86">
        <v>1.0337837837837838</v>
      </c>
      <c r="G255" s="86">
        <v>1</v>
      </c>
      <c r="H255" s="86">
        <v>1.0649147727272728</v>
      </c>
      <c r="I255" s="86">
        <v>0.7443407466243049</v>
      </c>
      <c r="J255" s="86">
        <v>0.7965555014605649</v>
      </c>
      <c r="K255" s="86">
        <v>0.830744912072713</v>
      </c>
      <c r="L255" s="87">
        <v>0.7838770388958595</v>
      </c>
    </row>
    <row r="256" spans="2:12" ht="12.75">
      <c r="B256" s="189" t="s">
        <v>541</v>
      </c>
      <c r="C256" s="173">
        <v>12288</v>
      </c>
      <c r="D256" s="85">
        <v>4868.7487193866</v>
      </c>
      <c r="E256" s="86">
        <v>1.4593141936597434</v>
      </c>
      <c r="F256" s="86">
        <v>1.02819929708497</v>
      </c>
      <c r="G256" s="86">
        <v>1</v>
      </c>
      <c r="H256" s="86">
        <v>1.0243450321304992</v>
      </c>
      <c r="I256" s="86">
        <v>0.8116921269095183</v>
      </c>
      <c r="J256" s="86">
        <v>0.8315217391304347</v>
      </c>
      <c r="K256" s="86">
        <v>0.7423910631057188</v>
      </c>
      <c r="L256" s="87">
        <v>0.8184241706161138</v>
      </c>
    </row>
    <row r="257" spans="2:12" ht="12.75">
      <c r="B257" s="189" t="s">
        <v>542</v>
      </c>
      <c r="C257" s="173">
        <v>12296</v>
      </c>
      <c r="D257" s="85">
        <v>4414.120717359187</v>
      </c>
      <c r="E257" s="86">
        <v>1.5329578028131459</v>
      </c>
      <c r="F257" s="86">
        <v>1.033605354850541</v>
      </c>
      <c r="G257" s="86">
        <v>1</v>
      </c>
      <c r="H257" s="86">
        <v>1.0638448471121178</v>
      </c>
      <c r="I257" s="86">
        <v>0.7461278792692614</v>
      </c>
      <c r="J257" s="86">
        <v>0.865240083507307</v>
      </c>
      <c r="K257" s="86">
        <v>0.7895192307692307</v>
      </c>
      <c r="L257" s="87">
        <v>0.7844467640918581</v>
      </c>
    </row>
    <row r="258" spans="2:12" ht="12.75">
      <c r="B258" s="189" t="s">
        <v>543</v>
      </c>
      <c r="C258" s="173">
        <v>12352</v>
      </c>
      <c r="D258" s="85">
        <v>4752.448532821448</v>
      </c>
      <c r="E258" s="86">
        <v>1.478646679407549</v>
      </c>
      <c r="F258" s="86">
        <v>1.029563963352562</v>
      </c>
      <c r="G258" s="86">
        <v>1</v>
      </c>
      <c r="H258" s="86">
        <v>1.0118809404702351</v>
      </c>
      <c r="I258" s="86">
        <v>0.7947937131630648</v>
      </c>
      <c r="J258" s="86">
        <v>0.8324102791315906</v>
      </c>
      <c r="K258" s="86">
        <v>0.8344143907563025</v>
      </c>
      <c r="L258" s="87">
        <v>0.8078075079872205</v>
      </c>
    </row>
    <row r="259" spans="2:12" ht="12.75">
      <c r="B259" s="189" t="s">
        <v>544</v>
      </c>
      <c r="C259" s="173">
        <v>12360</v>
      </c>
      <c r="D259" s="85">
        <v>3974.470769662134</v>
      </c>
      <c r="E259" s="86">
        <v>1.6442063050901294</v>
      </c>
      <c r="F259" s="86">
        <v>1.0626341412343612</v>
      </c>
      <c r="G259" s="86">
        <v>1</v>
      </c>
      <c r="H259" s="86">
        <v>1.1658339076498967</v>
      </c>
      <c r="I259" s="86">
        <v>0.6826573849878935</v>
      </c>
      <c r="J259" s="86">
        <v>0.8563717188823031</v>
      </c>
      <c r="K259" s="86">
        <v>0.790654590366406</v>
      </c>
      <c r="L259" s="87">
        <v>0.7983128834355829</v>
      </c>
    </row>
    <row r="260" spans="2:12" ht="12.75">
      <c r="B260" s="189" t="s">
        <v>545</v>
      </c>
      <c r="C260" s="173">
        <v>12361</v>
      </c>
      <c r="D260" s="85">
        <v>4621.170291925935</v>
      </c>
      <c r="E260" s="86">
        <v>1.5005329094988782</v>
      </c>
      <c r="F260" s="86">
        <v>1.031127129750983</v>
      </c>
      <c r="G260" s="86">
        <v>1</v>
      </c>
      <c r="H260" s="86">
        <v>1.0434350132625996</v>
      </c>
      <c r="I260" s="86">
        <v>0.775887573964497</v>
      </c>
      <c r="J260" s="86">
        <v>0.8172101449275363</v>
      </c>
      <c r="K260" s="86">
        <v>0.8228014325507361</v>
      </c>
      <c r="L260" s="87">
        <v>0.7972740170247264</v>
      </c>
    </row>
    <row r="261" spans="2:12" ht="12.75">
      <c r="B261" s="189" t="s">
        <v>546</v>
      </c>
      <c r="C261" s="173">
        <v>12368</v>
      </c>
      <c r="D261" s="85">
        <v>4663.461268858718</v>
      </c>
      <c r="E261" s="86">
        <v>1.4940575610356066</v>
      </c>
      <c r="F261" s="86">
        <v>1.0307915350326742</v>
      </c>
      <c r="G261" s="86">
        <v>1</v>
      </c>
      <c r="H261" s="86">
        <v>1.0397459402828706</v>
      </c>
      <c r="I261" s="86">
        <v>0.781754627806223</v>
      </c>
      <c r="J261" s="86">
        <v>0.8466960826517435</v>
      </c>
      <c r="K261" s="86">
        <v>0.7624412110523222</v>
      </c>
      <c r="L261" s="87">
        <v>0.8003528225806451</v>
      </c>
    </row>
    <row r="262" spans="2:12" ht="12.75">
      <c r="B262" s="189" t="s">
        <v>547</v>
      </c>
      <c r="C262" s="173">
        <v>12384</v>
      </c>
      <c r="D262" s="85">
        <v>4778.880393404437</v>
      </c>
      <c r="E262" s="86">
        <v>1.47454157782516</v>
      </c>
      <c r="F262" s="86">
        <v>1.029178613594198</v>
      </c>
      <c r="G262" s="86">
        <v>1</v>
      </c>
      <c r="H262" s="86">
        <v>1.0303951367781157</v>
      </c>
      <c r="I262" s="86">
        <v>0.7985865724381626</v>
      </c>
      <c r="J262" s="86">
        <v>0.849689640410959</v>
      </c>
      <c r="K262" s="86">
        <v>0.8098482814178303</v>
      </c>
      <c r="L262" s="87">
        <v>0.8100358422939069</v>
      </c>
    </row>
    <row r="263" spans="2:12" ht="12.75">
      <c r="B263" s="189" t="s">
        <v>548</v>
      </c>
      <c r="C263" s="173">
        <v>12400</v>
      </c>
      <c r="D263" s="85">
        <v>4396.499476970527</v>
      </c>
      <c r="E263" s="86">
        <v>1.5361569416498992</v>
      </c>
      <c r="F263" s="86">
        <v>1.0337921826803553</v>
      </c>
      <c r="G263" s="86">
        <v>1</v>
      </c>
      <c r="H263" s="86">
        <v>1.0656321184510251</v>
      </c>
      <c r="I263" s="86">
        <v>0.7431493248610008</v>
      </c>
      <c r="J263" s="86">
        <v>0.858590122414521</v>
      </c>
      <c r="K263" s="86">
        <v>0.8138177685674176</v>
      </c>
      <c r="L263" s="87">
        <v>0.7836055276381909</v>
      </c>
    </row>
    <row r="264" spans="2:12" ht="12.75">
      <c r="B264" s="189" t="s">
        <v>549</v>
      </c>
      <c r="C264" s="173">
        <v>12416</v>
      </c>
      <c r="D264" s="85">
        <v>4669.628702994748</v>
      </c>
      <c r="E264" s="86">
        <v>1.492820324005891</v>
      </c>
      <c r="F264" s="86">
        <v>1.0305937256935442</v>
      </c>
      <c r="G264" s="86">
        <v>1</v>
      </c>
      <c r="H264" s="86">
        <v>1.0389440669106116</v>
      </c>
      <c r="I264" s="86">
        <v>0.7827884994092162</v>
      </c>
      <c r="J264" s="86">
        <v>0.8312972012438915</v>
      </c>
      <c r="K264" s="86">
        <v>0.825461523191954</v>
      </c>
      <c r="L264" s="87">
        <v>0.8007655116841257</v>
      </c>
    </row>
    <row r="265" spans="2:12" ht="12.75">
      <c r="B265" s="189" t="s">
        <v>550</v>
      </c>
      <c r="C265" s="173">
        <v>12440</v>
      </c>
      <c r="D265" s="85">
        <v>4785.0478275404685</v>
      </c>
      <c r="E265" s="86">
        <v>1.4733902712926297</v>
      </c>
      <c r="F265" s="86">
        <v>0.7309846698113208</v>
      </c>
      <c r="G265" s="86">
        <v>1</v>
      </c>
      <c r="H265" s="86">
        <v>0.7316009104704098</v>
      </c>
      <c r="I265" s="86">
        <v>0.5678739693757362</v>
      </c>
      <c r="J265" s="86">
        <v>0.8504492939666239</v>
      </c>
      <c r="K265" s="86">
        <v>0.7890141619689262</v>
      </c>
      <c r="L265" s="87">
        <v>0.5757862261146497</v>
      </c>
    </row>
    <row r="266" spans="2:12" ht="12.75">
      <c r="B266" s="189" t="s">
        <v>551</v>
      </c>
      <c r="C266" s="173">
        <v>12464</v>
      </c>
      <c r="D266" s="85">
        <v>3433.4986897302892</v>
      </c>
      <c r="E266" s="86">
        <v>1.6657878562115849</v>
      </c>
      <c r="F266" s="86">
        <v>1.0434045338251918</v>
      </c>
      <c r="G266" s="86">
        <v>1</v>
      </c>
      <c r="H266" s="86">
        <v>1.2501069289991444</v>
      </c>
      <c r="I266" s="86">
        <v>0.5989241803278689</v>
      </c>
      <c r="J266" s="86">
        <v>0.6077205882352942</v>
      </c>
      <c r="K266" s="86">
        <v>0.8145128958973673</v>
      </c>
      <c r="L266" s="87">
        <v>0.8331670467502851</v>
      </c>
    </row>
    <row r="267" spans="2:12" ht="12.75">
      <c r="B267" s="189" t="s">
        <v>552</v>
      </c>
      <c r="C267" s="173">
        <v>12465</v>
      </c>
      <c r="D267" s="85">
        <v>4168.304413937388</v>
      </c>
      <c r="E267" s="86">
        <v>1.5691372208974634</v>
      </c>
      <c r="F267" s="86">
        <v>1.0362375273789242</v>
      </c>
      <c r="G267" s="86">
        <v>1</v>
      </c>
      <c r="H267" s="86">
        <v>1.0944632942628008</v>
      </c>
      <c r="I267" s="86">
        <v>0.70965</v>
      </c>
      <c r="J267" s="86">
        <v>0.7736236103758602</v>
      </c>
      <c r="K267" s="86">
        <v>0.5864414622859787</v>
      </c>
      <c r="L267" s="87">
        <v>0.7767622591943957</v>
      </c>
    </row>
    <row r="268" spans="2:12" ht="12.75">
      <c r="B268" s="189" t="s">
        <v>553</v>
      </c>
      <c r="C268" s="173">
        <v>12504</v>
      </c>
      <c r="D268" s="85">
        <v>4754.210656860314</v>
      </c>
      <c r="E268" s="86">
        <v>1.478576801384992</v>
      </c>
      <c r="F268" s="86">
        <v>1.0296399949115889</v>
      </c>
      <c r="G268" s="86">
        <v>1</v>
      </c>
      <c r="H268" s="86">
        <v>1.0323979591836734</v>
      </c>
      <c r="I268" s="86">
        <v>0.7950884086444008</v>
      </c>
      <c r="J268" s="86">
        <v>0.8160648574057038</v>
      </c>
      <c r="K268" s="86">
        <v>0.7113571428571428</v>
      </c>
      <c r="L268" s="87">
        <v>0.8077844311377246</v>
      </c>
    </row>
    <row r="269" spans="2:12" ht="12.75">
      <c r="B269" s="189" t="s">
        <v>554</v>
      </c>
      <c r="C269" s="173">
        <v>12528</v>
      </c>
      <c r="D269" s="85">
        <v>4669.628702994748</v>
      </c>
      <c r="E269" s="86">
        <v>1.492820324005891</v>
      </c>
      <c r="F269" s="86">
        <v>1.0305937256935442</v>
      </c>
      <c r="G269" s="86">
        <v>1</v>
      </c>
      <c r="H269" s="86">
        <v>1.0394874476987448</v>
      </c>
      <c r="I269" s="86">
        <v>0.7827884994092162</v>
      </c>
      <c r="J269" s="86">
        <v>0.8566892464013548</v>
      </c>
      <c r="K269" s="86">
        <v>0.7687791437049597</v>
      </c>
      <c r="L269" s="87">
        <v>0.8007655116841257</v>
      </c>
    </row>
    <row r="270" spans="2:12" ht="12.75">
      <c r="B270" s="189" t="s">
        <v>555</v>
      </c>
      <c r="C270" s="173">
        <v>12536</v>
      </c>
      <c r="D270" s="85">
        <v>3876.6728855050737</v>
      </c>
      <c r="E270" s="86">
        <v>1.6091148115687992</v>
      </c>
      <c r="F270" s="86">
        <v>0.8514664143803217</v>
      </c>
      <c r="G270" s="86">
        <v>1</v>
      </c>
      <c r="H270" s="86">
        <v>1.1418685121107266</v>
      </c>
      <c r="I270" s="86">
        <v>0.6663974151857835</v>
      </c>
      <c r="J270" s="86">
        <v>0.8504492939666239</v>
      </c>
      <c r="K270" s="86">
        <v>0.8227245608220086</v>
      </c>
      <c r="L270" s="87">
        <v>0.7808802650260293</v>
      </c>
    </row>
    <row r="271" spans="2:12" ht="12.75">
      <c r="B271" s="189" t="s">
        <v>556</v>
      </c>
      <c r="C271" s="173">
        <v>12560</v>
      </c>
      <c r="D271" s="85">
        <v>4264.340174055582</v>
      </c>
      <c r="E271" s="86">
        <v>1.5557142857142858</v>
      </c>
      <c r="F271" s="86">
        <v>1.0350727117194183</v>
      </c>
      <c r="G271" s="86">
        <v>1</v>
      </c>
      <c r="H271" s="86">
        <v>1.0816448152562574</v>
      </c>
      <c r="I271" s="86">
        <v>0.7236842105263158</v>
      </c>
      <c r="J271" s="86">
        <v>0.7982583454281567</v>
      </c>
      <c r="K271" s="86">
        <v>0.8145128958973673</v>
      </c>
      <c r="L271" s="87">
        <v>0.7786357786357786</v>
      </c>
    </row>
    <row r="272" spans="2:12" ht="12.75">
      <c r="B272" s="189" t="s">
        <v>557</v>
      </c>
      <c r="C272" s="173">
        <v>12576</v>
      </c>
      <c r="D272" s="85">
        <v>3827.3334124168273</v>
      </c>
      <c r="E272" s="86">
        <v>1.616585049456786</v>
      </c>
      <c r="F272" s="86">
        <v>1.0396766301457292</v>
      </c>
      <c r="G272" s="86">
        <v>1</v>
      </c>
      <c r="H272" s="86">
        <v>1.1512367491166078</v>
      </c>
      <c r="I272" s="86">
        <v>0.658714112414072</v>
      </c>
      <c r="J272" s="86">
        <v>0.822383325781604</v>
      </c>
      <c r="K272" s="86">
        <v>0.7448296165452271</v>
      </c>
      <c r="L272" s="87">
        <v>0.7835497835497834</v>
      </c>
    </row>
    <row r="273" spans="2:12" ht="12.75">
      <c r="B273" s="189" t="s">
        <v>558</v>
      </c>
      <c r="C273" s="173">
        <v>12577</v>
      </c>
      <c r="D273" s="85">
        <v>4838.792610725879</v>
      </c>
      <c r="E273" s="86">
        <v>1.4638954703832754</v>
      </c>
      <c r="F273" s="86">
        <v>1.028421622071491</v>
      </c>
      <c r="G273" s="86">
        <v>1</v>
      </c>
      <c r="H273" s="86">
        <v>1.0261584454409567</v>
      </c>
      <c r="I273" s="86">
        <v>0.8073304586436691</v>
      </c>
      <c r="J273" s="86">
        <v>0.7957987298485588</v>
      </c>
      <c r="K273" s="86">
        <v>0.7772657450076804</v>
      </c>
      <c r="L273" s="87">
        <v>0.8156435643564356</v>
      </c>
    </row>
    <row r="274" spans="2:12" ht="12.75">
      <c r="B274" s="189" t="s">
        <v>559</v>
      </c>
      <c r="C274" s="173">
        <v>12584</v>
      </c>
      <c r="D274" s="85">
        <v>3629.9755200638415</v>
      </c>
      <c r="E274" s="86">
        <v>1.6412775559798645</v>
      </c>
      <c r="F274" s="86">
        <v>1.0415145216560866</v>
      </c>
      <c r="G274" s="86">
        <v>1</v>
      </c>
      <c r="H274" s="86">
        <v>1.1948955916473318</v>
      </c>
      <c r="I274" s="86">
        <v>0.6288156288156287</v>
      </c>
      <c r="J274" s="86">
        <v>0.86279849183075</v>
      </c>
      <c r="K274" s="86">
        <v>0.7410769915442813</v>
      </c>
      <c r="L274" s="87">
        <v>0.8009331259720062</v>
      </c>
    </row>
    <row r="275" spans="2:12" ht="12.75">
      <c r="B275" s="189" t="s">
        <v>560</v>
      </c>
      <c r="C275" s="173">
        <v>12585</v>
      </c>
      <c r="D275" s="85">
        <v>4903.991200163919</v>
      </c>
      <c r="E275" s="86">
        <v>1.4951682565693218</v>
      </c>
      <c r="F275" s="86">
        <v>1.0477724325454927</v>
      </c>
      <c r="G275" s="86">
        <v>1</v>
      </c>
      <c r="H275" s="86">
        <v>1.046765295887663</v>
      </c>
      <c r="I275" s="86">
        <v>0.8188505296194586</v>
      </c>
      <c r="J275" s="86">
        <v>0.7842639593908628</v>
      </c>
      <c r="K275" s="86">
        <v>0.8311903665197078</v>
      </c>
      <c r="L275" s="87">
        <v>0.8282738095238096</v>
      </c>
    </row>
    <row r="276" spans="2:12" ht="12.75">
      <c r="B276" s="189" t="s">
        <v>561</v>
      </c>
      <c r="C276" s="173">
        <v>12608</v>
      </c>
      <c r="D276" s="85">
        <v>3826.4523503973946</v>
      </c>
      <c r="E276" s="86">
        <v>1.6162129074104103</v>
      </c>
      <c r="F276" s="86">
        <v>1.0398244213886672</v>
      </c>
      <c r="G276" s="86">
        <v>1</v>
      </c>
      <c r="H276" s="86">
        <v>1.1517857142857144</v>
      </c>
      <c r="I276" s="86">
        <v>0.6585624747270522</v>
      </c>
      <c r="J276" s="86">
        <v>0.8769957983193278</v>
      </c>
      <c r="K276" s="86">
        <v>0.725852163921869</v>
      </c>
      <c r="L276" s="87">
        <v>0.7837463907603465</v>
      </c>
    </row>
    <row r="277" spans="2:12" ht="12.75">
      <c r="B277" s="189" t="s">
        <v>562</v>
      </c>
      <c r="C277" s="173">
        <v>12609</v>
      </c>
      <c r="D277" s="85">
        <v>4835.268362648147</v>
      </c>
      <c r="E277" s="86">
        <v>1.4646153846153847</v>
      </c>
      <c r="F277" s="86">
        <v>1.0285714285714285</v>
      </c>
      <c r="G277" s="86">
        <v>1</v>
      </c>
      <c r="H277" s="86">
        <v>1.0264339152119701</v>
      </c>
      <c r="I277" s="86">
        <v>0.8067424539396315</v>
      </c>
      <c r="J277" s="86">
        <v>0.7956155349291646</v>
      </c>
      <c r="K277" s="86">
        <v>0.8443345205118058</v>
      </c>
      <c r="L277" s="87">
        <v>0.8153724247226625</v>
      </c>
    </row>
    <row r="278" spans="2:12" ht="12.75">
      <c r="B278" s="189" t="s">
        <v>563</v>
      </c>
      <c r="C278" s="173">
        <v>12624</v>
      </c>
      <c r="D278" s="85">
        <v>4427.336647650681</v>
      </c>
      <c r="E278" s="86">
        <v>1.5311172331386087</v>
      </c>
      <c r="F278" s="86">
        <v>1.0333836029613381</v>
      </c>
      <c r="G278" s="86">
        <v>1</v>
      </c>
      <c r="H278" s="86">
        <v>1.0622181510710258</v>
      </c>
      <c r="I278" s="86">
        <v>0.7477678571428572</v>
      </c>
      <c r="J278" s="86">
        <v>0.8628930817610063</v>
      </c>
      <c r="K278" s="86">
        <v>0.7409063937101321</v>
      </c>
      <c r="L278" s="87">
        <v>0.78515625</v>
      </c>
    </row>
    <row r="279" spans="2:12" ht="12.75">
      <c r="B279" s="189" t="s">
        <v>564</v>
      </c>
      <c r="C279" s="173">
        <v>12632</v>
      </c>
      <c r="D279" s="85">
        <v>4282.842476463674</v>
      </c>
      <c r="E279" s="86">
        <v>1.5525704543873078</v>
      </c>
      <c r="F279" s="86">
        <v>1.0350873042161548</v>
      </c>
      <c r="G279" s="86">
        <v>1</v>
      </c>
      <c r="H279" s="86">
        <v>1.0792628774422734</v>
      </c>
      <c r="I279" s="86">
        <v>0.7262450199203188</v>
      </c>
      <c r="J279" s="86">
        <v>0.8334254754533392</v>
      </c>
      <c r="K279" s="86">
        <v>0.830967741935484</v>
      </c>
      <c r="L279" s="87">
        <v>0.7790064102564102</v>
      </c>
    </row>
    <row r="280" spans="2:12" ht="12.75">
      <c r="B280" s="189" t="s">
        <v>565</v>
      </c>
      <c r="C280" s="173">
        <v>12640</v>
      </c>
      <c r="D280" s="85">
        <v>4824.69561841495</v>
      </c>
      <c r="E280" s="86">
        <v>1.4661867817768184</v>
      </c>
      <c r="F280" s="86">
        <v>1.02842118442469</v>
      </c>
      <c r="G280" s="86">
        <v>1</v>
      </c>
      <c r="H280" s="86">
        <v>1.0272636318159079</v>
      </c>
      <c r="I280" s="86">
        <v>0.8052941176470588</v>
      </c>
      <c r="J280" s="86">
        <v>0.8237121554450971</v>
      </c>
      <c r="K280" s="86">
        <v>0.7918807810894142</v>
      </c>
      <c r="L280" s="87">
        <v>0.814234734337827</v>
      </c>
    </row>
    <row r="281" spans="2:12" ht="12.75">
      <c r="B281" s="189" t="s">
        <v>566</v>
      </c>
      <c r="C281" s="173">
        <v>12648</v>
      </c>
      <c r="D281" s="85">
        <v>4216.762825006201</v>
      </c>
      <c r="E281" s="86">
        <v>1.562094858849463</v>
      </c>
      <c r="F281" s="86">
        <v>1.035930735930736</v>
      </c>
      <c r="G281" s="86">
        <v>1</v>
      </c>
      <c r="H281" s="86">
        <v>1.0877272727272727</v>
      </c>
      <c r="I281" s="86">
        <v>0.7167531948881789</v>
      </c>
      <c r="J281" s="86">
        <v>0.8617289131347041</v>
      </c>
      <c r="K281" s="86">
        <v>0.7787351117921572</v>
      </c>
      <c r="L281" s="87">
        <v>0.7739327296248383</v>
      </c>
    </row>
    <row r="282" spans="2:12" ht="12.75">
      <c r="B282" s="189" t="s">
        <v>567</v>
      </c>
      <c r="C282" s="173">
        <v>12656</v>
      </c>
      <c r="D282" s="85">
        <v>4337.468321668518</v>
      </c>
      <c r="E282" s="86">
        <v>1.5445365686944634</v>
      </c>
      <c r="F282" s="86">
        <v>1.0345817961051698</v>
      </c>
      <c r="G282" s="86">
        <v>1</v>
      </c>
      <c r="H282" s="86">
        <v>1.072704822777455</v>
      </c>
      <c r="I282" s="86">
        <v>0.7343377088305489</v>
      </c>
      <c r="J282" s="86">
        <v>0.8195205479452055</v>
      </c>
      <c r="K282" s="86">
        <v>0.8299156562994201</v>
      </c>
      <c r="L282" s="87">
        <v>0.7809327411167513</v>
      </c>
    </row>
    <row r="283" spans="2:12" ht="12.75">
      <c r="B283" s="189" t="s">
        <v>568</v>
      </c>
      <c r="C283" s="173">
        <v>12672</v>
      </c>
      <c r="D283" s="85">
        <v>4679.32038520851</v>
      </c>
      <c r="E283" s="86">
        <v>1.4914340776996022</v>
      </c>
      <c r="F283" s="86">
        <v>1.0305506446466302</v>
      </c>
      <c r="G283" s="86">
        <v>1</v>
      </c>
      <c r="H283" s="86">
        <v>1.0383863399374347</v>
      </c>
      <c r="I283" s="86">
        <v>0.7841043307086614</v>
      </c>
      <c r="J283" s="86">
        <v>0.827116935483871</v>
      </c>
      <c r="K283" s="86">
        <v>0.7731282483494873</v>
      </c>
      <c r="L283" s="87">
        <v>0.8017814009661836</v>
      </c>
    </row>
    <row r="284" spans="2:12" ht="12.75">
      <c r="B284" s="189" t="s">
        <v>569</v>
      </c>
      <c r="C284" s="173">
        <v>12696</v>
      </c>
      <c r="D284" s="85">
        <v>4763.902339074076</v>
      </c>
      <c r="E284" s="86">
        <v>1.4766543702028918</v>
      </c>
      <c r="F284" s="86">
        <v>1.0292948094251027</v>
      </c>
      <c r="G284" s="86">
        <v>1</v>
      </c>
      <c r="H284" s="86">
        <v>1.0313453713123093</v>
      </c>
      <c r="I284" s="86">
        <v>0.7963963079340142</v>
      </c>
      <c r="J284" s="86">
        <v>0.8511217948717948</v>
      </c>
      <c r="K284" s="86">
        <v>0.7837001661129568</v>
      </c>
      <c r="L284" s="87">
        <v>0.8087854008775429</v>
      </c>
    </row>
    <row r="285" spans="2:12" ht="12.75">
      <c r="B285" s="189" t="s">
        <v>570</v>
      </c>
      <c r="C285" s="173">
        <v>12712</v>
      </c>
      <c r="D285" s="85">
        <v>4763.021277054643</v>
      </c>
      <c r="E285" s="86">
        <v>1.4769964285714283</v>
      </c>
      <c r="F285" s="86">
        <v>1.0294092755585647</v>
      </c>
      <c r="G285" s="86">
        <v>1</v>
      </c>
      <c r="H285" s="86">
        <v>1.031679389312977</v>
      </c>
      <c r="I285" s="86">
        <v>0.7962490180675569</v>
      </c>
      <c r="J285" s="86">
        <v>0.8573467230443975</v>
      </c>
      <c r="K285" s="86">
        <v>0.8154405874499332</v>
      </c>
      <c r="L285" s="87">
        <v>0.8086358197048265</v>
      </c>
    </row>
    <row r="286" spans="2:12" ht="12.75">
      <c r="B286" s="189" t="s">
        <v>571</v>
      </c>
      <c r="C286" s="173">
        <v>12736</v>
      </c>
      <c r="D286" s="85">
        <v>3364.775852214518</v>
      </c>
      <c r="E286" s="86">
        <v>1.6739123376623377</v>
      </c>
      <c r="F286" s="86">
        <v>1.0438228862973762</v>
      </c>
      <c r="G286" s="86">
        <v>1</v>
      </c>
      <c r="H286" s="86">
        <v>1.2718694493783305</v>
      </c>
      <c r="I286" s="86">
        <v>0.5886251541307029</v>
      </c>
      <c r="J286" s="86">
        <v>0.8571881606765327</v>
      </c>
      <c r="K286" s="86">
        <v>0.8236373269752965</v>
      </c>
      <c r="L286" s="87">
        <v>0.8494217081850535</v>
      </c>
    </row>
    <row r="287" spans="2:12" ht="12.75">
      <c r="B287" s="189" t="s">
        <v>572</v>
      </c>
      <c r="C287" s="173">
        <v>12737</v>
      </c>
      <c r="D287" s="85">
        <v>4596.500555381812</v>
      </c>
      <c r="E287" s="86">
        <v>1.5043366000753864</v>
      </c>
      <c r="F287" s="86">
        <v>1.0312994201370587</v>
      </c>
      <c r="G287" s="86">
        <v>1</v>
      </c>
      <c r="H287" s="86">
        <v>1.0456306787814005</v>
      </c>
      <c r="I287" s="86">
        <v>0.7720501183898975</v>
      </c>
      <c r="J287" s="86">
        <v>0.7703738569123185</v>
      </c>
      <c r="K287" s="86">
        <v>0.8234849990065567</v>
      </c>
      <c r="L287" s="87">
        <v>0.7952743902439025</v>
      </c>
    </row>
    <row r="288" spans="2:12" ht="12.75">
      <c r="B288" s="189" t="s">
        <v>573</v>
      </c>
      <c r="C288" s="173">
        <v>12752</v>
      </c>
      <c r="D288" s="85">
        <v>4178.877158170583</v>
      </c>
      <c r="E288" s="86">
        <v>1.5675669642857144</v>
      </c>
      <c r="F288" s="86">
        <v>1.0360419397116645</v>
      </c>
      <c r="G288" s="86">
        <v>1</v>
      </c>
      <c r="H288" s="86">
        <v>1.0931929932390905</v>
      </c>
      <c r="I288" s="86">
        <v>0.7111655337864854</v>
      </c>
      <c r="J288" s="86">
        <v>0.845086393088553</v>
      </c>
      <c r="K288" s="86">
        <v>0.7065395752895753</v>
      </c>
      <c r="L288" s="87">
        <v>0.7766921397379913</v>
      </c>
    </row>
    <row r="289" spans="2:12" ht="12.75">
      <c r="B289" s="189" t="s">
        <v>574</v>
      </c>
      <c r="C289" s="173">
        <v>12768</v>
      </c>
      <c r="D289" s="85">
        <v>3948.9199710985777</v>
      </c>
      <c r="E289" s="86">
        <v>1.5998429115794384</v>
      </c>
      <c r="F289" s="86">
        <v>1.038301158301158</v>
      </c>
      <c r="G289" s="86">
        <v>1</v>
      </c>
      <c r="H289" s="86">
        <v>1.1287777031564807</v>
      </c>
      <c r="I289" s="86">
        <v>0.6769029399919452</v>
      </c>
      <c r="J289" s="86">
        <v>0.8170073495636196</v>
      </c>
      <c r="K289" s="86">
        <v>0.8074221115671893</v>
      </c>
      <c r="L289" s="87">
        <v>0.778125</v>
      </c>
    </row>
    <row r="290" spans="2:12" ht="12.75">
      <c r="B290" s="189" t="s">
        <v>575</v>
      </c>
      <c r="C290" s="173">
        <v>12769</v>
      </c>
      <c r="D290" s="85">
        <v>4955.973859310465</v>
      </c>
      <c r="E290" s="86">
        <v>1.4458615668925354</v>
      </c>
      <c r="F290" s="86">
        <v>1.027001257759565</v>
      </c>
      <c r="G290" s="86">
        <v>1</v>
      </c>
      <c r="H290" s="86">
        <v>1.0185296957991308</v>
      </c>
      <c r="I290" s="86">
        <v>0.8242966002344666</v>
      </c>
      <c r="J290" s="86">
        <v>0.8026504297994269</v>
      </c>
      <c r="K290" s="86">
        <v>0.7695873015873016</v>
      </c>
      <c r="L290" s="87">
        <v>0.8275304040800314</v>
      </c>
    </row>
    <row r="291" spans="2:12" ht="12.75">
      <c r="B291" s="189" t="s">
        <v>576</v>
      </c>
      <c r="C291" s="173">
        <v>12808</v>
      </c>
      <c r="D291" s="85">
        <v>4616.764981828769</v>
      </c>
      <c r="E291" s="86">
        <v>1.502379911299894</v>
      </c>
      <c r="F291" s="86">
        <v>1.0314058262619195</v>
      </c>
      <c r="G291" s="86">
        <v>1</v>
      </c>
      <c r="H291" s="86">
        <v>1.0441020191285866</v>
      </c>
      <c r="I291" s="86">
        <v>0.7751479289940828</v>
      </c>
      <c r="J291" s="86">
        <v>0.872363523573201</v>
      </c>
      <c r="K291" s="86">
        <v>0.7505897771952817</v>
      </c>
      <c r="L291" s="87">
        <v>0.7968369829683698</v>
      </c>
    </row>
    <row r="292" spans="2:12" ht="12.75">
      <c r="B292" s="189" t="s">
        <v>577</v>
      </c>
      <c r="C292" s="173">
        <v>12816</v>
      </c>
      <c r="D292" s="85">
        <v>4346.278941862848</v>
      </c>
      <c r="E292" s="86">
        <v>1.5432435932388222</v>
      </c>
      <c r="F292" s="86">
        <v>1.0343164663125524</v>
      </c>
      <c r="G292" s="86">
        <v>1</v>
      </c>
      <c r="H292" s="86">
        <v>1.0717699884125145</v>
      </c>
      <c r="I292" s="86">
        <v>0.7358293556085919</v>
      </c>
      <c r="J292" s="86">
        <v>0.8466178371391642</v>
      </c>
      <c r="K292" s="86">
        <v>0.8435482819325814</v>
      </c>
      <c r="L292" s="87">
        <v>0.7815272496831432</v>
      </c>
    </row>
    <row r="293" spans="2:12" ht="12.75">
      <c r="B293" s="189" t="s">
        <v>578</v>
      </c>
      <c r="C293" s="173">
        <v>12826</v>
      </c>
      <c r="D293" s="85">
        <v>4670.509765014181</v>
      </c>
      <c r="E293" s="86">
        <v>1.4924608967674662</v>
      </c>
      <c r="F293" s="86">
        <v>1.0304764784655924</v>
      </c>
      <c r="G293" s="86">
        <v>1</v>
      </c>
      <c r="H293" s="86">
        <v>1.0391400940930478</v>
      </c>
      <c r="I293" s="86">
        <v>0.782936195352501</v>
      </c>
      <c r="J293" s="86">
        <v>0.8276845637583893</v>
      </c>
      <c r="K293" s="86">
        <v>0.8094566458459265</v>
      </c>
      <c r="L293" s="87">
        <v>0.800916599516519</v>
      </c>
    </row>
    <row r="294" spans="2:12" ht="12.75">
      <c r="B294" s="189" t="s">
        <v>579</v>
      </c>
      <c r="C294" s="173">
        <v>12832</v>
      </c>
      <c r="D294" s="85">
        <v>4511.918601516246</v>
      </c>
      <c r="E294" s="86">
        <v>1.5180437871351071</v>
      </c>
      <c r="F294" s="86">
        <v>1.0323209246069076</v>
      </c>
      <c r="G294" s="86">
        <v>1</v>
      </c>
      <c r="H294" s="86">
        <v>1.053414701042238</v>
      </c>
      <c r="I294" s="86">
        <v>0.7599426197071626</v>
      </c>
      <c r="J294" s="86">
        <v>0.8502459366980325</v>
      </c>
      <c r="K294" s="86">
        <v>0.7845318766422348</v>
      </c>
      <c r="L294" s="87">
        <v>0.7896278782894737</v>
      </c>
    </row>
    <row r="295" spans="2:12" ht="12.75">
      <c r="B295" s="189" t="s">
        <v>580</v>
      </c>
      <c r="C295" s="173">
        <v>12840</v>
      </c>
      <c r="D295" s="85">
        <v>4704.8711837720675</v>
      </c>
      <c r="E295" s="86">
        <v>1.486842584167425</v>
      </c>
      <c r="F295" s="86">
        <v>1.0302692505573658</v>
      </c>
      <c r="G295" s="86">
        <v>1</v>
      </c>
      <c r="H295" s="86">
        <v>2.9579025110782866</v>
      </c>
      <c r="I295" s="86">
        <v>0.7877655389457121</v>
      </c>
      <c r="J295" s="86">
        <v>0.8389580602883355</v>
      </c>
      <c r="K295" s="86">
        <v>0.8146665775758386</v>
      </c>
      <c r="L295" s="87">
        <v>0.8035714285714286</v>
      </c>
    </row>
    <row r="296" spans="2:12" ht="12.75">
      <c r="B296" s="189" t="s">
        <v>581</v>
      </c>
      <c r="C296" s="173">
        <v>12856</v>
      </c>
      <c r="D296" s="85">
        <v>4459.054880350268</v>
      </c>
      <c r="E296" s="86">
        <v>1.5264811407543697</v>
      </c>
      <c r="F296" s="86">
        <v>1.0331851381390917</v>
      </c>
      <c r="G296" s="86">
        <v>1</v>
      </c>
      <c r="H296" s="86">
        <v>1.05908203125</v>
      </c>
      <c r="I296" s="86">
        <v>0.7522294887039238</v>
      </c>
      <c r="J296" s="86">
        <v>0.8528534923339013</v>
      </c>
      <c r="K296" s="86">
        <v>0.799341703427214</v>
      </c>
      <c r="L296" s="87">
        <v>0.7868470149253731</v>
      </c>
    </row>
    <row r="297" spans="2:12" ht="12.75">
      <c r="B297" s="189" t="s">
        <v>582</v>
      </c>
      <c r="C297" s="173">
        <v>12888</v>
      </c>
      <c r="D297" s="85">
        <v>4487.248864972123</v>
      </c>
      <c r="E297" s="86">
        <v>1.5221298346138818</v>
      </c>
      <c r="F297" s="86">
        <v>1.032830103650293</v>
      </c>
      <c r="G297" s="86">
        <v>1</v>
      </c>
      <c r="H297" s="86">
        <v>1.0557628524046434</v>
      </c>
      <c r="I297" s="86">
        <v>0.7563861386138613</v>
      </c>
      <c r="J297" s="86">
        <v>0.8368055555555556</v>
      </c>
      <c r="K297" s="86">
        <v>0.8179820179820181</v>
      </c>
      <c r="L297" s="87">
        <v>0.7882274040445728</v>
      </c>
    </row>
    <row r="298" spans="2:12" ht="12.75">
      <c r="B298" s="189" t="s">
        <v>583</v>
      </c>
      <c r="C298" s="173">
        <v>12896</v>
      </c>
      <c r="D298" s="85">
        <v>3810.5932340476015</v>
      </c>
      <c r="E298" s="86">
        <v>1.6177776872300547</v>
      </c>
      <c r="F298" s="86">
        <v>1.0397745485628807</v>
      </c>
      <c r="G298" s="86">
        <v>1</v>
      </c>
      <c r="H298" s="86">
        <v>1.1543594306049823</v>
      </c>
      <c r="I298" s="86">
        <v>0.6560983009708738</v>
      </c>
      <c r="J298" s="86">
        <v>0.8372972380534853</v>
      </c>
      <c r="K298" s="86">
        <v>0.7945054945054945</v>
      </c>
      <c r="L298" s="87">
        <v>0.7846516690856313</v>
      </c>
    </row>
    <row r="299" spans="2:12" ht="12.75">
      <c r="B299" s="189" t="s">
        <v>584</v>
      </c>
      <c r="C299" s="173">
        <v>12897</v>
      </c>
      <c r="D299" s="85">
        <v>4326.014515415889</v>
      </c>
      <c r="E299" s="86">
        <v>1.5463771099217785</v>
      </c>
      <c r="F299" s="86">
        <v>1.0345554150863885</v>
      </c>
      <c r="G299" s="86">
        <v>1</v>
      </c>
      <c r="H299" s="86">
        <v>1.0742415402567094</v>
      </c>
      <c r="I299" s="86">
        <v>0.7329816878980892</v>
      </c>
      <c r="J299" s="86">
        <v>0.7946472317491426</v>
      </c>
      <c r="K299" s="86">
        <v>0.7972435853807935</v>
      </c>
      <c r="L299" s="87">
        <v>0.7805214073760068</v>
      </c>
    </row>
    <row r="300" spans="2:12" ht="12.75">
      <c r="B300" s="189" t="s">
        <v>585</v>
      </c>
      <c r="C300" s="173">
        <v>12912</v>
      </c>
      <c r="D300" s="85">
        <v>4604.430113556708</v>
      </c>
      <c r="E300" s="86">
        <v>1.503625650347897</v>
      </c>
      <c r="F300" s="86">
        <v>1.0314926093249703</v>
      </c>
      <c r="G300" s="86">
        <v>1</v>
      </c>
      <c r="H300" s="86">
        <v>1.0452</v>
      </c>
      <c r="I300" s="86">
        <v>0.7733820047355958</v>
      </c>
      <c r="J300" s="86">
        <v>0.8264138240574507</v>
      </c>
      <c r="K300" s="86">
        <v>0.7397560794229197</v>
      </c>
      <c r="L300" s="87">
        <v>0.7959991876523151</v>
      </c>
    </row>
    <row r="301" spans="2:12" ht="12.75">
      <c r="B301" s="189" t="s">
        <v>586</v>
      </c>
      <c r="C301" s="173">
        <v>12936</v>
      </c>
      <c r="D301" s="85">
        <v>4699.584811655469</v>
      </c>
      <c r="E301" s="86">
        <v>1.4883319148936172</v>
      </c>
      <c r="F301" s="86">
        <v>1.0303485576923077</v>
      </c>
      <c r="G301" s="86">
        <v>1</v>
      </c>
      <c r="H301" s="86">
        <v>1.0369362363919128</v>
      </c>
      <c r="I301" s="86">
        <v>0.786880409126672</v>
      </c>
      <c r="J301" s="86">
        <v>0.845448662640207</v>
      </c>
      <c r="K301" s="86">
        <v>0.7827684203230055</v>
      </c>
      <c r="L301" s="87">
        <v>0.8033132530120481</v>
      </c>
    </row>
    <row r="302" spans="2:12" ht="12.75">
      <c r="B302" s="189" t="s">
        <v>587</v>
      </c>
      <c r="C302" s="173">
        <v>12944</v>
      </c>
      <c r="D302" s="85">
        <v>4122.489188926873</v>
      </c>
      <c r="E302" s="86">
        <v>1.5758023332599604</v>
      </c>
      <c r="F302" s="86">
        <v>1.0368592111094697</v>
      </c>
      <c r="G302" s="86">
        <v>1</v>
      </c>
      <c r="H302" s="86">
        <v>1.1007685069008784</v>
      </c>
      <c r="I302" s="86">
        <v>0.7026932318782539</v>
      </c>
      <c r="J302" s="86">
        <v>0.8526214833759591</v>
      </c>
      <c r="K302" s="86">
        <v>0.808053781512605</v>
      </c>
      <c r="L302" s="87">
        <v>0.776382743362832</v>
      </c>
    </row>
    <row r="303" spans="2:12" ht="12.75">
      <c r="B303" s="189" t="s">
        <v>588</v>
      </c>
      <c r="C303" s="173">
        <v>13001</v>
      </c>
      <c r="D303" s="85">
        <v>5493.421691164576</v>
      </c>
      <c r="E303" s="86">
        <v>1.330419320347729</v>
      </c>
      <c r="F303" s="86">
        <v>1.0186059175893991</v>
      </c>
      <c r="G303" s="86">
        <v>1</v>
      </c>
      <c r="H303" s="86">
        <v>0.9599836976210602</v>
      </c>
      <c r="I303" s="86">
        <v>0.9516967990515708</v>
      </c>
      <c r="J303" s="86">
        <v>0.8134561891515995</v>
      </c>
      <c r="K303" s="86">
        <v>0.8174440298507463</v>
      </c>
      <c r="L303" s="87">
        <v>0.8918737215523036</v>
      </c>
    </row>
    <row r="304" spans="2:12" ht="12.75">
      <c r="B304" s="189" t="s">
        <v>589</v>
      </c>
      <c r="C304" s="173">
        <v>13110</v>
      </c>
      <c r="D304" s="85">
        <v>5820.295700374209</v>
      </c>
      <c r="E304" s="86">
        <v>1.237260374586853</v>
      </c>
      <c r="F304" s="86">
        <v>1.0118451955478402</v>
      </c>
      <c r="G304" s="86">
        <v>1</v>
      </c>
      <c r="H304" s="86">
        <v>0.9758602711157456</v>
      </c>
      <c r="I304" s="86">
        <v>0.9700855431993157</v>
      </c>
      <c r="J304" s="86">
        <v>0.9197974036191975</v>
      </c>
      <c r="K304" s="86">
        <v>0.7648685145700073</v>
      </c>
      <c r="L304" s="87">
        <v>0.9439030663275512</v>
      </c>
    </row>
    <row r="305" spans="2:12" ht="12.75">
      <c r="B305" s="189" t="s">
        <v>590</v>
      </c>
      <c r="C305" s="173">
        <v>13120</v>
      </c>
      <c r="D305" s="85">
        <v>5703.114451789624</v>
      </c>
      <c r="E305" s="86">
        <v>1.2746061776061777</v>
      </c>
      <c r="F305" s="86">
        <v>1.0146828299717838</v>
      </c>
      <c r="G305" s="86">
        <v>1</v>
      </c>
      <c r="H305" s="86">
        <v>0.9695811795112782</v>
      </c>
      <c r="I305" s="86">
        <v>0.964024002313476</v>
      </c>
      <c r="J305" s="86">
        <v>0.9542565485362096</v>
      </c>
      <c r="K305" s="86">
        <v>0.9048775870772338</v>
      </c>
      <c r="L305" s="87">
        <v>0.9250843194420625</v>
      </c>
    </row>
    <row r="306" spans="2:12" ht="12.75">
      <c r="B306" s="189" t="s">
        <v>1222</v>
      </c>
      <c r="C306" s="173">
        <v>13350</v>
      </c>
      <c r="D306" s="85">
        <v>5654.65604072081</v>
      </c>
      <c r="E306" s="86">
        <v>1.2885408100778584</v>
      </c>
      <c r="F306" s="86">
        <v>1.0154706233958017</v>
      </c>
      <c r="G306" s="86">
        <v>1</v>
      </c>
      <c r="H306" s="86">
        <v>0.9674423645320197</v>
      </c>
      <c r="I306" s="86">
        <v>0.9597183507549361</v>
      </c>
      <c r="J306" s="86">
        <v>0.9412078324932144</v>
      </c>
      <c r="K306" s="86">
        <v>0.9478353087960075</v>
      </c>
      <c r="L306" s="87">
        <v>0.9174075874095886</v>
      </c>
    </row>
    <row r="307" spans="2:12" ht="12.75">
      <c r="B307" s="189" t="s">
        <v>591</v>
      </c>
      <c r="C307" s="173">
        <v>13530</v>
      </c>
      <c r="D307" s="85">
        <v>5620.294621962924</v>
      </c>
      <c r="E307" s="86">
        <v>1.2977975267053765</v>
      </c>
      <c r="F307" s="86">
        <v>1.0160519609231204</v>
      </c>
      <c r="G307" s="86">
        <v>1</v>
      </c>
      <c r="H307" s="86">
        <v>0.9655589631974674</v>
      </c>
      <c r="I307" s="86">
        <v>0.9577798833819241</v>
      </c>
      <c r="J307" s="86">
        <v>0.9361143523920653</v>
      </c>
      <c r="K307" s="86">
        <v>0.9320082634280706</v>
      </c>
      <c r="L307" s="87">
        <v>0.9119240611285042</v>
      </c>
    </row>
    <row r="308" spans="2:12" ht="12.75">
      <c r="B308" s="189" t="s">
        <v>592</v>
      </c>
      <c r="C308" s="173">
        <v>13750</v>
      </c>
      <c r="D308" s="85">
        <v>5662.585598895706</v>
      </c>
      <c r="E308" s="86">
        <v>1.2860163912986615</v>
      </c>
      <c r="F308" s="86">
        <v>1.0151456651456652</v>
      </c>
      <c r="G308" s="86">
        <v>1</v>
      </c>
      <c r="H308" s="86">
        <v>0.9677311734834468</v>
      </c>
      <c r="I308" s="86">
        <v>0.9610641695702672</v>
      </c>
      <c r="J308" s="86">
        <v>0.9326023391812865</v>
      </c>
      <c r="K308" s="86">
        <v>0.9257117772482126</v>
      </c>
      <c r="L308" s="87">
        <v>0.9186021582219681</v>
      </c>
    </row>
    <row r="309" spans="2:12" ht="12.75">
      <c r="B309" s="189" t="s">
        <v>593</v>
      </c>
      <c r="C309" s="173">
        <v>13820</v>
      </c>
      <c r="D309" s="85">
        <v>5546.285412330554</v>
      </c>
      <c r="E309" s="86">
        <v>1.317498062103871</v>
      </c>
      <c r="F309" s="86">
        <v>1.01754732569417</v>
      </c>
      <c r="G309" s="86">
        <v>1</v>
      </c>
      <c r="H309" s="86">
        <v>0.9624420417299544</v>
      </c>
      <c r="I309" s="86">
        <v>0.9549116347569955</v>
      </c>
      <c r="J309" s="86">
        <v>0.9370625972006221</v>
      </c>
      <c r="K309" s="86">
        <v>0.9208950539794125</v>
      </c>
      <c r="L309" s="87">
        <v>0.9001859001859002</v>
      </c>
    </row>
    <row r="310" spans="2:12" ht="12.75">
      <c r="B310" s="189" t="s">
        <v>594</v>
      </c>
      <c r="C310" s="173">
        <v>14001</v>
      </c>
      <c r="D310" s="85">
        <v>5674.039405148335</v>
      </c>
      <c r="E310" s="86">
        <v>1.2827460510328068</v>
      </c>
      <c r="F310" s="86">
        <v>1.0149546457465064</v>
      </c>
      <c r="G310" s="86">
        <v>1</v>
      </c>
      <c r="H310" s="86">
        <v>0.9683544303797468</v>
      </c>
      <c r="I310" s="86">
        <v>0.96105476673428</v>
      </c>
      <c r="J310" s="86">
        <v>0.9250097962382445</v>
      </c>
      <c r="K310" s="86">
        <v>0.9266031467435591</v>
      </c>
      <c r="L310" s="87">
        <v>0.9204602301150575</v>
      </c>
    </row>
    <row r="311" spans="2:12" ht="12.75">
      <c r="B311" s="189" t="s">
        <v>595</v>
      </c>
      <c r="C311" s="173">
        <v>14002</v>
      </c>
      <c r="D311" s="85">
        <v>5371.835132482826</v>
      </c>
      <c r="E311" s="86">
        <v>1.359364161849711</v>
      </c>
      <c r="F311" s="86">
        <v>1.020703125</v>
      </c>
      <c r="G311" s="86">
        <v>1</v>
      </c>
      <c r="H311" s="86">
        <v>0.9548796216680998</v>
      </c>
      <c r="I311" s="86">
        <v>0.9463396624472574</v>
      </c>
      <c r="J311" s="86">
        <v>0.9382284382284383</v>
      </c>
      <c r="K311" s="86">
        <v>0.9115721211358055</v>
      </c>
      <c r="L311" s="87">
        <v>0.8728329491933059</v>
      </c>
    </row>
    <row r="312" spans="2:12" ht="12.75">
      <c r="B312" s="189" t="s">
        <v>596</v>
      </c>
      <c r="C312" s="173">
        <v>14003</v>
      </c>
      <c r="D312" s="85">
        <v>5572.717272913544</v>
      </c>
      <c r="E312" s="86">
        <v>1.3103926878808396</v>
      </c>
      <c r="F312" s="86">
        <v>1.0170263703280211</v>
      </c>
      <c r="G312" s="86">
        <v>1</v>
      </c>
      <c r="H312" s="86">
        <v>0.9635240352064997</v>
      </c>
      <c r="I312" s="86">
        <v>0.9555221472572603</v>
      </c>
      <c r="J312" s="86">
        <v>0.9080123113582208</v>
      </c>
      <c r="K312" s="86">
        <v>0.9280701754385965</v>
      </c>
      <c r="L312" s="87">
        <v>0.904385375409297</v>
      </c>
    </row>
    <row r="313" spans="2:12" ht="12.75">
      <c r="B313" s="189" t="s">
        <v>597</v>
      </c>
      <c r="C313" s="173">
        <v>15001</v>
      </c>
      <c r="D313" s="85">
        <v>5443.201156056897</v>
      </c>
      <c r="E313" s="86">
        <v>1.3427255078365454</v>
      </c>
      <c r="F313" s="86">
        <v>1.0193971839249047</v>
      </c>
      <c r="G313" s="86">
        <v>1</v>
      </c>
      <c r="H313" s="86">
        <v>0.9576838905775077</v>
      </c>
      <c r="I313" s="86">
        <v>0.9489024753951685</v>
      </c>
      <c r="J313" s="86">
        <v>0.9276007039499413</v>
      </c>
      <c r="K313" s="86">
        <v>0.88996001776988</v>
      </c>
      <c r="L313" s="87">
        <v>0.8839858058608059</v>
      </c>
    </row>
    <row r="314" spans="2:12" ht="12.75">
      <c r="B314" s="189" t="s">
        <v>598</v>
      </c>
      <c r="C314" s="173">
        <v>15002</v>
      </c>
      <c r="D314" s="85">
        <v>5457.298148367825</v>
      </c>
      <c r="E314" s="86">
        <v>1.33954297022239</v>
      </c>
      <c r="F314" s="86">
        <v>1.019159749899448</v>
      </c>
      <c r="G314" s="86">
        <v>1</v>
      </c>
      <c r="H314" s="86">
        <v>0.9585325889064208</v>
      </c>
      <c r="I314" s="86">
        <v>0.9493779761904763</v>
      </c>
      <c r="J314" s="86">
        <v>0.9146269245953415</v>
      </c>
      <c r="K314" s="86">
        <v>0.9151097691388312</v>
      </c>
      <c r="L314" s="87">
        <v>0.8861864224908792</v>
      </c>
    </row>
    <row r="315" spans="2:12" ht="12.75">
      <c r="B315" s="189" t="s">
        <v>599</v>
      </c>
      <c r="C315" s="173">
        <v>15216</v>
      </c>
      <c r="D315" s="85">
        <v>5673.158343128903</v>
      </c>
      <c r="E315" s="86">
        <v>1.7367932067932066</v>
      </c>
      <c r="F315" s="86">
        <v>1.0150458908428501</v>
      </c>
      <c r="G315" s="86">
        <v>1</v>
      </c>
      <c r="H315" s="86">
        <v>0.9682040647849672</v>
      </c>
      <c r="I315" s="86">
        <v>0.9589603817235396</v>
      </c>
      <c r="J315" s="86">
        <v>0.9162721893491125</v>
      </c>
      <c r="K315" s="86">
        <v>0.8985897679124771</v>
      </c>
      <c r="L315" s="87">
        <v>0.9198571428571428</v>
      </c>
    </row>
    <row r="316" spans="2:12" ht="12.75">
      <c r="B316" s="189" t="s">
        <v>600</v>
      </c>
      <c r="C316" s="173">
        <v>16001</v>
      </c>
      <c r="D316" s="85">
        <v>5237.032643509581</v>
      </c>
      <c r="E316" s="86">
        <v>1.3885164639421852</v>
      </c>
      <c r="F316" s="86">
        <v>1.0227898439889875</v>
      </c>
      <c r="G316" s="86">
        <v>1</v>
      </c>
      <c r="H316" s="86">
        <v>0.9496992481203006</v>
      </c>
      <c r="I316" s="86">
        <v>0.9384304107909257</v>
      </c>
      <c r="J316" s="86">
        <v>0.9380827505827506</v>
      </c>
      <c r="K316" s="86">
        <v>0.9005183312262959</v>
      </c>
      <c r="L316" s="87">
        <v>0.8520397924371433</v>
      </c>
    </row>
    <row r="317" spans="2:12" ht="12.75">
      <c r="B317" s="189" t="s">
        <v>601</v>
      </c>
      <c r="C317" s="173">
        <v>16002</v>
      </c>
      <c r="D317" s="85">
        <v>5703.995513809056</v>
      </c>
      <c r="E317" s="86">
        <v>1.2740379008746354</v>
      </c>
      <c r="F317" s="86">
        <v>1.0143449044253334</v>
      </c>
      <c r="G317" s="86">
        <v>1</v>
      </c>
      <c r="H317" s="86">
        <v>0.9697309680451127</v>
      </c>
      <c r="I317" s="86">
        <v>0.964172932330827</v>
      </c>
      <c r="J317" s="86">
        <v>0.8959003215434084</v>
      </c>
      <c r="K317" s="86">
        <v>0.9279260651629072</v>
      </c>
      <c r="L317" s="87">
        <v>0.9252272337506431</v>
      </c>
    </row>
    <row r="318" spans="2:12" ht="12.75">
      <c r="B318" s="189" t="s">
        <v>602</v>
      </c>
      <c r="C318" s="173">
        <v>16003</v>
      </c>
      <c r="D318" s="85">
        <v>5666.9909089928715</v>
      </c>
      <c r="E318" s="86">
        <v>1.2846647230320698</v>
      </c>
      <c r="F318" s="86">
        <v>1.0151871207604082</v>
      </c>
      <c r="G318" s="86">
        <v>1</v>
      </c>
      <c r="H318" s="86">
        <v>0.9679505842546327</v>
      </c>
      <c r="I318" s="86">
        <v>0.9618118466898955</v>
      </c>
      <c r="J318" s="86">
        <v>0.9413532376890267</v>
      </c>
      <c r="K318" s="86">
        <v>0.8742294411050006</v>
      </c>
      <c r="L318" s="87">
        <v>0.9193168012577716</v>
      </c>
    </row>
    <row r="319" spans="2:12" ht="12.75">
      <c r="B319" s="189" t="s">
        <v>603</v>
      </c>
      <c r="C319" s="173">
        <v>16136</v>
      </c>
      <c r="D319" s="85">
        <v>4991.216340087783</v>
      </c>
      <c r="E319" s="86">
        <v>1.436435200530328</v>
      </c>
      <c r="F319" s="86">
        <v>1.0264334031244968</v>
      </c>
      <c r="G319" s="86">
        <v>1</v>
      </c>
      <c r="H319" s="86">
        <v>0.9408868866695613</v>
      </c>
      <c r="I319" s="86">
        <v>0.9282453070314985</v>
      </c>
      <c r="J319" s="86">
        <v>0.9374271278663039</v>
      </c>
      <c r="K319" s="86">
        <v>0.9321522474020283</v>
      </c>
      <c r="L319" s="87">
        <v>0.8149085835119467</v>
      </c>
    </row>
    <row r="320" spans="2:12" ht="12.75">
      <c r="B320" s="189" t="s">
        <v>604</v>
      </c>
      <c r="C320" s="173">
        <v>16800</v>
      </c>
      <c r="D320" s="85">
        <v>5626.462056098955</v>
      </c>
      <c r="E320" s="86">
        <v>1.296406015037594</v>
      </c>
      <c r="F320" s="86">
        <v>1.0161598302687411</v>
      </c>
      <c r="G320" s="86">
        <v>1</v>
      </c>
      <c r="H320" s="86">
        <v>0.9660832937826292</v>
      </c>
      <c r="I320" s="86">
        <v>0.9588309037900874</v>
      </c>
      <c r="J320" s="86">
        <v>0.8749485172981878</v>
      </c>
      <c r="K320" s="86">
        <v>0.9273240142919826</v>
      </c>
      <c r="L320" s="87">
        <v>0.9129247616188475</v>
      </c>
    </row>
    <row r="321" spans="2:12" ht="12.75">
      <c r="B321" s="189" t="s">
        <v>605</v>
      </c>
      <c r="C321" s="173">
        <v>17001</v>
      </c>
      <c r="D321" s="85">
        <v>5749.810738819571</v>
      </c>
      <c r="E321" s="86">
        <v>1.2604393014937934</v>
      </c>
      <c r="F321" s="86">
        <v>1.0135988679115038</v>
      </c>
      <c r="G321" s="86">
        <v>1</v>
      </c>
      <c r="H321" s="86">
        <v>0.9719250087606588</v>
      </c>
      <c r="I321" s="86">
        <v>0.9660505892497845</v>
      </c>
      <c r="J321" s="86">
        <v>0.9332618862042088</v>
      </c>
      <c r="K321" s="86">
        <v>0.8472267377592821</v>
      </c>
      <c r="L321" s="87">
        <v>0.9325654839308936</v>
      </c>
    </row>
    <row r="322" spans="2:12" ht="12.75">
      <c r="B322" s="189" t="s">
        <v>606</v>
      </c>
      <c r="C322" s="173">
        <v>17002</v>
      </c>
      <c r="D322" s="85">
        <v>5716.330382081118</v>
      </c>
      <c r="E322" s="86">
        <v>1.2706912442396314</v>
      </c>
      <c r="F322" s="86">
        <v>1.014313507504169</v>
      </c>
      <c r="G322" s="86">
        <v>1</v>
      </c>
      <c r="H322" s="86">
        <v>0.9702322308233637</v>
      </c>
      <c r="I322" s="86">
        <v>0.9643059163059162</v>
      </c>
      <c r="J322" s="86">
        <v>0.9463457076566125</v>
      </c>
      <c r="K322" s="86">
        <v>0.9219055987948782</v>
      </c>
      <c r="L322" s="87">
        <v>0.9272280340707711</v>
      </c>
    </row>
    <row r="323" spans="2:12" ht="12.75">
      <c r="B323" s="189" t="s">
        <v>607</v>
      </c>
      <c r="C323" s="173">
        <v>18001</v>
      </c>
      <c r="D323" s="85">
        <v>6026.4642129215235</v>
      </c>
      <c r="E323" s="86">
        <v>1.1509072913229956</v>
      </c>
      <c r="F323" s="86">
        <v>1.0062111801242235</v>
      </c>
      <c r="G323" s="86">
        <v>1</v>
      </c>
      <c r="H323" s="86">
        <v>0.9882526252171941</v>
      </c>
      <c r="I323" s="86">
        <v>0.9867226890756302</v>
      </c>
      <c r="J323" s="86">
        <v>0.9426578845408756</v>
      </c>
      <c r="K323" s="86">
        <v>0.9384057517974367</v>
      </c>
      <c r="L323" s="87">
        <v>0.9771428571428571</v>
      </c>
    </row>
    <row r="324" spans="2:12" ht="12.75">
      <c r="B324" s="189" t="s">
        <v>608</v>
      </c>
      <c r="C324" s="173">
        <v>18002</v>
      </c>
      <c r="D324" s="85">
        <v>6078.446872068069</v>
      </c>
      <c r="E324" s="86">
        <v>1.1200229901319279</v>
      </c>
      <c r="F324" s="86">
        <v>1.0043187111801242</v>
      </c>
      <c r="G324" s="86">
        <v>1</v>
      </c>
      <c r="H324" s="86">
        <v>0.9920554511278195</v>
      </c>
      <c r="I324" s="86">
        <v>0.9913462611607143</v>
      </c>
      <c r="J324" s="86">
        <v>0.9797555385790679</v>
      </c>
      <c r="K324" s="86">
        <v>0.9337588386208623</v>
      </c>
      <c r="L324" s="87">
        <v>0.9855714285714285</v>
      </c>
    </row>
    <row r="325" spans="2:12" ht="12.75">
      <c r="B325" s="189" t="s">
        <v>609</v>
      </c>
      <c r="C325" s="173">
        <v>18003</v>
      </c>
      <c r="D325" s="85">
        <v>5922.498894628433</v>
      </c>
      <c r="E325" s="86">
        <v>1.1993772594752186</v>
      </c>
      <c r="F325" s="86">
        <v>1.0094103513865251</v>
      </c>
      <c r="G325" s="86">
        <v>1</v>
      </c>
      <c r="H325" s="86">
        <v>0.9815854775902878</v>
      </c>
      <c r="I325" s="86">
        <v>0.9773658949745907</v>
      </c>
      <c r="J325" s="86">
        <v>0.9866990846681921</v>
      </c>
      <c r="K325" s="86">
        <v>0.9779932860872809</v>
      </c>
      <c r="L325" s="87">
        <v>0.9603817524609604</v>
      </c>
    </row>
    <row r="326" spans="2:12" ht="12.75">
      <c r="B326" s="191" t="s">
        <v>610</v>
      </c>
      <c r="C326" s="175">
        <v>18100</v>
      </c>
      <c r="D326" s="85">
        <v>6064.349879757142</v>
      </c>
      <c r="E326" s="89">
        <v>1.129449806949807</v>
      </c>
      <c r="F326" s="89">
        <v>1.0049479251159923</v>
      </c>
      <c r="G326" s="86">
        <v>1</v>
      </c>
      <c r="H326" s="89">
        <v>0.9910587238848109</v>
      </c>
      <c r="I326" s="89">
        <v>1.0765047652208812</v>
      </c>
      <c r="J326" s="89">
        <v>0.9665452453987731</v>
      </c>
      <c r="K326" s="89">
        <v>0.9860001242776363</v>
      </c>
      <c r="L326" s="89">
        <v>0.9832857142857143</v>
      </c>
    </row>
    <row r="327" spans="2:12" ht="12.75">
      <c r="B327" s="191" t="s">
        <v>611</v>
      </c>
      <c r="C327" s="175">
        <v>18240</v>
      </c>
      <c r="D327" s="85">
        <v>5934.833762900495</v>
      </c>
      <c r="E327" s="89">
        <v>1.1940771637122003</v>
      </c>
      <c r="F327" s="89">
        <v>1.0089202502995607</v>
      </c>
      <c r="G327" s="86">
        <v>1</v>
      </c>
      <c r="H327" s="89">
        <v>0.9823172823973465</v>
      </c>
      <c r="I327" s="89">
        <v>1.0680945717425934</v>
      </c>
      <c r="J327" s="89">
        <v>0.9847863410911866</v>
      </c>
      <c r="K327" s="89">
        <v>0.9623778400248989</v>
      </c>
      <c r="L327" s="89">
        <v>0.9623819524809624</v>
      </c>
    </row>
    <row r="328" spans="2:12" ht="12.75">
      <c r="B328" s="189" t="s">
        <v>612</v>
      </c>
      <c r="C328" s="173">
        <v>19001</v>
      </c>
      <c r="D328" s="85">
        <v>4847.603230920209</v>
      </c>
      <c r="E328" s="86">
        <v>1.462992700729927</v>
      </c>
      <c r="F328" s="86">
        <v>1.0284966560046525</v>
      </c>
      <c r="G328" s="86">
        <v>1</v>
      </c>
      <c r="H328" s="86">
        <v>0.9360056039850562</v>
      </c>
      <c r="I328" s="86">
        <v>0.9361164596273291</v>
      </c>
      <c r="J328" s="86">
        <v>0.968187044844768</v>
      </c>
      <c r="K328" s="86">
        <v>0.983713415770832</v>
      </c>
      <c r="L328" s="87">
        <v>0.7937790345384771</v>
      </c>
    </row>
    <row r="329" spans="2:12" ht="12.75">
      <c r="B329" s="189" t="s">
        <v>613</v>
      </c>
      <c r="C329" s="173">
        <v>19001</v>
      </c>
      <c r="D329" s="85">
        <v>5156.855999741182</v>
      </c>
      <c r="E329" s="86">
        <v>1.4047934532524577</v>
      </c>
      <c r="F329" s="86">
        <v>1.0238483965014578</v>
      </c>
      <c r="G329" s="86">
        <v>1</v>
      </c>
      <c r="H329" s="86">
        <v>0.946506785608591</v>
      </c>
      <c r="I329" s="86">
        <v>0.9220728929384966</v>
      </c>
      <c r="J329" s="86">
        <v>0.8636458769359565</v>
      </c>
      <c r="K329" s="86">
        <v>0.9643821973233738</v>
      </c>
      <c r="L329" s="87">
        <v>0.8398381449807726</v>
      </c>
    </row>
    <row r="330" spans="2:12" ht="12.75">
      <c r="B330" s="189" t="s">
        <v>614</v>
      </c>
      <c r="C330" s="173">
        <v>19002</v>
      </c>
      <c r="D330" s="85">
        <v>5023.815634806803</v>
      </c>
      <c r="E330" s="86">
        <v>1.4308774807282272</v>
      </c>
      <c r="F330" s="86">
        <v>1.025908600215905</v>
      </c>
      <c r="G330" s="86">
        <v>1</v>
      </c>
      <c r="H330" s="86">
        <v>0.9418789946450165</v>
      </c>
      <c r="I330" s="86">
        <v>0.9345820336868372</v>
      </c>
      <c r="J330" s="86">
        <v>0.8886133603238866</v>
      </c>
      <c r="K330" s="86">
        <v>0.8323204419889503</v>
      </c>
      <c r="L330" s="87">
        <v>0.8198182654704393</v>
      </c>
    </row>
    <row r="331" spans="2:12" ht="12.75">
      <c r="B331" s="189" t="s">
        <v>615</v>
      </c>
      <c r="C331" s="173">
        <v>19002</v>
      </c>
      <c r="D331" s="85">
        <v>5126.018829061028</v>
      </c>
      <c r="E331" s="86">
        <v>1.4108527049873203</v>
      </c>
      <c r="F331" s="86">
        <v>1.0244160112689282</v>
      </c>
      <c r="G331" s="86">
        <v>1</v>
      </c>
      <c r="H331" s="86">
        <v>0.9456042321747259</v>
      </c>
      <c r="I331" s="86">
        <v>0.930164713335445</v>
      </c>
      <c r="J331" s="86">
        <v>0.8861697806661252</v>
      </c>
      <c r="K331" s="86">
        <v>0.8651050703682283</v>
      </c>
      <c r="L331" s="87">
        <v>0.8351515847496556</v>
      </c>
    </row>
    <row r="332" spans="2:12" ht="12.75">
      <c r="B332" s="189" t="s">
        <v>616</v>
      </c>
      <c r="C332" s="173">
        <v>19013</v>
      </c>
      <c r="D332" s="85">
        <v>5074.917231933915</v>
      </c>
      <c r="E332" s="86">
        <v>1.420960980328926</v>
      </c>
      <c r="F332" s="86">
        <v>1.02515424774561</v>
      </c>
      <c r="G332" s="86">
        <v>1</v>
      </c>
      <c r="H332" s="86">
        <v>0.9437566930820304</v>
      </c>
      <c r="I332" s="86">
        <v>0.9313657770800627</v>
      </c>
      <c r="J332" s="86">
        <v>0.8777709359605911</v>
      </c>
      <c r="K332" s="86">
        <v>0.8508239263007656</v>
      </c>
      <c r="L332" s="87">
        <v>0.8274910929778186</v>
      </c>
    </row>
    <row r="333" spans="2:12" ht="12.75">
      <c r="B333" s="189" t="s">
        <v>617</v>
      </c>
      <c r="C333" s="173">
        <v>20001</v>
      </c>
      <c r="D333" s="85">
        <v>5739.237994586376</v>
      </c>
      <c r="E333" s="86">
        <v>1.2633312206870326</v>
      </c>
      <c r="F333" s="86">
        <v>1.0136943666355431</v>
      </c>
      <c r="G333" s="86">
        <v>1</v>
      </c>
      <c r="H333" s="86">
        <v>0.9714617124142233</v>
      </c>
      <c r="I333" s="86">
        <v>0.9662183179723502</v>
      </c>
      <c r="J333" s="86">
        <v>0.8819926500612495</v>
      </c>
      <c r="K333" s="86">
        <v>0.861870410923612</v>
      </c>
      <c r="L333" s="87">
        <v>0.9308506837765615</v>
      </c>
    </row>
    <row r="334" spans="2:12" ht="12.75">
      <c r="B334" s="189" t="s">
        <v>618</v>
      </c>
      <c r="C334" s="173">
        <v>20003</v>
      </c>
      <c r="D334" s="85">
        <v>5740.1190566058085</v>
      </c>
      <c r="E334" s="86">
        <v>1.2635251616174419</v>
      </c>
      <c r="F334" s="86">
        <v>1.0138499844382196</v>
      </c>
      <c r="G334" s="86">
        <v>1</v>
      </c>
      <c r="H334" s="86">
        <v>0.9716108468496569</v>
      </c>
      <c r="I334" s="86">
        <v>1.0449665396773007</v>
      </c>
      <c r="J334" s="86">
        <v>0.9453366873065016</v>
      </c>
      <c r="K334" s="86">
        <v>0.8563671622495151</v>
      </c>
      <c r="L334" s="87">
        <v>0.9309935837894225</v>
      </c>
    </row>
    <row r="335" spans="2:12" ht="12.75">
      <c r="B335" s="189" t="s">
        <v>619</v>
      </c>
      <c r="C335" s="173">
        <v>20005</v>
      </c>
      <c r="D335" s="85">
        <v>5717.2114441005515</v>
      </c>
      <c r="E335" s="86">
        <v>1.2701283582089553</v>
      </c>
      <c r="F335" s="86">
        <v>1.0142231947483589</v>
      </c>
      <c r="G335" s="86">
        <v>1</v>
      </c>
      <c r="H335" s="86">
        <v>0.9703817733990148</v>
      </c>
      <c r="I335" s="86">
        <v>1.0428639913077287</v>
      </c>
      <c r="J335" s="86">
        <v>0.9454818111455109</v>
      </c>
      <c r="K335" s="86">
        <v>0.936680212566427</v>
      </c>
      <c r="L335" s="87">
        <v>0.9273709483793517</v>
      </c>
    </row>
    <row r="336" spans="2:12" ht="12.75">
      <c r="B336" s="189" t="s">
        <v>620</v>
      </c>
      <c r="C336" s="173">
        <v>20006</v>
      </c>
      <c r="D336" s="85">
        <v>5763.907731130498</v>
      </c>
      <c r="E336" s="86">
        <v>1.2557619605219137</v>
      </c>
      <c r="F336" s="86">
        <v>1.01314657397529</v>
      </c>
      <c r="G336" s="86">
        <v>1</v>
      </c>
      <c r="H336" s="86">
        <v>0.9727172011661808</v>
      </c>
      <c r="I336" s="86">
        <v>1.049171636416445</v>
      </c>
      <c r="J336" s="86">
        <v>0.9428031770631539</v>
      </c>
      <c r="K336" s="86">
        <v>0.9368240075023444</v>
      </c>
      <c r="L336" s="87">
        <v>0.9348518841366695</v>
      </c>
    </row>
    <row r="337" spans="2:12" ht="12.75">
      <c r="B337" s="189" t="s">
        <v>621</v>
      </c>
      <c r="C337" s="173">
        <v>20007</v>
      </c>
      <c r="D337" s="85">
        <v>5600.911257535399</v>
      </c>
      <c r="E337" s="86">
        <v>1.3030246059036306</v>
      </c>
      <c r="F337" s="86">
        <v>1.0165778251599147</v>
      </c>
      <c r="G337" s="86">
        <v>1</v>
      </c>
      <c r="H337" s="86">
        <v>0.9646338318720991</v>
      </c>
      <c r="I337" s="86">
        <v>1.0302487010902968</v>
      </c>
      <c r="J337" s="86">
        <v>0.9479327666151468</v>
      </c>
      <c r="K337" s="86">
        <v>0.9339027595269382</v>
      </c>
      <c r="L337" s="87">
        <v>0.9088699531053415</v>
      </c>
    </row>
    <row r="338" spans="2:12" ht="12.75">
      <c r="B338" s="189" t="s">
        <v>622</v>
      </c>
      <c r="C338" s="173">
        <v>20008</v>
      </c>
      <c r="D338" s="85">
        <v>5579.7657690690085</v>
      </c>
      <c r="E338" s="86">
        <v>1.308742064742695</v>
      </c>
      <c r="F338" s="86">
        <v>1.0170407908354449</v>
      </c>
      <c r="G338" s="86">
        <v>1</v>
      </c>
      <c r="H338" s="86">
        <v>0.9639365300437723</v>
      </c>
      <c r="I338" s="86">
        <v>1.0281461527207245</v>
      </c>
      <c r="J338" s="86">
        <v>0.9304742388758782</v>
      </c>
      <c r="K338" s="86">
        <v>0.9185261967583866</v>
      </c>
      <c r="L338" s="87">
        <v>0.9055292620501308</v>
      </c>
    </row>
    <row r="339" spans="2:12" ht="12.75">
      <c r="B339" s="189" t="s">
        <v>623</v>
      </c>
      <c r="C339" s="173">
        <v>20009</v>
      </c>
      <c r="D339" s="85">
        <v>5787.696405655189</v>
      </c>
      <c r="E339" s="86">
        <v>1.2481562280084446</v>
      </c>
      <c r="F339" s="86">
        <v>1.0126927029804726</v>
      </c>
      <c r="G339" s="86">
        <v>1</v>
      </c>
      <c r="H339" s="86">
        <v>0.9740812172901725</v>
      </c>
      <c r="I339" s="86">
        <v>1.051274184786017</v>
      </c>
      <c r="J339" s="86">
        <v>0.9284108678655199</v>
      </c>
      <c r="K339" s="86">
        <v>0.9158639336016097</v>
      </c>
      <c r="L339" s="87">
        <v>0.9386162946875088</v>
      </c>
    </row>
    <row r="340" spans="2:12" ht="12.75">
      <c r="B340" s="189" t="s">
        <v>624</v>
      </c>
      <c r="C340" s="173">
        <v>20010</v>
      </c>
      <c r="D340" s="85">
        <v>5419.412481532206</v>
      </c>
      <c r="E340" s="86">
        <v>1.3480275974025973</v>
      </c>
      <c r="F340" s="86">
        <v>1.0199159880614614</v>
      </c>
      <c r="G340" s="86">
        <v>1</v>
      </c>
      <c r="H340" s="86">
        <v>0.9567555203123093</v>
      </c>
      <c r="I340" s="86">
        <v>1.0071206690250043</v>
      </c>
      <c r="J340" s="86">
        <v>0.9507429563874952</v>
      </c>
      <c r="K340" s="86">
        <v>0.9433503996003996</v>
      </c>
      <c r="L340" s="87">
        <v>0.8802988235967598</v>
      </c>
    </row>
    <row r="341" spans="2:12" ht="12.75">
      <c r="B341" s="189" t="s">
        <v>625</v>
      </c>
      <c r="C341" s="173">
        <v>20011</v>
      </c>
      <c r="D341" s="85">
        <v>5771.837289305395</v>
      </c>
      <c r="E341" s="86">
        <v>1.2534532494059776</v>
      </c>
      <c r="F341" s="86">
        <v>1.0130760507233925</v>
      </c>
      <c r="G341" s="86">
        <v>1</v>
      </c>
      <c r="H341" s="86">
        <v>0.9732608948962945</v>
      </c>
      <c r="I341" s="86">
        <v>1.049171636416445</v>
      </c>
      <c r="J341" s="86">
        <v>0.9124307753164557</v>
      </c>
      <c r="K341" s="86">
        <v>0.8958523302938196</v>
      </c>
      <c r="L341" s="87">
        <v>0.9361379842524186</v>
      </c>
    </row>
    <row r="342" spans="2:12" ht="12.75">
      <c r="B342" s="189" t="s">
        <v>626</v>
      </c>
      <c r="C342" s="173">
        <v>20013</v>
      </c>
      <c r="D342" s="85">
        <v>5770.075165266529</v>
      </c>
      <c r="E342" s="86">
        <v>1.2538022940563087</v>
      </c>
      <c r="F342" s="86">
        <v>1.0130104496081398</v>
      </c>
      <c r="G342" s="86">
        <v>1</v>
      </c>
      <c r="H342" s="86">
        <v>0.9729637613609882</v>
      </c>
      <c r="I342" s="86">
        <v>1.049171636416445</v>
      </c>
      <c r="J342" s="86">
        <v>0.9488702201622248</v>
      </c>
      <c r="K342" s="86">
        <v>0.941176838028609</v>
      </c>
      <c r="L342" s="87">
        <v>0.9358521842266966</v>
      </c>
    </row>
    <row r="343" spans="2:12" ht="12.75">
      <c r="B343" s="189" t="s">
        <v>627</v>
      </c>
      <c r="C343" s="173">
        <v>20014</v>
      </c>
      <c r="D343" s="85">
        <v>5633.510552254418</v>
      </c>
      <c r="E343" s="86">
        <v>1.2940238095238095</v>
      </c>
      <c r="F343" s="86">
        <v>1.0159240166654897</v>
      </c>
      <c r="G343" s="86">
        <v>1</v>
      </c>
      <c r="H343" s="86">
        <v>0.9662235303413401</v>
      </c>
      <c r="I343" s="86">
        <v>1.0344537978294406</v>
      </c>
      <c r="J343" s="86">
        <v>0.9485805330243338</v>
      </c>
      <c r="K343" s="86">
        <v>0.9408894996564433</v>
      </c>
      <c r="L343" s="87">
        <v>0.9139769576031334</v>
      </c>
    </row>
    <row r="344" spans="2:12" ht="12.75">
      <c r="B344" s="189" t="s">
        <v>628</v>
      </c>
      <c r="C344" s="173">
        <v>20016</v>
      </c>
      <c r="D344" s="85">
        <v>5580.64683108844</v>
      </c>
      <c r="E344" s="86">
        <v>1.3085363219011612</v>
      </c>
      <c r="F344" s="86">
        <v>1.0169473383759098</v>
      </c>
      <c r="G344" s="86">
        <v>1</v>
      </c>
      <c r="H344" s="86">
        <v>0.9638202649480844</v>
      </c>
      <c r="I344" s="86">
        <v>1.0281461527207245</v>
      </c>
      <c r="J344" s="86">
        <v>0.9337032710280374</v>
      </c>
      <c r="K344" s="86">
        <v>0.9226551226551227</v>
      </c>
      <c r="L344" s="87">
        <v>0.905672247880235</v>
      </c>
    </row>
    <row r="345" spans="2:12" ht="12.75">
      <c r="B345" s="189" t="s">
        <v>629</v>
      </c>
      <c r="C345" s="173">
        <v>20999</v>
      </c>
      <c r="D345" s="85">
        <v>5822.057824413075</v>
      </c>
      <c r="E345" s="86">
        <v>1.2365753424657535</v>
      </c>
      <c r="F345" s="86">
        <v>1.0119104335397808</v>
      </c>
      <c r="G345" s="86">
        <v>1</v>
      </c>
      <c r="H345" s="86">
        <v>0.9758918918918918</v>
      </c>
      <c r="I345" s="86">
        <v>1.0533767331555888</v>
      </c>
      <c r="J345" s="86">
        <v>0.9285574667709147</v>
      </c>
      <c r="K345" s="86">
        <v>0.916008551307847</v>
      </c>
      <c r="L345" s="87">
        <v>0.9441888377675535</v>
      </c>
    </row>
    <row r="346" spans="2:12" ht="12.75">
      <c r="B346" s="189" t="s">
        <v>630</v>
      </c>
      <c r="C346" s="173">
        <v>21001</v>
      </c>
      <c r="D346" s="85">
        <v>5447.606466154062</v>
      </c>
      <c r="E346" s="86">
        <v>1.3415888248085468</v>
      </c>
      <c r="F346" s="86">
        <v>1.0194372183343714</v>
      </c>
      <c r="G346" s="86">
        <v>1</v>
      </c>
      <c r="H346" s="86">
        <v>0.9581871404262217</v>
      </c>
      <c r="I346" s="86">
        <v>0.9496704443781688</v>
      </c>
      <c r="J346" s="86">
        <v>0.9545454545454545</v>
      </c>
      <c r="K346" s="86">
        <v>0.948122270742358</v>
      </c>
      <c r="L346" s="87">
        <v>0.8847012362637363</v>
      </c>
    </row>
    <row r="347" spans="2:12" ht="12.75">
      <c r="B347" s="189" t="s">
        <v>631</v>
      </c>
      <c r="C347" s="173">
        <v>22001</v>
      </c>
      <c r="D347" s="85">
        <v>5261.7023800537045</v>
      </c>
      <c r="E347" s="86">
        <v>1.3832305596205277</v>
      </c>
      <c r="F347" s="86">
        <v>1.022408217614609</v>
      </c>
      <c r="G347" s="86">
        <v>1</v>
      </c>
      <c r="H347" s="86">
        <v>0.9505596937289335</v>
      </c>
      <c r="I347" s="86">
        <v>0.9408320587335576</v>
      </c>
      <c r="J347" s="86">
        <v>0.9153671535728385</v>
      </c>
      <c r="K347" s="86">
        <v>0.899317017643711</v>
      </c>
      <c r="L347" s="87">
        <v>0.8558816785141022</v>
      </c>
    </row>
    <row r="348" spans="2:12" ht="12.75">
      <c r="B348" s="189" t="s">
        <v>632</v>
      </c>
      <c r="C348" s="173">
        <v>22002</v>
      </c>
      <c r="D348" s="85">
        <v>5296.944860831024</v>
      </c>
      <c r="E348" s="86">
        <v>1.375489981058718</v>
      </c>
      <c r="F348" s="86">
        <v>1.0219082873762937</v>
      </c>
      <c r="G348" s="86">
        <v>1</v>
      </c>
      <c r="H348" s="86">
        <v>0.9519352568613653</v>
      </c>
      <c r="I348" s="86">
        <v>0.9410881458966566</v>
      </c>
      <c r="J348" s="86">
        <v>0.8979550922213312</v>
      </c>
      <c r="K348" s="86">
        <v>0.8771696787789769</v>
      </c>
      <c r="L348" s="87">
        <v>0.8612686952037133</v>
      </c>
    </row>
    <row r="349" spans="2:12" ht="12.75">
      <c r="B349" s="189" t="s">
        <v>633</v>
      </c>
      <c r="C349" s="173">
        <v>23001</v>
      </c>
      <c r="D349" s="85">
        <v>4876.6782775614965</v>
      </c>
      <c r="E349" s="86">
        <v>1.4569966163904342</v>
      </c>
      <c r="F349" s="86">
        <v>1.0277915325575637</v>
      </c>
      <c r="G349" s="86">
        <v>1</v>
      </c>
      <c r="H349" s="86">
        <v>0.9369523366967605</v>
      </c>
      <c r="I349" s="86">
        <v>0.9233965014577259</v>
      </c>
      <c r="J349" s="86">
        <v>0.9010791366906474</v>
      </c>
      <c r="K349" s="86">
        <v>0.8814687320711417</v>
      </c>
      <c r="L349" s="87">
        <v>0.7980564046369456</v>
      </c>
    </row>
    <row r="350" spans="2:12" ht="12.75">
      <c r="B350" s="189" t="s">
        <v>634</v>
      </c>
      <c r="C350" s="173">
        <v>23002</v>
      </c>
      <c r="D350" s="85">
        <v>5210.600782926593</v>
      </c>
      <c r="E350" s="86">
        <v>1.3939231796241143</v>
      </c>
      <c r="F350" s="86">
        <v>1.0233801192078447</v>
      </c>
      <c r="G350" s="86">
        <v>1</v>
      </c>
      <c r="H350" s="86">
        <v>0.9487899505075078</v>
      </c>
      <c r="I350" s="86">
        <v>0.9377185960591133</v>
      </c>
      <c r="J350" s="86">
        <v>0.8659261576971213</v>
      </c>
      <c r="K350" s="86">
        <v>0.8350059031877213</v>
      </c>
      <c r="L350" s="87">
        <v>0.8479947233334768</v>
      </c>
    </row>
    <row r="351" spans="2:12" ht="12.75">
      <c r="B351" s="189" t="s">
        <v>635</v>
      </c>
      <c r="C351" s="173">
        <v>23003</v>
      </c>
      <c r="D351" s="85">
        <v>5012.361828554174</v>
      </c>
      <c r="E351" s="86">
        <v>1.4325493745885451</v>
      </c>
      <c r="F351" s="86">
        <v>1.026154401154401</v>
      </c>
      <c r="G351" s="86">
        <v>1</v>
      </c>
      <c r="H351" s="86">
        <v>0.9414391710651554</v>
      </c>
      <c r="I351" s="86">
        <v>0.9301063492063493</v>
      </c>
      <c r="J351" s="86">
        <v>0.8935334407735697</v>
      </c>
      <c r="K351" s="86">
        <v>0.8713773222293402</v>
      </c>
      <c r="L351" s="87">
        <v>0.8181138370387414</v>
      </c>
    </row>
    <row r="352" spans="2:12" ht="12.75">
      <c r="B352" s="189" t="s">
        <v>636</v>
      </c>
      <c r="C352" s="173">
        <v>24001</v>
      </c>
      <c r="D352" s="85">
        <v>5941.8822590559585</v>
      </c>
      <c r="E352" s="86">
        <v>1.1913084975369457</v>
      </c>
      <c r="F352" s="86">
        <v>1.0089431164599887</v>
      </c>
      <c r="G352" s="86">
        <v>1</v>
      </c>
      <c r="H352" s="86">
        <v>0.9826971428571429</v>
      </c>
      <c r="I352" s="86">
        <v>0.9786306001690618</v>
      </c>
      <c r="J352" s="86">
        <v>0.8768495684340321</v>
      </c>
      <c r="K352" s="86">
        <v>0.8492698124229247</v>
      </c>
      <c r="L352" s="87">
        <v>0.9634285714285714</v>
      </c>
    </row>
    <row r="353" spans="2:12" ht="12.75">
      <c r="B353" s="189" t="s">
        <v>637</v>
      </c>
      <c r="C353" s="173">
        <v>24009</v>
      </c>
      <c r="D353" s="85">
        <v>5910.164026356372</v>
      </c>
      <c r="E353" s="86">
        <v>1.204087442806304</v>
      </c>
      <c r="F353" s="86">
        <v>1.0096665217245877</v>
      </c>
      <c r="G353" s="86">
        <v>1</v>
      </c>
      <c r="H353" s="86">
        <v>0.9808517145150808</v>
      </c>
      <c r="I353" s="86">
        <v>0.9772616690240452</v>
      </c>
      <c r="J353" s="86">
        <v>0.9689655172413792</v>
      </c>
      <c r="K353" s="86">
        <v>0.9655275443510737</v>
      </c>
      <c r="L353" s="87">
        <v>0.9583815524409584</v>
      </c>
    </row>
    <row r="354" spans="2:12" ht="12.75">
      <c r="B354" s="189" t="s">
        <v>638</v>
      </c>
      <c r="C354" s="173">
        <v>24025</v>
      </c>
      <c r="D354" s="85">
        <v>5847.6086229766315</v>
      </c>
      <c r="E354" s="86">
        <v>1.227637719121499</v>
      </c>
      <c r="F354" s="86">
        <v>1.0112924525107507</v>
      </c>
      <c r="G354" s="86">
        <v>1</v>
      </c>
      <c r="H354" s="86">
        <v>0.9772693151634138</v>
      </c>
      <c r="I354" s="86">
        <v>0.9726963574274332</v>
      </c>
      <c r="J354" s="86">
        <v>0.9649021864211738</v>
      </c>
      <c r="K354" s="86">
        <v>0.960792128534064</v>
      </c>
      <c r="L354" s="87">
        <v>0.9482376809109483</v>
      </c>
    </row>
    <row r="355" spans="2:12" ht="12.75">
      <c r="B355" s="189" t="s">
        <v>639</v>
      </c>
      <c r="C355" s="173">
        <v>25001</v>
      </c>
      <c r="D355" s="85">
        <v>5638.796924371017</v>
      </c>
      <c r="E355" s="86">
        <v>1.2928439397940321</v>
      </c>
      <c r="F355" s="86">
        <v>1.0158730158730158</v>
      </c>
      <c r="G355" s="86">
        <v>1</v>
      </c>
      <c r="H355" s="86">
        <v>0.966595593461265</v>
      </c>
      <c r="I355" s="86">
        <v>0.9589758510328775</v>
      </c>
      <c r="J355" s="86">
        <v>0.9576279338207002</v>
      </c>
      <c r="K355" s="86">
        <v>0.9518675562761115</v>
      </c>
      <c r="L355" s="87">
        <v>0.9148346150547472</v>
      </c>
    </row>
    <row r="356" spans="2:12" ht="12.75">
      <c r="B356" s="189" t="s">
        <v>640</v>
      </c>
      <c r="C356" s="173">
        <v>25002</v>
      </c>
      <c r="D356" s="85">
        <v>5789.458529694054</v>
      </c>
      <c r="E356" s="86">
        <v>1.2474518157002232</v>
      </c>
      <c r="F356" s="86">
        <v>1.012515408848103</v>
      </c>
      <c r="G356" s="86">
        <v>1</v>
      </c>
      <c r="H356" s="86">
        <v>0.9741134408185411</v>
      </c>
      <c r="I356" s="86">
        <v>0.9688133409676496</v>
      </c>
      <c r="J356" s="86">
        <v>0.9342156481121058</v>
      </c>
      <c r="K356" s="86">
        <v>0.9235209235209235</v>
      </c>
      <c r="L356" s="87">
        <v>0.9389020661275113</v>
      </c>
    </row>
    <row r="357" spans="2:12" ht="12.75">
      <c r="B357" s="189" t="s">
        <v>641</v>
      </c>
      <c r="C357" s="173">
        <v>25003</v>
      </c>
      <c r="D357" s="85">
        <v>5555.977094544318</v>
      </c>
      <c r="E357" s="86">
        <v>1.3147644787644788</v>
      </c>
      <c r="F357" s="86">
        <v>1.0175344234079176</v>
      </c>
      <c r="G357" s="86">
        <v>1</v>
      </c>
      <c r="H357" s="86">
        <v>0.9627769129445576</v>
      </c>
      <c r="I357" s="86">
        <v>0.9546119929453263</v>
      </c>
      <c r="J357" s="86">
        <v>0.9506655092592593</v>
      </c>
      <c r="K357" s="86">
        <v>0.9436376123876125</v>
      </c>
      <c r="L357" s="87">
        <v>0.9017589017589018</v>
      </c>
    </row>
    <row r="358" spans="2:12" ht="12.75">
      <c r="B358" s="189" t="s">
        <v>642</v>
      </c>
      <c r="C358" s="173">
        <v>25088</v>
      </c>
      <c r="D358" s="85">
        <v>5734.832684489211</v>
      </c>
      <c r="E358" s="86">
        <v>1.264605714285714</v>
      </c>
      <c r="F358" s="86">
        <v>1.0138980234691404</v>
      </c>
      <c r="G358" s="86">
        <v>1</v>
      </c>
      <c r="H358" s="86">
        <v>0.9712461964578294</v>
      </c>
      <c r="I358" s="86">
        <v>0.9654766705069124</v>
      </c>
      <c r="J358" s="86">
        <v>0.9259005481597495</v>
      </c>
      <c r="K358" s="86">
        <v>0.9127627438640655</v>
      </c>
      <c r="L358" s="87">
        <v>0.9301361837122565</v>
      </c>
    </row>
    <row r="359" spans="2:12" ht="12.75">
      <c r="B359" s="189" t="s">
        <v>643</v>
      </c>
      <c r="C359" s="173">
        <v>25608</v>
      </c>
      <c r="D359" s="85">
        <v>5774.480475363695</v>
      </c>
      <c r="E359" s="86">
        <v>1.2522002997002997</v>
      </c>
      <c r="F359" s="86">
        <v>1.012809065934066</v>
      </c>
      <c r="G359" s="86">
        <v>1</v>
      </c>
      <c r="H359" s="86">
        <v>0.9731774068322981</v>
      </c>
      <c r="I359" s="86">
        <v>0.9682472748135399</v>
      </c>
      <c r="J359" s="86">
        <v>0.9446110681114551</v>
      </c>
      <c r="K359" s="86">
        <v>0.9363710282712033</v>
      </c>
      <c r="L359" s="87">
        <v>0.9365666842910015</v>
      </c>
    </row>
    <row r="360" spans="2:12" ht="12.75">
      <c r="B360" s="189" t="s">
        <v>644</v>
      </c>
      <c r="C360" s="173">
        <v>25768</v>
      </c>
      <c r="D360" s="85">
        <v>5776.242599402561</v>
      </c>
      <c r="E360" s="86">
        <v>1.251852899575672</v>
      </c>
      <c r="F360" s="86">
        <v>1.0128746523843857</v>
      </c>
      <c r="G360" s="86">
        <v>1</v>
      </c>
      <c r="H360" s="86">
        <v>0.9734743788819876</v>
      </c>
      <c r="I360" s="86">
        <v>0.9685427423981642</v>
      </c>
      <c r="J360" s="86">
        <v>0.9489382239382239</v>
      </c>
      <c r="K360" s="86">
        <v>0.9416078455868574</v>
      </c>
      <c r="L360" s="87">
        <v>0.9368524843167236</v>
      </c>
    </row>
    <row r="361" spans="2:12" ht="12.75">
      <c r="B361" s="189" t="s">
        <v>645</v>
      </c>
      <c r="C361" s="173">
        <v>25784</v>
      </c>
      <c r="D361" s="85">
        <v>5725.141002275447</v>
      </c>
      <c r="E361" s="86">
        <v>1.267727292047435</v>
      </c>
      <c r="F361" s="86">
        <v>1.0141504526063885</v>
      </c>
      <c r="G361" s="86">
        <v>1</v>
      </c>
      <c r="H361" s="86">
        <v>0.9706650784972272</v>
      </c>
      <c r="I361" s="86">
        <v>0.9638450460829493</v>
      </c>
      <c r="J361" s="86">
        <v>0.9492277992277992</v>
      </c>
      <c r="K361" s="86">
        <v>0.9418951839590232</v>
      </c>
      <c r="L361" s="87">
        <v>0.9286571771565768</v>
      </c>
    </row>
    <row r="362" spans="2:12" ht="12.75">
      <c r="B362" s="189" t="s">
        <v>646</v>
      </c>
      <c r="C362" s="173">
        <v>25888</v>
      </c>
      <c r="D362" s="85">
        <v>5749.810738819571</v>
      </c>
      <c r="E362" s="86">
        <v>1.2604393014937934</v>
      </c>
      <c r="F362" s="86">
        <v>1.0135988679115038</v>
      </c>
      <c r="G362" s="86">
        <v>1</v>
      </c>
      <c r="H362" s="86">
        <v>0.9719250087606588</v>
      </c>
      <c r="I362" s="86">
        <v>0.9660505892497845</v>
      </c>
      <c r="J362" s="86">
        <v>0.9437451587916343</v>
      </c>
      <c r="K362" s="86">
        <v>0.9347885914435826</v>
      </c>
      <c r="L362" s="87">
        <v>0.9325654839308936</v>
      </c>
    </row>
    <row r="363" spans="2:12" ht="12.75">
      <c r="B363" s="189" t="s">
        <v>647</v>
      </c>
      <c r="C363" s="173">
        <v>26001</v>
      </c>
      <c r="D363" s="85">
        <v>4129.537685082338</v>
      </c>
      <c r="E363" s="86">
        <v>1.5744533079625294</v>
      </c>
      <c r="F363" s="86">
        <v>1.0364882795223354</v>
      </c>
      <c r="G363" s="86">
        <v>1</v>
      </c>
      <c r="H363" s="86">
        <v>0.9153362095374247</v>
      </c>
      <c r="I363" s="86">
        <v>0.900337560611712</v>
      </c>
      <c r="J363" s="86">
        <v>0.9463457076566125</v>
      </c>
      <c r="K363" s="86">
        <v>0.9384057517974367</v>
      </c>
      <c r="L363" s="87">
        <v>0.6946482296622353</v>
      </c>
    </row>
    <row r="364" spans="2:12" ht="12.75">
      <c r="B364" s="189" t="s">
        <v>648</v>
      </c>
      <c r="C364" s="173">
        <v>26002</v>
      </c>
      <c r="D364" s="85">
        <v>4046.7178552556375</v>
      </c>
      <c r="E364" s="86">
        <v>1.5859377115775222</v>
      </c>
      <c r="F364" s="86">
        <v>1.0374711374360004</v>
      </c>
      <c r="G364" s="86">
        <v>1</v>
      </c>
      <c r="H364" s="86">
        <v>0.9132992825951342</v>
      </c>
      <c r="I364" s="86">
        <v>0.8963224706328154</v>
      </c>
      <c r="J364" s="86">
        <v>0.8137152777777779</v>
      </c>
      <c r="K364" s="86">
        <v>0.7654146549275774</v>
      </c>
      <c r="L364" s="87">
        <v>0.6839095863486108</v>
      </c>
    </row>
    <row r="365" spans="2:12" ht="12.75">
      <c r="B365" s="189" t="s">
        <v>649</v>
      </c>
      <c r="C365" s="173">
        <v>26003</v>
      </c>
      <c r="D365" s="85">
        <v>3565.6579926452355</v>
      </c>
      <c r="E365" s="86">
        <v>1.64927017668472</v>
      </c>
      <c r="F365" s="86">
        <v>1.0423248626373627</v>
      </c>
      <c r="G365" s="86">
        <v>1</v>
      </c>
      <c r="H365" s="86">
        <v>0.9018745630389188</v>
      </c>
      <c r="I365" s="86">
        <v>0.8861415816326531</v>
      </c>
      <c r="J365" s="86">
        <v>0.8086267605633803</v>
      </c>
      <c r="K365" s="86">
        <v>0.7587373410902822</v>
      </c>
      <c r="L365" s="87">
        <v>0.625086881979519</v>
      </c>
    </row>
    <row r="366" spans="2:12" ht="12.75">
      <c r="B366" s="189" t="s">
        <v>650</v>
      </c>
      <c r="C366" s="173">
        <v>26004</v>
      </c>
      <c r="D366" s="85">
        <v>3615.8785277529146</v>
      </c>
      <c r="E366" s="86">
        <v>1.642888540031397</v>
      </c>
      <c r="F366" s="86">
        <v>1.0415656195364051</v>
      </c>
      <c r="G366" s="86">
        <v>1</v>
      </c>
      <c r="H366" s="86">
        <v>0.9027950310559006</v>
      </c>
      <c r="I366" s="86">
        <v>0.8854461667364893</v>
      </c>
      <c r="J366" s="86">
        <v>0.7810730828615544</v>
      </c>
      <c r="K366" s="86">
        <v>0.7211109389525876</v>
      </c>
      <c r="L366" s="87">
        <v>0.630957505688457</v>
      </c>
    </row>
    <row r="367" spans="2:12" ht="12.75">
      <c r="B367" s="189" t="s">
        <v>651</v>
      </c>
      <c r="C367" s="173">
        <v>26005</v>
      </c>
      <c r="D367" s="85">
        <v>3843.192528766621</v>
      </c>
      <c r="E367" s="86">
        <v>1.6141228635923897</v>
      </c>
      <c r="F367" s="86">
        <v>1.039341311024039</v>
      </c>
      <c r="G367" s="86">
        <v>1</v>
      </c>
      <c r="H367" s="86">
        <v>0.9080081632653061</v>
      </c>
      <c r="I367" s="86">
        <v>0.8914404761904761</v>
      </c>
      <c r="J367" s="86">
        <v>0.7836048879837068</v>
      </c>
      <c r="K367" s="86">
        <v>0.7249769585253456</v>
      </c>
      <c r="L367" s="87">
        <v>0.6583654063844238</v>
      </c>
    </row>
    <row r="368" spans="2:12" ht="12.75">
      <c r="B368" s="189" t="s">
        <v>652</v>
      </c>
      <c r="C368" s="173">
        <v>26006</v>
      </c>
      <c r="D368" s="85">
        <v>4186.80671634548</v>
      </c>
      <c r="E368" s="86">
        <v>1.5665934065934064</v>
      </c>
      <c r="F368" s="86">
        <v>1.0358959453567795</v>
      </c>
      <c r="G368" s="86">
        <v>1</v>
      </c>
      <c r="H368" s="86">
        <v>0.9168886198547216</v>
      </c>
      <c r="I368" s="86">
        <v>0.901060382916053</v>
      </c>
      <c r="J368" s="86">
        <v>0.7963729308666018</v>
      </c>
      <c r="K368" s="86">
        <v>0.7422209070059924</v>
      </c>
      <c r="L368" s="87">
        <v>0.7020965382740126</v>
      </c>
    </row>
    <row r="369" spans="2:12" ht="12.75">
      <c r="B369" s="189" t="s">
        <v>653</v>
      </c>
      <c r="C369" s="173">
        <v>26210</v>
      </c>
      <c r="D369" s="85">
        <v>4265.2212360750145</v>
      </c>
      <c r="E369" s="86">
        <v>1.555273325400714</v>
      </c>
      <c r="F369" s="86">
        <v>1.0352865697177074</v>
      </c>
      <c r="G369" s="86">
        <v>1</v>
      </c>
      <c r="H369" s="86">
        <v>0.9188123356324122</v>
      </c>
      <c r="I369" s="86">
        <v>0.8926297887576083</v>
      </c>
      <c r="J369" s="86">
        <v>0.8174311926605504</v>
      </c>
      <c r="K369" s="86">
        <v>0.770286841919797</v>
      </c>
      <c r="L369" s="87">
        <v>0.7124460992803426</v>
      </c>
    </row>
    <row r="370" spans="2:12" ht="12.75">
      <c r="B370" s="189" t="s">
        <v>654</v>
      </c>
      <c r="C370" s="173">
        <v>27001</v>
      </c>
      <c r="D370" s="85">
        <v>5180.644674265871</v>
      </c>
      <c r="E370" s="86">
        <v>1.4</v>
      </c>
      <c r="F370" s="86">
        <v>1.023558082859464</v>
      </c>
      <c r="G370" s="86">
        <v>1</v>
      </c>
      <c r="H370" s="86">
        <v>0.9475081097021527</v>
      </c>
      <c r="I370" s="86">
        <v>0.9363636363636363</v>
      </c>
      <c r="J370" s="86">
        <v>0.8225532396918895</v>
      </c>
      <c r="K370" s="86">
        <v>0.7770465489566614</v>
      </c>
      <c r="L370" s="87">
        <v>0.8434581785319811</v>
      </c>
    </row>
    <row r="371" spans="2:12" ht="12.75">
      <c r="B371" s="189" t="s">
        <v>655</v>
      </c>
      <c r="C371" s="173">
        <v>27002</v>
      </c>
      <c r="D371" s="85">
        <v>5119.851394924997</v>
      </c>
      <c r="E371" s="86">
        <v>1.4122889971407393</v>
      </c>
      <c r="F371" s="86">
        <v>1.0245866311417602</v>
      </c>
      <c r="G371" s="86">
        <v>1</v>
      </c>
      <c r="H371" s="86">
        <v>0.9453100412537746</v>
      </c>
      <c r="I371" s="86">
        <v>0.9334575795383656</v>
      </c>
      <c r="J371" s="86">
        <v>0.8909090909090909</v>
      </c>
      <c r="K371" s="86">
        <v>0.8679245283018868</v>
      </c>
      <c r="L371" s="87">
        <v>0.8342305870192516</v>
      </c>
    </row>
    <row r="372" spans="2:12" ht="12.75">
      <c r="B372" s="189" t="s">
        <v>656</v>
      </c>
      <c r="C372" s="173">
        <v>27003</v>
      </c>
      <c r="D372" s="85">
        <v>4378.878236581868</v>
      </c>
      <c r="E372" s="86">
        <v>1.538668555240793</v>
      </c>
      <c r="F372" s="86">
        <v>1.0339805825242718</v>
      </c>
      <c r="G372" s="86">
        <v>1</v>
      </c>
      <c r="H372" s="86">
        <v>0.9218431771894093</v>
      </c>
      <c r="I372" s="86">
        <v>0.9073200992555831</v>
      </c>
      <c r="J372" s="86">
        <v>0.8858231707317074</v>
      </c>
      <c r="K372" s="86">
        <v>0.8612217282041369</v>
      </c>
      <c r="L372" s="87">
        <v>0.7277572775727756</v>
      </c>
    </row>
    <row r="373" spans="2:12" ht="12.75">
      <c r="B373" s="189" t="s">
        <v>657</v>
      </c>
      <c r="C373" s="173">
        <v>27497</v>
      </c>
      <c r="D373" s="85">
        <v>5454.654962309526</v>
      </c>
      <c r="E373" s="86">
        <v>1.3402202518511532</v>
      </c>
      <c r="F373" s="86">
        <v>1.019187854399122</v>
      </c>
      <c r="G373" s="86">
        <v>1</v>
      </c>
      <c r="H373" s="86">
        <v>0.9583397409955483</v>
      </c>
      <c r="I373" s="86">
        <v>0.9489181547619048</v>
      </c>
      <c r="J373" s="86">
        <v>0.8298085485307213</v>
      </c>
      <c r="K373" s="86">
        <v>0.787367405978785</v>
      </c>
      <c r="L373" s="87">
        <v>0.8857572072394305</v>
      </c>
    </row>
    <row r="374" spans="2:12" ht="12.75">
      <c r="B374" s="189" t="s">
        <v>658</v>
      </c>
      <c r="C374" s="173">
        <v>28001</v>
      </c>
      <c r="D374" s="90">
        <v>2742.7460664948403</v>
      </c>
      <c r="E374" s="86">
        <v>1.7446483516483517</v>
      </c>
      <c r="F374" s="86">
        <v>1.048854447439353</v>
      </c>
      <c r="G374" s="86">
        <v>1</v>
      </c>
      <c r="H374" s="86">
        <v>0.8845720971696012</v>
      </c>
      <c r="I374" s="86">
        <v>0.8708283541553503</v>
      </c>
      <c r="J374" s="86">
        <v>0.9158284023668639</v>
      </c>
      <c r="K374" s="86">
        <v>0.9000821744627054</v>
      </c>
      <c r="L374" s="86">
        <v>0.5365761169332598</v>
      </c>
    </row>
    <row r="375" spans="2:12" ht="12.75">
      <c r="B375" s="189" t="s">
        <v>659</v>
      </c>
      <c r="C375" s="173">
        <v>28002</v>
      </c>
      <c r="D375" s="90">
        <v>1997.3675980545459</v>
      </c>
      <c r="E375" s="86">
        <v>1.8216964285714283</v>
      </c>
      <c r="F375" s="86">
        <v>1.0545275997519123</v>
      </c>
      <c r="G375" s="86">
        <v>1</v>
      </c>
      <c r="H375" s="86">
        <v>0.871134719710669</v>
      </c>
      <c r="I375" s="86">
        <v>0.864178386380459</v>
      </c>
      <c r="J375" s="86">
        <v>0.7397813688212929</v>
      </c>
      <c r="K375" s="86">
        <v>0.6654800632029</v>
      </c>
      <c r="L375" s="86">
        <v>0.4688146248655803</v>
      </c>
    </row>
    <row r="376" spans="2:12" ht="12.75">
      <c r="B376" s="189" t="s">
        <v>660</v>
      </c>
      <c r="C376" s="173">
        <v>28003</v>
      </c>
      <c r="D376" s="90">
        <v>2474.0221505677837</v>
      </c>
      <c r="E376" s="86">
        <v>1.7738398018166803</v>
      </c>
      <c r="F376" s="86">
        <v>1.0507234325627806</v>
      </c>
      <c r="G376" s="86">
        <v>1</v>
      </c>
      <c r="H376" s="86">
        <v>0.8792959476054032</v>
      </c>
      <c r="I376" s="86">
        <v>0.8680192076830732</v>
      </c>
      <c r="J376" s="86">
        <v>0.7078476269775188</v>
      </c>
      <c r="K376" s="86">
        <v>0.6228021978021978</v>
      </c>
      <c r="L376" s="86">
        <v>0.5108147932546252</v>
      </c>
    </row>
    <row r="377" spans="2:12" ht="12.75">
      <c r="B377" s="189" t="s">
        <v>661</v>
      </c>
      <c r="C377" s="173">
        <v>28004</v>
      </c>
      <c r="D377" s="90">
        <v>2741.8650044754063</v>
      </c>
      <c r="E377" s="86">
        <v>1.7455798606867896</v>
      </c>
      <c r="F377" s="86">
        <v>1.0490673458686044</v>
      </c>
      <c r="G377" s="86">
        <v>1</v>
      </c>
      <c r="H377" s="86">
        <v>0.8847480303255536</v>
      </c>
      <c r="I377" s="86">
        <v>0.8705486148832156</v>
      </c>
      <c r="J377" s="86">
        <v>0.7277125086385626</v>
      </c>
      <c r="K377" s="86">
        <v>0.6492811903086357</v>
      </c>
      <c r="L377" s="86">
        <v>0.5365332229923105</v>
      </c>
    </row>
    <row r="378" spans="2:12" ht="12.75">
      <c r="B378" s="189" t="s">
        <v>662</v>
      </c>
      <c r="C378" s="173">
        <v>28039</v>
      </c>
      <c r="D378" s="90">
        <v>3758.610574901056</v>
      </c>
      <c r="E378" s="86">
        <v>1.6253789325143189</v>
      </c>
      <c r="F378" s="86">
        <v>1.0403750270973338</v>
      </c>
      <c r="G378" s="86">
        <v>1</v>
      </c>
      <c r="H378" s="86">
        <v>0.9063235947567208</v>
      </c>
      <c r="I378" s="86">
        <v>0.8891096721974909</v>
      </c>
      <c r="J378" s="86">
        <v>0.7395437262357415</v>
      </c>
      <c r="K378" s="86">
        <v>0.6656994047619047</v>
      </c>
      <c r="L378" s="86">
        <v>0.6480525004557331</v>
      </c>
    </row>
    <row r="379" spans="2:12" ht="12.75">
      <c r="B379" s="189" t="s">
        <v>663</v>
      </c>
      <c r="C379" s="173">
        <v>28273</v>
      </c>
      <c r="D379" s="90">
        <v>3237.9029214161696</v>
      </c>
      <c r="E379" s="86">
        <v>1.6886825508058865</v>
      </c>
      <c r="F379" s="86">
        <v>1.0448916408668731</v>
      </c>
      <c r="G379" s="86">
        <v>1</v>
      </c>
      <c r="H379" s="86">
        <v>0.8944877505567929</v>
      </c>
      <c r="I379" s="86">
        <v>0.8778409090909092</v>
      </c>
      <c r="J379" s="86">
        <v>0.7915635823849579</v>
      </c>
      <c r="K379" s="86">
        <v>0.7357930258717661</v>
      </c>
      <c r="L379" s="86">
        <v>0.587971777354687</v>
      </c>
    </row>
    <row r="380" spans="2:12" ht="12.75">
      <c r="B380" s="189" t="s">
        <v>664</v>
      </c>
      <c r="C380" s="173">
        <v>28403</v>
      </c>
      <c r="D380" s="90">
        <v>2355.9598399637653</v>
      </c>
      <c r="E380" s="86">
        <v>1.7855193482688392</v>
      </c>
      <c r="F380" s="86">
        <v>1.0520195838433293</v>
      </c>
      <c r="G380" s="86">
        <v>1</v>
      </c>
      <c r="H380" s="86">
        <v>0.8775675675675676</v>
      </c>
      <c r="I380" s="86">
        <v>0.8666519823788547</v>
      </c>
      <c r="J380" s="86">
        <v>0.6873441396508728</v>
      </c>
      <c r="K380" s="86">
        <v>0.6975736568457539</v>
      </c>
      <c r="L380" s="86">
        <v>0.5000654535934023</v>
      </c>
    </row>
    <row r="381" spans="2:12" ht="12.75">
      <c r="B381" s="189" t="s">
        <v>665</v>
      </c>
      <c r="C381" s="173">
        <v>28897</v>
      </c>
      <c r="D381" s="90">
        <v>2542.7449880835557</v>
      </c>
      <c r="E381" s="86">
        <v>1.7669387755102042</v>
      </c>
      <c r="F381" s="86">
        <v>1.050558162109691</v>
      </c>
      <c r="G381" s="86">
        <v>1</v>
      </c>
      <c r="H381" s="86">
        <v>0.8810015961691939</v>
      </c>
      <c r="I381" s="86">
        <v>0.8666413994169097</v>
      </c>
      <c r="J381" s="86">
        <v>0.7229632299927902</v>
      </c>
      <c r="K381" s="86">
        <v>0.6427212874908559</v>
      </c>
      <c r="L381" s="86">
        <v>0.5173619202982987</v>
      </c>
    </row>
    <row r="382" spans="2:12" ht="12.75">
      <c r="B382" s="189" t="s">
        <v>666</v>
      </c>
      <c r="C382" s="173">
        <v>28962</v>
      </c>
      <c r="D382" s="90">
        <v>3118.0784867732855</v>
      </c>
      <c r="E382" s="86">
        <v>1.702547950948538</v>
      </c>
      <c r="F382" s="86">
        <v>1.0460098522167487</v>
      </c>
      <c r="G382" s="86">
        <v>1</v>
      </c>
      <c r="H382" s="86">
        <v>0.8919791117554031</v>
      </c>
      <c r="I382" s="86">
        <v>0.8766642616642616</v>
      </c>
      <c r="J382" s="86">
        <v>0.7307562457798784</v>
      </c>
      <c r="K382" s="86">
        <v>0.6535197400807325</v>
      </c>
      <c r="L382" s="86">
        <v>0.575101158652518</v>
      </c>
    </row>
    <row r="383" spans="2:12" ht="12.75">
      <c r="B383" s="189" t="s">
        <v>667</v>
      </c>
      <c r="C383" s="173">
        <v>29001</v>
      </c>
      <c r="D383" s="90">
        <v>5090.776348283708</v>
      </c>
      <c r="E383" s="86">
        <v>1.4179330624465354</v>
      </c>
      <c r="F383" s="86">
        <v>1.0249526963103122</v>
      </c>
      <c r="G383" s="86">
        <v>1</v>
      </c>
      <c r="H383" s="86">
        <v>0.944157980177717</v>
      </c>
      <c r="I383" s="86">
        <v>0.9322274436090225</v>
      </c>
      <c r="J383" s="86">
        <v>0.7574914383561643</v>
      </c>
      <c r="K383" s="86">
        <v>0.6896881884426368</v>
      </c>
      <c r="L383" s="86">
        <v>0.8298266526878169</v>
      </c>
    </row>
    <row r="384" spans="2:12" ht="12.75">
      <c r="B384" s="189" t="s">
        <v>668</v>
      </c>
      <c r="C384" s="173">
        <v>29002</v>
      </c>
      <c r="D384" s="90">
        <v>3034.3775949271535</v>
      </c>
      <c r="E384" s="86">
        <v>1.7121152388172858</v>
      </c>
      <c r="F384" s="86">
        <v>1.0468085106382978</v>
      </c>
      <c r="G384" s="86">
        <v>1</v>
      </c>
      <c r="H384" s="86">
        <v>0.8902081362346262</v>
      </c>
      <c r="I384" s="86">
        <v>0.8737241379310345</v>
      </c>
      <c r="J384" s="86">
        <v>0.8833061557276803</v>
      </c>
      <c r="K384" s="86">
        <v>0.8578787683170873</v>
      </c>
      <c r="L384" s="86">
        <v>0.566233168373806</v>
      </c>
    </row>
    <row r="385" spans="2:12" ht="12.75">
      <c r="B385" s="189" t="s">
        <v>669</v>
      </c>
      <c r="C385" s="173">
        <v>30001</v>
      </c>
      <c r="D385" s="90">
        <v>5647.607544565347</v>
      </c>
      <c r="E385" s="86">
        <v>1.2904908110004825</v>
      </c>
      <c r="F385" s="86">
        <v>1.0157047783372655</v>
      </c>
      <c r="G385" s="86">
        <v>1</v>
      </c>
      <c r="H385" s="86">
        <v>0.9670367594856827</v>
      </c>
      <c r="I385" s="86">
        <v>0.9604742508001164</v>
      </c>
      <c r="J385" s="86">
        <v>0.7535005834305718</v>
      </c>
      <c r="K385" s="86">
        <v>0.6841596130592502</v>
      </c>
      <c r="L385" s="86">
        <v>0.9162640441407702</v>
      </c>
    </row>
    <row r="386" spans="2:12" ht="12.75">
      <c r="B386" s="189" t="s">
        <v>670</v>
      </c>
      <c r="C386" s="173">
        <v>31016</v>
      </c>
      <c r="D386" s="90">
        <v>4268.745484152746</v>
      </c>
      <c r="E386" s="86">
        <v>1.5550346129641286</v>
      </c>
      <c r="F386" s="86">
        <v>1.0351089588377724</v>
      </c>
      <c r="G386" s="86">
        <v>1</v>
      </c>
      <c r="H386" s="86">
        <v>0.9189331581296177</v>
      </c>
      <c r="I386" s="86">
        <v>0.9001352813852814</v>
      </c>
      <c r="J386" s="86">
        <v>0.9353112840466926</v>
      </c>
      <c r="K386" s="86">
        <v>0.9245578828546344</v>
      </c>
      <c r="L386" s="86">
        <v>0.7129613279180647</v>
      </c>
    </row>
    <row r="387" spans="2:12" ht="12.75">
      <c r="B387" s="189" t="s">
        <v>671</v>
      </c>
      <c r="C387" s="173">
        <v>31024</v>
      </c>
      <c r="D387" s="90">
        <v>3006.1836103052983</v>
      </c>
      <c r="E387" s="86">
        <v>1.7157186678352323</v>
      </c>
      <c r="F387" s="86">
        <v>1.046982611660416</v>
      </c>
      <c r="G387" s="86">
        <v>1</v>
      </c>
      <c r="H387" s="86">
        <v>0.8899352199113535</v>
      </c>
      <c r="I387" s="86">
        <v>0.868601087493821</v>
      </c>
      <c r="J387" s="86">
        <v>0.822860054347826</v>
      </c>
      <c r="K387" s="86">
        <v>0.7776886035313002</v>
      </c>
      <c r="L387" s="86">
        <v>0.5633058724472108</v>
      </c>
    </row>
    <row r="388" spans="2:12" ht="12.75">
      <c r="B388" s="189" t="s">
        <v>672</v>
      </c>
      <c r="C388" s="173">
        <v>31025</v>
      </c>
      <c r="D388" s="90">
        <v>5496.945939242309</v>
      </c>
      <c r="E388" s="86">
        <v>1.339116670563479</v>
      </c>
      <c r="F388" s="86">
        <v>1.0184829137343103</v>
      </c>
      <c r="G388" s="86">
        <v>1</v>
      </c>
      <c r="H388" s="86">
        <v>0.9600585348191655</v>
      </c>
      <c r="I388" s="86">
        <v>0.9483721959858322</v>
      </c>
      <c r="J388" s="86">
        <v>0.7522045855379188</v>
      </c>
      <c r="K388" s="86">
        <v>0.6823406660290409</v>
      </c>
      <c r="L388" s="86">
        <v>0.8924458939478465</v>
      </c>
    </row>
    <row r="389" spans="2:12" ht="12.75">
      <c r="B389" s="189" t="s">
        <v>673</v>
      </c>
      <c r="C389" s="173">
        <v>31032</v>
      </c>
      <c r="D389" s="85">
        <v>3656.4073806468314</v>
      </c>
      <c r="E389" s="86">
        <v>1.6382987873054098</v>
      </c>
      <c r="F389" s="86">
        <v>1.0413181666109066</v>
      </c>
      <c r="G389" s="86">
        <v>1</v>
      </c>
      <c r="H389" s="86">
        <v>0.9038176849057679</v>
      </c>
      <c r="I389" s="86">
        <v>0.8798888431453273</v>
      </c>
      <c r="J389" s="86">
        <v>0.9200255603617774</v>
      </c>
      <c r="K389" s="86">
        <v>0.9054581019687027</v>
      </c>
      <c r="L389" s="87">
        <v>0.6357717349674454</v>
      </c>
    </row>
    <row r="390" spans="2:12" ht="12.75">
      <c r="B390" s="189" t="s">
        <v>674</v>
      </c>
      <c r="C390" s="173">
        <v>31034</v>
      </c>
      <c r="D390" s="85">
        <v>5441.439032018031</v>
      </c>
      <c r="E390" s="86">
        <v>1.343181236673774</v>
      </c>
      <c r="F390" s="86">
        <v>1.019590578912613</v>
      </c>
      <c r="G390" s="86">
        <v>1</v>
      </c>
      <c r="H390" s="86">
        <v>0.9579173593933742</v>
      </c>
      <c r="I390" s="86">
        <v>0.9466190476190477</v>
      </c>
      <c r="J390" s="86">
        <v>0.7859848484848484</v>
      </c>
      <c r="K390" s="86">
        <v>0.7280146441918999</v>
      </c>
      <c r="L390" s="87">
        <v>0.8836996336996338</v>
      </c>
    </row>
    <row r="391" spans="2:12" ht="12.75">
      <c r="B391" s="189" t="s">
        <v>675</v>
      </c>
      <c r="C391" s="173">
        <v>31064</v>
      </c>
      <c r="D391" s="85">
        <v>4244.075747608624</v>
      </c>
      <c r="E391" s="86">
        <v>1.558251462400451</v>
      </c>
      <c r="F391" s="86">
        <v>1.0353202464536468</v>
      </c>
      <c r="G391" s="86">
        <v>1</v>
      </c>
      <c r="H391" s="86">
        <v>0.9184041969893331</v>
      </c>
      <c r="I391" s="86">
        <v>0.8971989150090416</v>
      </c>
      <c r="J391" s="86">
        <v>0.9146919431279622</v>
      </c>
      <c r="K391" s="86">
        <v>0.8986966974566621</v>
      </c>
      <c r="L391" s="87">
        <v>0.7096451037876221</v>
      </c>
    </row>
    <row r="392" spans="2:12" ht="12.75">
      <c r="B392" s="189" t="s">
        <v>676</v>
      </c>
      <c r="C392" s="173">
        <v>31065</v>
      </c>
      <c r="D392" s="85">
        <v>5388.575310852053</v>
      </c>
      <c r="E392" s="86">
        <v>1.3553053637812003</v>
      </c>
      <c r="F392" s="86">
        <v>1.0204293500426382</v>
      </c>
      <c r="G392" s="86">
        <v>1</v>
      </c>
      <c r="H392" s="86">
        <v>0.9556640385636668</v>
      </c>
      <c r="I392" s="86">
        <v>0.9433183587900569</v>
      </c>
      <c r="J392" s="86">
        <v>0.8210795454545454</v>
      </c>
      <c r="K392" s="86">
        <v>0.7754672079512844</v>
      </c>
      <c r="L392" s="87">
        <v>0.8754652161465788</v>
      </c>
    </row>
    <row r="393" spans="2:12" ht="12.75">
      <c r="B393" s="189" t="s">
        <v>677</v>
      </c>
      <c r="C393" s="173">
        <v>31120</v>
      </c>
      <c r="D393" s="90">
        <v>4355.089562057177</v>
      </c>
      <c r="E393" s="86">
        <v>1.9043453080409602</v>
      </c>
      <c r="F393" s="86">
        <v>1.0343889508928572</v>
      </c>
      <c r="G393" s="86">
        <v>1</v>
      </c>
      <c r="H393" s="86">
        <v>0.9215272700687236</v>
      </c>
      <c r="I393" s="86">
        <v>0.9023909961006735</v>
      </c>
      <c r="J393" s="86">
        <v>0.9097580325267751</v>
      </c>
      <c r="K393" s="86">
        <v>0.8923369703121035</v>
      </c>
      <c r="L393" s="86">
        <v>0.7245463340271467</v>
      </c>
    </row>
    <row r="394" spans="2:12" ht="12.75">
      <c r="B394" s="189" t="s">
        <v>678</v>
      </c>
      <c r="C394" s="173">
        <v>31121</v>
      </c>
      <c r="D394" s="90">
        <v>5526.020985883596</v>
      </c>
      <c r="E394" s="86">
        <v>1.3223922829581993</v>
      </c>
      <c r="F394" s="86">
        <v>1.0179247664731128</v>
      </c>
      <c r="G394" s="86">
        <v>1</v>
      </c>
      <c r="H394" s="86">
        <v>0.9613464235624123</v>
      </c>
      <c r="I394" s="86">
        <v>0.9514226804123711</v>
      </c>
      <c r="J394" s="86">
        <v>0.828250670241287</v>
      </c>
      <c r="K394" s="86">
        <v>0.7853619784470849</v>
      </c>
      <c r="L394" s="86">
        <v>0.8969866853538893</v>
      </c>
    </row>
    <row r="395" spans="2:12" ht="12.75">
      <c r="B395" s="189" t="s">
        <v>679</v>
      </c>
      <c r="C395" s="173">
        <v>31128</v>
      </c>
      <c r="D395" s="90">
        <v>3489.0055969545665</v>
      </c>
      <c r="E395" s="86">
        <v>1.6591875855773621</v>
      </c>
      <c r="F395" s="86">
        <v>1.0428981096740213</v>
      </c>
      <c r="G395" s="86">
        <v>1</v>
      </c>
      <c r="H395" s="86">
        <v>0.9001069645828382</v>
      </c>
      <c r="I395" s="86">
        <v>0.8801899007337074</v>
      </c>
      <c r="J395" s="86">
        <v>0.9227147901137701</v>
      </c>
      <c r="K395" s="86">
        <v>0.9090427878253198</v>
      </c>
      <c r="L395" s="86">
        <v>0.6161793766629841</v>
      </c>
    </row>
    <row r="396" spans="2:12" ht="12.75">
      <c r="B396" s="189" t="s">
        <v>680</v>
      </c>
      <c r="C396" s="173">
        <v>31129</v>
      </c>
      <c r="D396" s="90">
        <v>5217.649279082056</v>
      </c>
      <c r="E396" s="86">
        <v>1.3923054858372175</v>
      </c>
      <c r="F396" s="86">
        <v>1.0231120666487503</v>
      </c>
      <c r="G396" s="86">
        <v>1</v>
      </c>
      <c r="H396" s="86">
        <v>0.9489589442815248</v>
      </c>
      <c r="I396" s="86">
        <v>0.9349570815450643</v>
      </c>
      <c r="J396" s="86">
        <v>0.7766736401673641</v>
      </c>
      <c r="K396" s="86">
        <v>0.7157001414427157</v>
      </c>
      <c r="L396" s="86">
        <v>0.8491418247515808</v>
      </c>
    </row>
    <row r="397" spans="2:12" ht="12.75">
      <c r="B397" s="189" t="s">
        <v>681</v>
      </c>
      <c r="C397" s="173">
        <v>31152</v>
      </c>
      <c r="D397" s="90">
        <v>5646.726482545914</v>
      </c>
      <c r="E397" s="86">
        <v>1.5068027454796906</v>
      </c>
      <c r="F397" s="86">
        <v>1.0244875606321389</v>
      </c>
      <c r="G397" s="86">
        <v>1</v>
      </c>
      <c r="H397" s="86">
        <v>0.945648018350962</v>
      </c>
      <c r="I397" s="86">
        <v>0.9308385093167701</v>
      </c>
      <c r="J397" s="86">
        <v>0.8940217391304347</v>
      </c>
      <c r="K397" s="86">
        <v>0.8721649484536083</v>
      </c>
      <c r="L397" s="86">
        <v>0.8354386770785485</v>
      </c>
    </row>
    <row r="398" spans="2:12" ht="12.75">
      <c r="B398" s="189" t="s">
        <v>682</v>
      </c>
      <c r="C398" s="173">
        <v>31153</v>
      </c>
      <c r="D398" s="90">
        <v>5646.726482545914</v>
      </c>
      <c r="E398" s="86">
        <v>1.290685766935767</v>
      </c>
      <c r="F398" s="86">
        <v>1.0157967032967032</v>
      </c>
      <c r="G398" s="86">
        <v>1</v>
      </c>
      <c r="H398" s="86">
        <v>0.9668858957166522</v>
      </c>
      <c r="I398" s="86">
        <v>0.9583725319396051</v>
      </c>
      <c r="J398" s="86">
        <v>0.8864744110479285</v>
      </c>
      <c r="K398" s="86">
        <v>0.8621666881360298</v>
      </c>
      <c r="L398" s="86">
        <v>0.916121101232168</v>
      </c>
    </row>
    <row r="399" spans="2:12" ht="12.75">
      <c r="B399" s="189" t="s">
        <v>683</v>
      </c>
      <c r="C399" s="173">
        <v>31160</v>
      </c>
      <c r="D399" s="90">
        <v>4390.332042834497</v>
      </c>
      <c r="E399" s="86">
        <v>1.5368881870716302</v>
      </c>
      <c r="F399" s="86">
        <v>1.034008115835101</v>
      </c>
      <c r="G399" s="86">
        <v>1</v>
      </c>
      <c r="H399" s="86">
        <v>0.9223758710801394</v>
      </c>
      <c r="I399" s="86">
        <v>0.9029714989444054</v>
      </c>
      <c r="J399" s="86">
        <v>0.9351653696498055</v>
      </c>
      <c r="K399" s="86">
        <v>0.9244136460554371</v>
      </c>
      <c r="L399" s="86">
        <v>0.7292871046584806</v>
      </c>
    </row>
    <row r="400" spans="2:12" ht="12.75">
      <c r="B400" s="189" t="s">
        <v>684</v>
      </c>
      <c r="C400" s="173">
        <v>31161</v>
      </c>
      <c r="D400" s="90">
        <v>5536.593730116792</v>
      </c>
      <c r="E400" s="86">
        <v>1.3198297794454104</v>
      </c>
      <c r="F400" s="86">
        <v>1.0178166504697117</v>
      </c>
      <c r="G400" s="86">
        <v>1</v>
      </c>
      <c r="H400" s="86">
        <v>0.9618367346938775</v>
      </c>
      <c r="I400" s="86">
        <v>0.9512815990593768</v>
      </c>
      <c r="J400" s="86">
        <v>0.8308692752334371</v>
      </c>
      <c r="K400" s="86">
        <v>0.7882866772130133</v>
      </c>
      <c r="L400" s="86">
        <v>0.8987028588590306</v>
      </c>
    </row>
    <row r="401" spans="2:12" ht="12.75">
      <c r="B401" s="189" t="s">
        <v>685</v>
      </c>
      <c r="C401" s="173">
        <v>31232</v>
      </c>
      <c r="D401" s="90">
        <v>5397.385931046382</v>
      </c>
      <c r="E401" s="86">
        <v>1.7225153148738053</v>
      </c>
      <c r="F401" s="86">
        <v>1.0305135951661633</v>
      </c>
      <c r="G401" s="86">
        <v>1</v>
      </c>
      <c r="H401" s="86">
        <v>0.9307704654895667</v>
      </c>
      <c r="I401" s="86">
        <v>0.90995337995338</v>
      </c>
      <c r="J401" s="86">
        <v>0.9241176470588235</v>
      </c>
      <c r="K401" s="86">
        <v>0.9103804484756866</v>
      </c>
      <c r="L401" s="86">
        <v>0.7689186447555285</v>
      </c>
    </row>
    <row r="402" spans="2:12" ht="12.75">
      <c r="B402" s="189" t="s">
        <v>686</v>
      </c>
      <c r="C402" s="173">
        <v>31233</v>
      </c>
      <c r="D402" s="90">
        <v>5397.385931046382</v>
      </c>
      <c r="E402" s="86">
        <v>1.35340489025799</v>
      </c>
      <c r="F402" s="86">
        <v>1.0202442635085123</v>
      </c>
      <c r="G402" s="86">
        <v>1</v>
      </c>
      <c r="H402" s="86">
        <v>0.9558599167822468</v>
      </c>
      <c r="I402" s="86">
        <v>0.9428840406455469</v>
      </c>
      <c r="J402" s="86">
        <v>0.8506840530141085</v>
      </c>
      <c r="K402" s="86">
        <v>0.8150537634408602</v>
      </c>
      <c r="L402" s="86">
        <v>0.8768087938511744</v>
      </c>
    </row>
    <row r="403" spans="2:12" ht="12.75">
      <c r="B403" s="189" t="s">
        <v>687</v>
      </c>
      <c r="C403" s="173">
        <v>31264</v>
      </c>
      <c r="D403" s="90">
        <v>4971.832975660257</v>
      </c>
      <c r="E403" s="86">
        <v>1.4403253072346103</v>
      </c>
      <c r="F403" s="86">
        <v>1.0267882414783067</v>
      </c>
      <c r="G403" s="86">
        <v>1</v>
      </c>
      <c r="H403" s="86">
        <v>0.94009037456446</v>
      </c>
      <c r="I403" s="86">
        <v>0.9225857142857143</v>
      </c>
      <c r="J403" s="86">
        <v>0.9105231866825207</v>
      </c>
      <c r="K403" s="86">
        <v>0.8933992771542705</v>
      </c>
      <c r="L403" s="86">
        <v>0.8120709752622717</v>
      </c>
    </row>
    <row r="404" spans="2:12" ht="12.75">
      <c r="B404" s="189" t="s">
        <v>688</v>
      </c>
      <c r="C404" s="173">
        <v>31265</v>
      </c>
      <c r="D404" s="85">
        <v>5661.704536876274</v>
      </c>
      <c r="E404" s="86">
        <v>1.2862087912087912</v>
      </c>
      <c r="F404" s="86">
        <v>1.015237159007127</v>
      </c>
      <c r="G404" s="86">
        <v>1</v>
      </c>
      <c r="H404" s="86">
        <v>0.9675806007164508</v>
      </c>
      <c r="I404" s="86">
        <v>0.9589655172413794</v>
      </c>
      <c r="J404" s="86">
        <v>0.873349153941395</v>
      </c>
      <c r="K404" s="86">
        <v>0.8450905065763772</v>
      </c>
      <c r="L404" s="87">
        <v>0.9185511306784071</v>
      </c>
    </row>
    <row r="405" spans="2:12" ht="12.75">
      <c r="B405" s="189" t="s">
        <v>689</v>
      </c>
      <c r="C405" s="173">
        <v>31312</v>
      </c>
      <c r="D405" s="85">
        <v>3902.2236840686296</v>
      </c>
      <c r="E405" s="86">
        <v>1.6062823957016434</v>
      </c>
      <c r="F405" s="86">
        <v>1.0391293013555787</v>
      </c>
      <c r="G405" s="86">
        <v>1</v>
      </c>
      <c r="H405" s="86">
        <v>0.9098241138560688</v>
      </c>
      <c r="I405" s="86">
        <v>0.8927338551859099</v>
      </c>
      <c r="J405" s="86">
        <v>0.9369167962674961</v>
      </c>
      <c r="K405" s="86">
        <v>0.9264589732338745</v>
      </c>
      <c r="L405" s="87">
        <v>0.6657347282347281</v>
      </c>
    </row>
    <row r="406" spans="2:12" ht="12.75">
      <c r="B406" s="189" t="s">
        <v>690</v>
      </c>
      <c r="C406" s="173">
        <v>31313</v>
      </c>
      <c r="D406" s="85">
        <v>5320.733535355715</v>
      </c>
      <c r="E406" s="86">
        <v>1.3701932773109244</v>
      </c>
      <c r="F406" s="86">
        <v>1.0213665576727928</v>
      </c>
      <c r="G406" s="86">
        <v>1</v>
      </c>
      <c r="H406" s="86">
        <v>0.9528969514458976</v>
      </c>
      <c r="I406" s="86">
        <v>0.9373372513562388</v>
      </c>
      <c r="J406" s="86">
        <v>0.8000361271676301</v>
      </c>
      <c r="K406" s="86">
        <v>0.7470445878556762</v>
      </c>
      <c r="L406" s="87">
        <v>0.8649631900083075</v>
      </c>
    </row>
    <row r="407" spans="2:12" ht="12.75">
      <c r="B407" s="189" t="s">
        <v>691</v>
      </c>
      <c r="C407" s="173">
        <v>31320</v>
      </c>
      <c r="D407" s="85">
        <v>4939.233680941237</v>
      </c>
      <c r="E407" s="86">
        <v>1.4460795773856356</v>
      </c>
      <c r="F407" s="86">
        <v>1.0270325285999267</v>
      </c>
      <c r="G407" s="86">
        <v>1</v>
      </c>
      <c r="H407" s="86">
        <v>0.9390798808793903</v>
      </c>
      <c r="I407" s="86">
        <v>0.9206281887755102</v>
      </c>
      <c r="J407" s="86">
        <v>0.903320702034304</v>
      </c>
      <c r="K407" s="86">
        <v>0.8842436974789917</v>
      </c>
      <c r="L407" s="87">
        <v>0.8072342937779889</v>
      </c>
    </row>
    <row r="408" spans="2:12" ht="12.75">
      <c r="B408" s="189" t="s">
        <v>692</v>
      </c>
      <c r="C408" s="173">
        <v>31321</v>
      </c>
      <c r="D408" s="85">
        <v>5199.146976673964</v>
      </c>
      <c r="E408" s="86">
        <v>1.3958766233766233</v>
      </c>
      <c r="F408" s="86">
        <v>1.0233342325330455</v>
      </c>
      <c r="G408" s="86">
        <v>1</v>
      </c>
      <c r="H408" s="86">
        <v>0.9480961481917083</v>
      </c>
      <c r="I408" s="86">
        <v>0.9776849918509958</v>
      </c>
      <c r="J408" s="86">
        <v>0.8708574979287489</v>
      </c>
      <c r="K408" s="86">
        <v>0.8418516583964482</v>
      </c>
      <c r="L408" s="87">
        <v>0.8463005722317036</v>
      </c>
    </row>
    <row r="409" spans="2:12" ht="12.75">
      <c r="B409" s="189" t="s">
        <v>693</v>
      </c>
      <c r="C409" s="173">
        <v>31400</v>
      </c>
      <c r="D409" s="85">
        <v>4230.859817317129</v>
      </c>
      <c r="E409" s="86">
        <v>1.5603270564915759</v>
      </c>
      <c r="F409" s="86">
        <v>1.035558537403556</v>
      </c>
      <c r="G409" s="86">
        <v>1</v>
      </c>
      <c r="H409" s="86">
        <v>0.9177859391395594</v>
      </c>
      <c r="I409" s="86">
        <v>0.8284040576113814</v>
      </c>
      <c r="J409" s="86">
        <v>0.8922883064516128</v>
      </c>
      <c r="K409" s="86">
        <v>0.8698519515477792</v>
      </c>
      <c r="L409" s="87">
        <v>0.7078732844907647</v>
      </c>
    </row>
    <row r="410" spans="2:12" ht="12.75">
      <c r="B410" s="189" t="s">
        <v>694</v>
      </c>
      <c r="C410" s="173">
        <v>31401</v>
      </c>
      <c r="D410" s="85">
        <v>5038.793689137163</v>
      </c>
      <c r="E410" s="86">
        <v>1.428038842345773</v>
      </c>
      <c r="F410" s="86">
        <v>1.0258091517857142</v>
      </c>
      <c r="G410" s="86">
        <v>1</v>
      </c>
      <c r="H410" s="86">
        <v>0.942408021712907</v>
      </c>
      <c r="I410" s="86">
        <v>0.9566595081552755</v>
      </c>
      <c r="J410" s="86">
        <v>0.8200136612021859</v>
      </c>
      <c r="K410" s="86">
        <v>0.774190382728165</v>
      </c>
      <c r="L410" s="87">
        <v>0.8220142871516248</v>
      </c>
    </row>
    <row r="411" spans="2:12" ht="12.75">
      <c r="B411" s="189" t="s">
        <v>695</v>
      </c>
      <c r="C411" s="173">
        <v>31602</v>
      </c>
      <c r="D411" s="85">
        <v>3621.1648998695127</v>
      </c>
      <c r="E411" s="86">
        <v>1.6422825803081746</v>
      </c>
      <c r="F411" s="86">
        <v>1.041854438936458</v>
      </c>
      <c r="G411" s="86">
        <v>1</v>
      </c>
      <c r="H411" s="86">
        <v>0.903024297777012</v>
      </c>
      <c r="I411" s="86">
        <v>0.7190715423936356</v>
      </c>
      <c r="J411" s="86">
        <v>0.8789446721311475</v>
      </c>
      <c r="K411" s="86">
        <v>0.8521995464852608</v>
      </c>
      <c r="L411" s="87">
        <v>0.6316080649127122</v>
      </c>
    </row>
    <row r="412" spans="2:12" ht="12.75">
      <c r="B412" s="189" t="s">
        <v>696</v>
      </c>
      <c r="C412" s="173">
        <v>31604</v>
      </c>
      <c r="D412" s="85">
        <v>5653.774978701377</v>
      </c>
      <c r="E412" s="86">
        <v>1.2887346313716912</v>
      </c>
      <c r="F412" s="86">
        <v>1.0155623549272</v>
      </c>
      <c r="G412" s="86">
        <v>1</v>
      </c>
      <c r="H412" s="86">
        <v>0.9672916256157635</v>
      </c>
      <c r="I412" s="86">
        <v>1.0365563461990126</v>
      </c>
      <c r="J412" s="86">
        <v>0.7839521871820957</v>
      </c>
      <c r="K412" s="86">
        <v>0.7252570201012736</v>
      </c>
      <c r="L412" s="87">
        <v>0.9172646445009863</v>
      </c>
    </row>
    <row r="413" spans="2:12" ht="12.75">
      <c r="B413" s="189" t="s">
        <v>697</v>
      </c>
      <c r="C413" s="173">
        <v>31664</v>
      </c>
      <c r="D413" s="85">
        <v>4919.850316513712</v>
      </c>
      <c r="E413" s="86">
        <v>1.4501024045261668</v>
      </c>
      <c r="F413" s="86">
        <v>1.0273938997465042</v>
      </c>
      <c r="G413" s="86">
        <v>1</v>
      </c>
      <c r="H413" s="86">
        <v>0.93855956409017</v>
      </c>
      <c r="I413" s="86">
        <v>0.9377365728291271</v>
      </c>
      <c r="J413" s="86">
        <v>0.9359684947491248</v>
      </c>
      <c r="K413" s="86">
        <v>0.9255675404490155</v>
      </c>
      <c r="L413" s="87">
        <v>0.8043907287630188</v>
      </c>
    </row>
    <row r="414" spans="2:12" ht="12.75">
      <c r="B414" s="189" t="s">
        <v>698</v>
      </c>
      <c r="C414" s="173">
        <v>31665</v>
      </c>
      <c r="D414" s="85">
        <v>5480.205760873082</v>
      </c>
      <c r="E414" s="86">
        <v>1.3337288610669906</v>
      </c>
      <c r="F414" s="86">
        <v>1.018744313011829</v>
      </c>
      <c r="G414" s="86">
        <v>1</v>
      </c>
      <c r="H414" s="86">
        <v>0.9592959961291884</v>
      </c>
      <c r="I414" s="86">
        <v>1.0155308625032924</v>
      </c>
      <c r="J414" s="86">
        <v>0.8692403486924035</v>
      </c>
      <c r="K414" s="86">
        <v>0.8396992481203008</v>
      </c>
      <c r="L414" s="87">
        <v>0.8898171726130869</v>
      </c>
    </row>
    <row r="415" spans="2:12" ht="12.75">
      <c r="B415" s="189" t="s">
        <v>699</v>
      </c>
      <c r="C415" s="173">
        <v>31752</v>
      </c>
      <c r="D415" s="85">
        <v>4833.506238609281</v>
      </c>
      <c r="E415" s="86">
        <v>1.4652743671806807</v>
      </c>
      <c r="F415" s="86">
        <v>1.0284964379452568</v>
      </c>
      <c r="G415" s="86">
        <v>1</v>
      </c>
      <c r="H415" s="86">
        <v>0.9356139646869984</v>
      </c>
      <c r="I415" s="86">
        <v>0.9251212826116948</v>
      </c>
      <c r="J415" s="86">
        <v>0.9183070866141733</v>
      </c>
      <c r="K415" s="86">
        <v>0.9034988000505242</v>
      </c>
      <c r="L415" s="87">
        <v>0.7917105623944698</v>
      </c>
    </row>
    <row r="416" spans="2:12" ht="12.75">
      <c r="B416" s="189" t="s">
        <v>700</v>
      </c>
      <c r="C416" s="173">
        <v>31753</v>
      </c>
      <c r="D416" s="85">
        <v>5659.942412837408</v>
      </c>
      <c r="E416" s="86">
        <v>1.2869870367945528</v>
      </c>
      <c r="F416" s="86">
        <v>1.01542028170993</v>
      </c>
      <c r="G416" s="86">
        <v>1</v>
      </c>
      <c r="H416" s="86">
        <v>0.967546070247283</v>
      </c>
      <c r="I416" s="86">
        <v>1.0365563461990126</v>
      </c>
      <c r="J416" s="86">
        <v>0.8625786163522012</v>
      </c>
      <c r="K416" s="86">
        <v>0.8306649111257406</v>
      </c>
      <c r="L416" s="87">
        <v>0.9182652448612024</v>
      </c>
    </row>
    <row r="417" spans="2:12" ht="12.75">
      <c r="B417" s="189" t="s">
        <v>701</v>
      </c>
      <c r="C417" s="173">
        <v>31760</v>
      </c>
      <c r="D417" s="85">
        <v>3925.131296573887</v>
      </c>
      <c r="E417" s="86">
        <v>1.60329700486122</v>
      </c>
      <c r="F417" s="86">
        <v>1.0387843929737293</v>
      </c>
      <c r="G417" s="86">
        <v>1</v>
      </c>
      <c r="H417" s="86">
        <v>0.9100333778371162</v>
      </c>
      <c r="I417" s="86">
        <v>0.7737378000025084</v>
      </c>
      <c r="J417" s="86">
        <v>0.9366251944012441</v>
      </c>
      <c r="K417" s="86">
        <v>0.9261706262145051</v>
      </c>
      <c r="L417" s="87">
        <v>0.6685876367565621</v>
      </c>
    </row>
    <row r="418" spans="2:12" ht="12.75">
      <c r="B418" s="189" t="s">
        <v>702</v>
      </c>
      <c r="C418" s="173">
        <v>31761</v>
      </c>
      <c r="D418" s="85">
        <v>4907.51544824165</v>
      </c>
      <c r="E418" s="86">
        <v>1.4522181198523147</v>
      </c>
      <c r="F418" s="86">
        <v>1.027464644394343</v>
      </c>
      <c r="G418" s="86">
        <v>1</v>
      </c>
      <c r="H418" s="86">
        <v>0.937937486242571</v>
      </c>
      <c r="I418" s="86">
        <v>0.9314289277204109</v>
      </c>
      <c r="J418" s="86">
        <v>0.8012589928057554</v>
      </c>
      <c r="K418" s="86">
        <v>0.7487394957983193</v>
      </c>
      <c r="L418" s="87">
        <v>0.802535840357323</v>
      </c>
    </row>
    <row r="419" spans="2:12" ht="12.75">
      <c r="B419" s="189" t="s">
        <v>703</v>
      </c>
      <c r="C419" s="173">
        <v>31805</v>
      </c>
      <c r="D419" s="85">
        <v>3692.530923443583</v>
      </c>
      <c r="E419" s="86">
        <v>1.6338279259385087</v>
      </c>
      <c r="F419" s="86">
        <v>1.0410410686685803</v>
      </c>
      <c r="G419" s="86">
        <v>1</v>
      </c>
      <c r="H419" s="86">
        <v>0.9044558226134056</v>
      </c>
      <c r="I419" s="86">
        <v>0.735891929350212</v>
      </c>
      <c r="J419" s="86">
        <v>0.8685031185031185</v>
      </c>
      <c r="K419" s="86">
        <v>0.8383613637850925</v>
      </c>
      <c r="L419" s="87">
        <v>0.6400623110052232</v>
      </c>
    </row>
    <row r="420" spans="2:12" ht="12.75">
      <c r="B420" s="189" t="s">
        <v>704</v>
      </c>
      <c r="C420" s="173">
        <v>31806</v>
      </c>
      <c r="D420" s="85">
        <v>5307.517605064219</v>
      </c>
      <c r="E420" s="86">
        <v>1.3734432743890324</v>
      </c>
      <c r="F420" s="86">
        <v>1.0217866566151526</v>
      </c>
      <c r="G420" s="86">
        <v>1</v>
      </c>
      <c r="H420" s="86">
        <v>0.9524553571428571</v>
      </c>
      <c r="I420" s="86">
        <v>0.9924028304379998</v>
      </c>
      <c r="J420" s="86">
        <v>0.7877819548872181</v>
      </c>
      <c r="K420" s="86">
        <v>0.7305267146646457</v>
      </c>
      <c r="L420" s="87">
        <v>0.8629012619787713</v>
      </c>
    </row>
    <row r="421" spans="2:12" ht="12.75">
      <c r="B421" s="189" t="s">
        <v>705</v>
      </c>
      <c r="C421" s="173">
        <v>31848</v>
      </c>
      <c r="D421" s="85">
        <v>2792.0855395830863</v>
      </c>
      <c r="E421" s="86">
        <v>1.7388774656306039</v>
      </c>
      <c r="F421" s="86">
        <v>1.0484890816851704</v>
      </c>
      <c r="G421" s="86">
        <v>1</v>
      </c>
      <c r="H421" s="86">
        <v>0.8852925065731815</v>
      </c>
      <c r="I421" s="86">
        <v>0.8635105820105821</v>
      </c>
      <c r="J421" s="86">
        <v>0.9021565495207667</v>
      </c>
      <c r="K421" s="86">
        <v>0.8824406088784154</v>
      </c>
      <c r="L421" s="87">
        <v>0.5414594973260205</v>
      </c>
    </row>
    <row r="422" spans="2:12" ht="12.75">
      <c r="B422" s="189" t="s">
        <v>706</v>
      </c>
      <c r="C422" s="173">
        <v>31856</v>
      </c>
      <c r="D422" s="85">
        <v>3621.1648998695127</v>
      </c>
      <c r="E422" s="86">
        <v>1.6422825803081746</v>
      </c>
      <c r="F422" s="86">
        <v>1.0414437749873304</v>
      </c>
      <c r="G422" s="86">
        <v>1</v>
      </c>
      <c r="H422" s="86">
        <v>0.903024297777012</v>
      </c>
      <c r="I422" s="86">
        <v>0.7211740907632076</v>
      </c>
      <c r="J422" s="86">
        <v>0.7418071161048689</v>
      </c>
      <c r="K422" s="86">
        <v>0.6687494265528948</v>
      </c>
      <c r="L422" s="87">
        <v>0.6316080649127122</v>
      </c>
    </row>
    <row r="423" spans="2:12" ht="12.75">
      <c r="B423" s="189" t="s">
        <v>707</v>
      </c>
      <c r="C423" s="173">
        <v>31857</v>
      </c>
      <c r="D423" s="85">
        <v>5064.344487700719</v>
      </c>
      <c r="E423" s="86">
        <v>1.4228183141886428</v>
      </c>
      <c r="F423" s="86">
        <v>1.0252893610274298</v>
      </c>
      <c r="G423" s="86">
        <v>1</v>
      </c>
      <c r="H423" s="86">
        <v>0.9434879629232288</v>
      </c>
      <c r="I423" s="86">
        <v>0.9608646048944194</v>
      </c>
      <c r="J423" s="86">
        <v>0.7839521871820957</v>
      </c>
      <c r="K423" s="86">
        <v>0.7252570201012736</v>
      </c>
      <c r="L423" s="87">
        <v>0.8258502033016768</v>
      </c>
    </row>
    <row r="424" spans="2:12" ht="12.75">
      <c r="B424" s="189" t="s">
        <v>708</v>
      </c>
      <c r="C424" s="173">
        <v>31992</v>
      </c>
      <c r="D424" s="85">
        <v>4089.8898942078526</v>
      </c>
      <c r="E424" s="86">
        <v>1.5803871829105474</v>
      </c>
      <c r="F424" s="86">
        <v>1.0372411738417995</v>
      </c>
      <c r="G424" s="86">
        <v>1</v>
      </c>
      <c r="H424" s="86">
        <v>0.9143912864352663</v>
      </c>
      <c r="I424" s="86">
        <v>0.8963742032245969</v>
      </c>
      <c r="J424" s="86">
        <v>0.8808745402533714</v>
      </c>
      <c r="K424" s="86">
        <v>0.8549699282157408</v>
      </c>
      <c r="L424" s="87">
        <v>0.6894810325877075</v>
      </c>
    </row>
    <row r="425" spans="2:12" ht="12.75">
      <c r="B425" s="189" t="s">
        <v>709</v>
      </c>
      <c r="C425" s="173">
        <v>32001</v>
      </c>
      <c r="D425" s="85">
        <v>5285.491054578394</v>
      </c>
      <c r="E425" s="86">
        <v>1.3782866152768043</v>
      </c>
      <c r="F425" s="86">
        <v>1.0221309302941957</v>
      </c>
      <c r="G425" s="86">
        <v>1</v>
      </c>
      <c r="H425" s="86">
        <v>0.9515312046444121</v>
      </c>
      <c r="I425" s="86">
        <v>0.9410554371002132</v>
      </c>
      <c r="J425" s="86">
        <v>0.8115384615384615</v>
      </c>
      <c r="K425" s="86">
        <v>0.7622331691297208</v>
      </c>
      <c r="L425" s="87">
        <v>0.8594925283321633</v>
      </c>
    </row>
    <row r="426" spans="2:12" ht="12.75">
      <c r="B426" s="189" t="s">
        <v>709</v>
      </c>
      <c r="C426" s="173">
        <v>32001</v>
      </c>
      <c r="D426" s="85">
        <v>5314.566101219684</v>
      </c>
      <c r="E426" s="86">
        <v>1.3719280511372083</v>
      </c>
      <c r="F426" s="86">
        <v>1.0215264187866928</v>
      </c>
      <c r="G426" s="86">
        <v>1</v>
      </c>
      <c r="H426" s="86">
        <v>0.9526176713459951</v>
      </c>
      <c r="I426" s="86">
        <v>0.994505378807572</v>
      </c>
      <c r="J426" s="86">
        <v>0.9002100840336135</v>
      </c>
      <c r="K426" s="86">
        <v>0.8799553571428571</v>
      </c>
      <c r="L426" s="87">
        <v>0.8639605832306856</v>
      </c>
    </row>
    <row r="427" spans="2:12" ht="12.75">
      <c r="B427" s="189" t="s">
        <v>710</v>
      </c>
      <c r="C427" s="173">
        <v>32002</v>
      </c>
      <c r="D427" s="85">
        <v>5229.984147354118</v>
      </c>
      <c r="E427" s="86">
        <v>1.3896179935737236</v>
      </c>
      <c r="F427" s="86">
        <v>1.0227820959528275</v>
      </c>
      <c r="G427" s="86">
        <v>1</v>
      </c>
      <c r="H427" s="86">
        <v>0.9492537313432836</v>
      </c>
      <c r="I427" s="86">
        <v>0.9391827956989247</v>
      </c>
      <c r="J427" s="86">
        <v>0.902633679169992</v>
      </c>
      <c r="K427" s="86">
        <v>0.8832187420422715</v>
      </c>
      <c r="L427" s="87">
        <v>0.8509784244856999</v>
      </c>
    </row>
    <row r="428" spans="2:12" ht="12.75">
      <c r="B428" s="189" t="s">
        <v>710</v>
      </c>
      <c r="C428" s="173">
        <v>32002</v>
      </c>
      <c r="D428" s="85">
        <v>5363.90557430793</v>
      </c>
      <c r="E428" s="86">
        <v>1.3610598606984559</v>
      </c>
      <c r="F428" s="86">
        <v>1.0689134808853118</v>
      </c>
      <c r="G428" s="86">
        <v>1</v>
      </c>
      <c r="H428" s="86">
        <v>0.9545644599303136</v>
      </c>
      <c r="I428" s="86">
        <v>1.000813023916288</v>
      </c>
      <c r="J428" s="86">
        <v>0.8950542822677925</v>
      </c>
      <c r="K428" s="86">
        <v>0.8734437975817286</v>
      </c>
      <c r="L428" s="87">
        <v>0.8716318758411361</v>
      </c>
    </row>
    <row r="429" spans="2:12" ht="12.75">
      <c r="B429" s="189" t="s">
        <v>711</v>
      </c>
      <c r="C429" s="173">
        <v>32003</v>
      </c>
      <c r="D429" s="85">
        <v>5631.748428215553</v>
      </c>
      <c r="E429" s="86">
        <v>1.294817953131206</v>
      </c>
      <c r="F429" s="86">
        <v>1.015857319441992</v>
      </c>
      <c r="G429" s="86">
        <v>1</v>
      </c>
      <c r="H429" s="86">
        <v>0.9661885002963841</v>
      </c>
      <c r="I429" s="86">
        <v>0.9597317784256559</v>
      </c>
      <c r="J429" s="86">
        <v>0.9073926868044514</v>
      </c>
      <c r="K429" s="86">
        <v>0.8890412698412697</v>
      </c>
      <c r="L429" s="87">
        <v>0.9137825048962845</v>
      </c>
    </row>
    <row r="430" spans="2:12" ht="12.75">
      <c r="B430" s="189" t="s">
        <v>712</v>
      </c>
      <c r="C430" s="173">
        <v>32004</v>
      </c>
      <c r="D430" s="85">
        <v>5417.650357493341</v>
      </c>
      <c r="E430" s="86">
        <v>1.3484906832298138</v>
      </c>
      <c r="F430" s="86">
        <v>1.0198474126492703</v>
      </c>
      <c r="G430" s="86">
        <v>1</v>
      </c>
      <c r="H430" s="86">
        <v>0.9567167670029287</v>
      </c>
      <c r="I430" s="86">
        <v>0.9484082060497155</v>
      </c>
      <c r="J430" s="86">
        <v>0.9337748344370861</v>
      </c>
      <c r="K430" s="86">
        <v>0.9227717800652775</v>
      </c>
      <c r="L430" s="87">
        <v>0.8800125940979477</v>
      </c>
    </row>
    <row r="431" spans="2:12" ht="12.75">
      <c r="B431" s="189" t="s">
        <v>712</v>
      </c>
      <c r="C431" s="173">
        <v>32004</v>
      </c>
      <c r="D431" s="85">
        <v>5401.791241143547</v>
      </c>
      <c r="E431" s="86">
        <v>1.352231512181058</v>
      </c>
      <c r="F431" s="86">
        <v>0.8345660293628194</v>
      </c>
      <c r="G431" s="86">
        <v>1</v>
      </c>
      <c r="H431" s="86">
        <v>0.9560940557729941</v>
      </c>
      <c r="I431" s="86">
        <v>1.005018120655432</v>
      </c>
      <c r="J431" s="86">
        <v>0.9121340981012659</v>
      </c>
      <c r="K431" s="86">
        <v>0.8955610435663627</v>
      </c>
      <c r="L431" s="87">
        <v>0.8775244392917974</v>
      </c>
    </row>
    <row r="432" spans="2:12" ht="12.75">
      <c r="B432" s="189" t="s">
        <v>713</v>
      </c>
      <c r="C432" s="173">
        <v>32005</v>
      </c>
      <c r="D432" s="85">
        <v>5268.750876209168</v>
      </c>
      <c r="E432" s="86">
        <v>1.381667170039263</v>
      </c>
      <c r="F432" s="86">
        <v>1.0224164133738602</v>
      </c>
      <c r="G432" s="86">
        <v>1</v>
      </c>
      <c r="H432" s="86">
        <v>0.9507253003034208</v>
      </c>
      <c r="I432" s="86">
        <v>0.9360790273556231</v>
      </c>
      <c r="J432" s="86">
        <v>0.9109053090332805</v>
      </c>
      <c r="K432" s="86">
        <v>0.893731778425656</v>
      </c>
      <c r="L432" s="87">
        <v>0.8569422352148804</v>
      </c>
    </row>
    <row r="433" spans="2:12" ht="12.75">
      <c r="B433" s="189" t="s">
        <v>713</v>
      </c>
      <c r="C433" s="173">
        <v>32005</v>
      </c>
      <c r="D433" s="85">
        <v>5268.750876209168</v>
      </c>
      <c r="E433" s="86">
        <v>1.381667170039263</v>
      </c>
      <c r="F433" s="86">
        <v>1.1085866261398176</v>
      </c>
      <c r="G433" s="86">
        <v>1</v>
      </c>
      <c r="H433" s="86">
        <v>0.9507253003034208</v>
      </c>
      <c r="I433" s="86">
        <v>0.988197733698856</v>
      </c>
      <c r="J433" s="86">
        <v>0.8984375</v>
      </c>
      <c r="K433" s="86">
        <v>0.8779522532873739</v>
      </c>
      <c r="L433" s="87">
        <v>0.8569422352148804</v>
      </c>
    </row>
    <row r="434" spans="2:12" ht="12.75">
      <c r="B434" s="189" t="s">
        <v>714</v>
      </c>
      <c r="C434" s="173">
        <v>32008</v>
      </c>
      <c r="D434" s="85">
        <v>5452.892838270659</v>
      </c>
      <c r="E434" s="86">
        <v>1.340229760332138</v>
      </c>
      <c r="F434" s="86">
        <v>0.9628037177985949</v>
      </c>
      <c r="G434" s="86">
        <v>1</v>
      </c>
      <c r="H434" s="86">
        <v>0.9583016232846212</v>
      </c>
      <c r="I434" s="86">
        <v>1.0113257657641483</v>
      </c>
      <c r="J434" s="86">
        <v>0.8984375</v>
      </c>
      <c r="K434" s="86">
        <v>0.8779522532873739</v>
      </c>
      <c r="L434" s="87">
        <v>0.8855597527472527</v>
      </c>
    </row>
    <row r="435" spans="2:12" ht="12.75">
      <c r="B435" s="189" t="s">
        <v>715</v>
      </c>
      <c r="C435" s="173">
        <v>32011</v>
      </c>
      <c r="D435" s="85">
        <v>5193.860604557367</v>
      </c>
      <c r="E435" s="86">
        <v>1.397482181592811</v>
      </c>
      <c r="F435" s="86">
        <v>1.0233980170518113</v>
      </c>
      <c r="G435" s="86">
        <v>1</v>
      </c>
      <c r="H435" s="86">
        <v>0.9832711930926218</v>
      </c>
      <c r="I435" s="86">
        <v>0.9326958525345622</v>
      </c>
      <c r="J435" s="86">
        <v>0.9155325443786981</v>
      </c>
      <c r="K435" s="86">
        <v>0.8997914032869785</v>
      </c>
      <c r="L435" s="87">
        <v>0.8454400734292312</v>
      </c>
    </row>
    <row r="436" spans="2:12" ht="12.75">
      <c r="B436" s="189" t="s">
        <v>715</v>
      </c>
      <c r="C436" s="173">
        <v>32011</v>
      </c>
      <c r="D436" s="85">
        <v>5193.860604557367</v>
      </c>
      <c r="E436" s="86">
        <v>1.397482181592811</v>
      </c>
      <c r="F436" s="86">
        <v>1.0539523938119673</v>
      </c>
      <c r="G436" s="86">
        <v>1</v>
      </c>
      <c r="H436" s="86">
        <v>0.94796834272261</v>
      </c>
      <c r="I436" s="86">
        <v>0.9776849918509958</v>
      </c>
      <c r="J436" s="86">
        <v>0.8921004842615013</v>
      </c>
      <c r="K436" s="86">
        <v>0.8693575275711721</v>
      </c>
      <c r="L436" s="87">
        <v>0.8454400734292312</v>
      </c>
    </row>
    <row r="437" spans="2:12" ht="12.75">
      <c r="B437" s="189" t="s">
        <v>716</v>
      </c>
      <c r="C437" s="173">
        <v>32015</v>
      </c>
      <c r="D437" s="85">
        <v>5247.605387742778</v>
      </c>
      <c r="E437" s="86">
        <v>1.3858886748453818</v>
      </c>
      <c r="F437" s="86">
        <v>1.0226648351648353</v>
      </c>
      <c r="G437" s="86">
        <v>1</v>
      </c>
      <c r="H437" s="86">
        <v>0.9499499624718539</v>
      </c>
      <c r="I437" s="86">
        <v>0.9839926369597117</v>
      </c>
      <c r="J437" s="86">
        <v>0.8921004842615013</v>
      </c>
      <c r="K437" s="86">
        <v>0.8693575275711721</v>
      </c>
      <c r="L437" s="87">
        <v>0.8536742679413493</v>
      </c>
    </row>
    <row r="438" spans="2:12" ht="12.75">
      <c r="B438" s="189" t="s">
        <v>717</v>
      </c>
      <c r="C438" s="173">
        <v>32018</v>
      </c>
      <c r="D438" s="85">
        <v>5280.204682461796</v>
      </c>
      <c r="E438" s="86">
        <v>1.3793245750388607</v>
      </c>
      <c r="F438" s="86">
        <v>1.0221923208126444</v>
      </c>
      <c r="G438" s="86">
        <v>1</v>
      </c>
      <c r="H438" s="86">
        <v>0.9514080268946625</v>
      </c>
      <c r="I438" s="86">
        <v>0.988197733698856</v>
      </c>
      <c r="J438" s="86">
        <v>0.8966278602970694</v>
      </c>
      <c r="K438" s="86">
        <v>0.8756024288910195</v>
      </c>
      <c r="L438" s="87">
        <v>0.8587190141854133</v>
      </c>
    </row>
    <row r="439" spans="2:12" ht="12.75">
      <c r="B439" s="189" t="s">
        <v>719</v>
      </c>
      <c r="C439" s="173">
        <v>32021</v>
      </c>
      <c r="D439" s="85">
        <v>5111.040774730667</v>
      </c>
      <c r="E439" s="86">
        <v>1.413526039178213</v>
      </c>
      <c r="F439" s="86">
        <v>0.8936420722135008</v>
      </c>
      <c r="G439" s="86">
        <v>1</v>
      </c>
      <c r="H439" s="86">
        <v>0.9448083883329785</v>
      </c>
      <c r="I439" s="86">
        <v>0.9650697016335635</v>
      </c>
      <c r="J439" s="86">
        <v>0.8996697357886309</v>
      </c>
      <c r="K439" s="86">
        <v>0.8794678746889555</v>
      </c>
      <c r="L439" s="87">
        <v>0.8328786791098349</v>
      </c>
    </row>
    <row r="440" spans="2:12" ht="12.75">
      <c r="B440" s="189" t="s">
        <v>720</v>
      </c>
      <c r="C440" s="173">
        <v>32027</v>
      </c>
      <c r="D440" s="85">
        <v>4964.784479504794</v>
      </c>
      <c r="E440" s="86">
        <v>1.4416504096761606</v>
      </c>
      <c r="F440" s="86">
        <v>1.0267857142857144</v>
      </c>
      <c r="G440" s="86">
        <v>1</v>
      </c>
      <c r="H440" s="86">
        <v>0.9061580341377281</v>
      </c>
      <c r="I440" s="86">
        <v>0.9212777777777779</v>
      </c>
      <c r="J440" s="86">
        <v>0.8850183075671277</v>
      </c>
      <c r="K440" s="86">
        <v>0.8601276431150078</v>
      </c>
      <c r="L440" s="87">
        <v>0.8110014104372356</v>
      </c>
    </row>
    <row r="441" spans="2:12" ht="12.75">
      <c r="B441" s="189" t="s">
        <v>720</v>
      </c>
      <c r="C441" s="173">
        <v>32027</v>
      </c>
      <c r="D441" s="85">
        <v>4964.784479504794</v>
      </c>
      <c r="E441" s="86">
        <v>1.4416504096761606</v>
      </c>
      <c r="F441" s="86">
        <v>1.1701895043731778</v>
      </c>
      <c r="G441" s="86">
        <v>1</v>
      </c>
      <c r="H441" s="86">
        <v>0.9399038461538463</v>
      </c>
      <c r="I441" s="86">
        <v>0.9461467663074152</v>
      </c>
      <c r="J441" s="86">
        <v>0.872831474597274</v>
      </c>
      <c r="K441" s="86">
        <v>0.8442772457820338</v>
      </c>
      <c r="L441" s="87">
        <v>0.8110014104372356</v>
      </c>
    </row>
    <row r="442" spans="2:12" ht="12.75">
      <c r="B442" s="189" t="s">
        <v>721</v>
      </c>
      <c r="C442" s="173">
        <v>32999</v>
      </c>
      <c r="D442" s="85">
        <v>5546.285412330554</v>
      </c>
      <c r="E442" s="86">
        <v>1.3170776734433403</v>
      </c>
      <c r="F442" s="86">
        <v>1.01754732569417</v>
      </c>
      <c r="G442" s="86">
        <v>1</v>
      </c>
      <c r="H442" s="86">
        <v>0.9621728271728271</v>
      </c>
      <c r="I442" s="86">
        <v>1.0218385076120085</v>
      </c>
      <c r="J442" s="86">
        <v>0.872831474597274</v>
      </c>
      <c r="K442" s="86">
        <v>0.8442772457820338</v>
      </c>
      <c r="L442" s="87">
        <v>0.9001859001859002</v>
      </c>
    </row>
    <row r="443" spans="2:12" ht="12.75">
      <c r="B443" s="189" t="s">
        <v>722</v>
      </c>
      <c r="C443" s="173">
        <v>33001</v>
      </c>
      <c r="D443" s="85">
        <v>5780.647909499726</v>
      </c>
      <c r="E443" s="86">
        <v>1.2502590609042221</v>
      </c>
      <c r="F443" s="86">
        <v>1.0126736408849253</v>
      </c>
      <c r="G443" s="86">
        <v>1</v>
      </c>
      <c r="H443" s="86">
        <v>0.9736876309459145</v>
      </c>
      <c r="I443" s="86">
        <v>0.9673389636415688</v>
      </c>
      <c r="J443" s="86">
        <v>0.9250097962382445</v>
      </c>
      <c r="K443" s="86">
        <v>0.9115721211358055</v>
      </c>
      <c r="L443" s="87">
        <v>0.9374732089274997</v>
      </c>
    </row>
    <row r="444" spans="2:12" ht="12.75">
      <c r="B444" s="189" t="s">
        <v>723</v>
      </c>
      <c r="C444" s="173">
        <v>33002</v>
      </c>
      <c r="D444" s="85">
        <v>5835.27375470457</v>
      </c>
      <c r="E444" s="86">
        <v>1.2319987841945288</v>
      </c>
      <c r="F444" s="86">
        <v>1.0115568679360554</v>
      </c>
      <c r="G444" s="86">
        <v>1</v>
      </c>
      <c r="H444" s="86">
        <v>0.9765235910878113</v>
      </c>
      <c r="I444" s="86">
        <v>0.9725819788993442</v>
      </c>
      <c r="J444" s="86">
        <v>0.9499517374517374</v>
      </c>
      <c r="K444" s="86">
        <v>0.9426135298894373</v>
      </c>
      <c r="L444" s="87">
        <v>0.9463321235675707</v>
      </c>
    </row>
    <row r="445" spans="2:12" ht="12.75">
      <c r="B445" s="189" t="s">
        <v>724</v>
      </c>
      <c r="C445" s="173">
        <v>33003</v>
      </c>
      <c r="D445" s="85">
        <v>5858.181367209826</v>
      </c>
      <c r="E445" s="86">
        <v>1.2239877276008662</v>
      </c>
      <c r="F445" s="86">
        <v>1.0109643195026354</v>
      </c>
      <c r="G445" s="86">
        <v>1</v>
      </c>
      <c r="H445" s="86">
        <v>0.9779821188233032</v>
      </c>
      <c r="I445" s="86">
        <v>0.9725177506390229</v>
      </c>
      <c r="J445" s="86">
        <v>0.9559757505773672</v>
      </c>
      <c r="K445" s="86">
        <v>0.9502744853399875</v>
      </c>
      <c r="L445" s="87">
        <v>0.9499521380709499</v>
      </c>
    </row>
    <row r="446" spans="2:12" ht="12.75">
      <c r="B446" s="189" t="s">
        <v>725</v>
      </c>
      <c r="C446" s="173">
        <v>34001</v>
      </c>
      <c r="D446" s="85">
        <v>4339.230445707384</v>
      </c>
      <c r="E446" s="86">
        <v>1.544425087108014</v>
      </c>
      <c r="F446" s="86">
        <v>1.0343258505623747</v>
      </c>
      <c r="G446" s="86">
        <v>1</v>
      </c>
      <c r="H446" s="86">
        <v>0.9209995599882664</v>
      </c>
      <c r="I446" s="86">
        <v>0.9058482142857144</v>
      </c>
      <c r="J446" s="86">
        <v>0.9586216839677046</v>
      </c>
      <c r="K446" s="86">
        <v>0.9531725255547245</v>
      </c>
      <c r="L446" s="87">
        <v>0.722426767195224</v>
      </c>
    </row>
    <row r="447" spans="2:12" ht="12.75">
      <c r="B447" s="189" t="s">
        <v>726</v>
      </c>
      <c r="C447" s="173">
        <v>34002</v>
      </c>
      <c r="D447" s="85">
        <v>4083.722460071822</v>
      </c>
      <c r="E447" s="86">
        <v>1.5812880927605175</v>
      </c>
      <c r="F447" s="86">
        <v>1.0371189896076773</v>
      </c>
      <c r="G447" s="86">
        <v>1</v>
      </c>
      <c r="H447" s="86">
        <v>0.9140008764241893</v>
      </c>
      <c r="I447" s="86">
        <v>0.8973778195488722</v>
      </c>
      <c r="J447" s="86">
        <v>0.8274529569892474</v>
      </c>
      <c r="K447" s="86">
        <v>0.7836388792805258</v>
      </c>
      <c r="L447" s="87">
        <v>0.6887277482243157</v>
      </c>
    </row>
    <row r="448" spans="2:12" ht="12.75">
      <c r="B448" s="189" t="s">
        <v>727</v>
      </c>
      <c r="C448" s="173">
        <v>34248</v>
      </c>
      <c r="D448" s="85">
        <v>4748.924284743716</v>
      </c>
      <c r="E448" s="86">
        <v>1.47940560904144</v>
      </c>
      <c r="F448" s="86">
        <v>1.0263625592417063</v>
      </c>
      <c r="G448" s="86">
        <v>1</v>
      </c>
      <c r="H448" s="86">
        <v>0.9329268292682927</v>
      </c>
      <c r="I448" s="86">
        <v>0.9200696055684454</v>
      </c>
      <c r="J448" s="86">
        <v>0.8110709286047596</v>
      </c>
      <c r="K448" s="86">
        <v>0.7618452083184449</v>
      </c>
      <c r="L448" s="87">
        <v>0.779510022271715</v>
      </c>
    </row>
    <row r="449" spans="2:12" ht="12.75">
      <c r="B449" s="189" t="s">
        <v>728</v>
      </c>
      <c r="C449" s="173">
        <v>35001</v>
      </c>
      <c r="D449" s="85">
        <v>5420.29354355164</v>
      </c>
      <c r="E449" s="86">
        <v>1.3482467532467532</v>
      </c>
      <c r="F449" s="86">
        <v>1.019818757828041</v>
      </c>
      <c r="G449" s="86">
        <v>1</v>
      </c>
      <c r="H449" s="86">
        <v>0.9569110650237892</v>
      </c>
      <c r="I449" s="86">
        <v>0.9488709194369572</v>
      </c>
      <c r="J449" s="86">
        <v>0.8560991105463787</v>
      </c>
      <c r="K449" s="86">
        <v>0.8221912720519963</v>
      </c>
      <c r="L449" s="87">
        <v>0.880441938346166</v>
      </c>
    </row>
    <row r="450" spans="2:12" ht="12.75">
      <c r="B450" s="189" t="s">
        <v>729</v>
      </c>
      <c r="C450" s="173">
        <v>35002</v>
      </c>
      <c r="D450" s="85">
        <v>5545.404350311122</v>
      </c>
      <c r="E450" s="86">
        <v>1.3177093596059113</v>
      </c>
      <c r="F450" s="86">
        <v>1.0176415636677205</v>
      </c>
      <c r="G450" s="86">
        <v>1</v>
      </c>
      <c r="H450" s="86">
        <v>0.9622891518106963</v>
      </c>
      <c r="I450" s="86">
        <v>0.954759941089838</v>
      </c>
      <c r="J450" s="86">
        <v>0.9125791139240507</v>
      </c>
      <c r="K450" s="86">
        <v>0.8959979736575482</v>
      </c>
      <c r="L450" s="87">
        <v>0.9000429000429</v>
      </c>
    </row>
    <row r="451" spans="2:12" ht="12.75">
      <c r="B451" s="189" t="s">
        <v>730</v>
      </c>
      <c r="C451" s="173">
        <v>35003</v>
      </c>
      <c r="D451" s="85">
        <v>5283.72893053953</v>
      </c>
      <c r="E451" s="86">
        <v>1.3787933279903828</v>
      </c>
      <c r="F451" s="86">
        <v>1.0220610513558552</v>
      </c>
      <c r="G451" s="86">
        <v>1</v>
      </c>
      <c r="H451" s="86">
        <v>0.9514901692384271</v>
      </c>
      <c r="I451" s="86">
        <v>0.9407416996649407</v>
      </c>
      <c r="J451" s="86">
        <v>0.9248628526645768</v>
      </c>
      <c r="K451" s="86">
        <v>0.9114273122206132</v>
      </c>
      <c r="L451" s="87">
        <v>0.8592059830651748</v>
      </c>
    </row>
    <row r="452" spans="2:12" ht="12.75">
      <c r="B452" s="189" t="s">
        <v>1025</v>
      </c>
      <c r="C452" s="173">
        <v>36001</v>
      </c>
      <c r="D452" s="85">
        <v>5730.427374392045</v>
      </c>
      <c r="E452" s="86">
        <v>1.266260604004072</v>
      </c>
      <c r="F452" s="86">
        <v>1.0138561729250382</v>
      </c>
      <c r="G452" s="86">
        <v>1</v>
      </c>
      <c r="H452" s="86">
        <v>0.9710304449648711</v>
      </c>
      <c r="I452" s="86">
        <v>0.9647350230414746</v>
      </c>
      <c r="J452" s="86">
        <v>0.8999099639855943</v>
      </c>
      <c r="K452" s="86">
        <v>0.8796619897959184</v>
      </c>
      <c r="L452" s="87">
        <v>0.9295146630080603</v>
      </c>
    </row>
    <row r="453" spans="2:12" ht="12.75">
      <c r="B453" s="189" t="s">
        <v>1024</v>
      </c>
      <c r="C453" s="173">
        <v>36002</v>
      </c>
      <c r="D453" s="85">
        <v>5822.057824413075</v>
      </c>
      <c r="E453" s="86">
        <v>1.2369283471310304</v>
      </c>
      <c r="F453" s="86">
        <v>1.0119104335397808</v>
      </c>
      <c r="G453" s="86">
        <v>1</v>
      </c>
      <c r="H453" s="86">
        <v>0.9758918918918918</v>
      </c>
      <c r="I453" s="86">
        <v>0.970379241516966</v>
      </c>
      <c r="J453" s="86">
        <v>0.9442508710801394</v>
      </c>
      <c r="K453" s="86">
        <v>0.9356517388041031</v>
      </c>
      <c r="L453" s="87">
        <v>0.9441888377675535</v>
      </c>
    </row>
    <row r="454" spans="2:12" ht="12.75">
      <c r="B454" s="193" t="s">
        <v>102</v>
      </c>
      <c r="C454" s="192">
        <v>37054</v>
      </c>
      <c r="D454" s="91">
        <v>3355.9652320201876</v>
      </c>
      <c r="E454" s="87">
        <v>1.675127910319057</v>
      </c>
      <c r="F454" s="87">
        <v>1.0441973804447153</v>
      </c>
      <c r="G454" s="87">
        <v>1</v>
      </c>
      <c r="H454" s="87">
        <v>0.8971320812807883</v>
      </c>
      <c r="I454" s="87">
        <v>0.6791231233717668</v>
      </c>
      <c r="J454" s="87">
        <v>0.769598599137931</v>
      </c>
      <c r="K454" s="87">
        <v>0.7058818789783258</v>
      </c>
      <c r="L454" s="87">
        <v>0.6011299791679818</v>
      </c>
    </row>
    <row r="455" spans="2:12" ht="25.5">
      <c r="B455" s="193" t="s">
        <v>103</v>
      </c>
      <c r="C455" s="192">
        <v>37055</v>
      </c>
      <c r="D455" s="91">
        <v>4300.463716852333</v>
      </c>
      <c r="E455" s="87">
        <v>1.5506499169435215</v>
      </c>
      <c r="F455" s="87">
        <v>1.0348897474557104</v>
      </c>
      <c r="G455" s="87">
        <v>1</v>
      </c>
      <c r="H455" s="87">
        <v>0.9200130586901888</v>
      </c>
      <c r="I455" s="87">
        <v>0.8410193478288135</v>
      </c>
      <c r="J455" s="87">
        <v>0.8248648039657502</v>
      </c>
      <c r="K455" s="87">
        <v>0.7804171011470282</v>
      </c>
      <c r="L455" s="87">
        <v>0.7172245569694654</v>
      </c>
    </row>
    <row r="456" spans="2:12" ht="12.75">
      <c r="B456" s="193" t="s">
        <v>104</v>
      </c>
      <c r="C456" s="192">
        <v>37130</v>
      </c>
      <c r="D456" s="91">
        <v>3643.191450355337</v>
      </c>
      <c r="E456" s="87">
        <v>1.6392857142857145</v>
      </c>
      <c r="F456" s="87">
        <v>1.041212019472889</v>
      </c>
      <c r="G456" s="87">
        <v>1</v>
      </c>
      <c r="H456" s="87">
        <v>0.9034314845490375</v>
      </c>
      <c r="I456" s="87">
        <v>0.7274817358719238</v>
      </c>
      <c r="J456" s="87">
        <v>0.7851265822784811</v>
      </c>
      <c r="K456" s="87">
        <v>0.7269357181074678</v>
      </c>
      <c r="L456" s="87">
        <v>0.6341538225596197</v>
      </c>
    </row>
    <row r="457" spans="2:12" ht="12.75">
      <c r="B457" s="189" t="s">
        <v>731</v>
      </c>
      <c r="C457" s="173">
        <v>37144</v>
      </c>
      <c r="D457" s="85">
        <v>4741.875788588252</v>
      </c>
      <c r="E457" s="86">
        <v>1.4809292008872372</v>
      </c>
      <c r="F457" s="86">
        <v>1.029719387755102</v>
      </c>
      <c r="G457" s="86">
        <v>1</v>
      </c>
      <c r="H457" s="86">
        <v>0.9327239363871144</v>
      </c>
      <c r="I457" s="86">
        <v>0.9144605740679644</v>
      </c>
      <c r="J457" s="86">
        <v>0.9545454545454545</v>
      </c>
      <c r="K457" s="86">
        <v>0.948122270742358</v>
      </c>
      <c r="L457" s="87">
        <v>0.7785106752299948</v>
      </c>
    </row>
    <row r="458" spans="2:12" ht="12.75">
      <c r="B458" s="189" t="s">
        <v>732</v>
      </c>
      <c r="C458" s="173">
        <v>37145</v>
      </c>
      <c r="D458" s="85">
        <v>5068.749797797884</v>
      </c>
      <c r="E458" s="86">
        <v>1.4332539079461573</v>
      </c>
      <c r="F458" s="86">
        <v>1.0253277357519108</v>
      </c>
      <c r="G458" s="86">
        <v>1</v>
      </c>
      <c r="H458" s="86">
        <v>0.9434584548104956</v>
      </c>
      <c r="I458" s="86">
        <v>0.9261628633948109</v>
      </c>
      <c r="J458" s="86">
        <v>0.8555532005086902</v>
      </c>
      <c r="K458" s="86">
        <v>0.8217339352097717</v>
      </c>
      <c r="L458" s="87">
        <v>0.8265685837847158</v>
      </c>
    </row>
    <row r="459" spans="2:12" ht="12.75">
      <c r="B459" s="189" t="s">
        <v>733</v>
      </c>
      <c r="C459" s="173">
        <v>37216</v>
      </c>
      <c r="D459" s="85">
        <v>3214.114246891479</v>
      </c>
      <c r="E459" s="86">
        <v>1.6916872095372801</v>
      </c>
      <c r="F459" s="86">
        <v>1.0450725744843392</v>
      </c>
      <c r="G459" s="86">
        <v>1</v>
      </c>
      <c r="H459" s="86">
        <v>0.8938885329916719</v>
      </c>
      <c r="I459" s="86">
        <v>0.87139146567718</v>
      </c>
      <c r="J459" s="86">
        <v>0.8812806372549019</v>
      </c>
      <c r="K459" s="86">
        <v>0.8557136390092479</v>
      </c>
      <c r="L459" s="87">
        <v>0.5854222165163526</v>
      </c>
    </row>
    <row r="460" spans="2:12" ht="12.75">
      <c r="B460" s="189" t="s">
        <v>734</v>
      </c>
      <c r="C460" s="173">
        <v>37222</v>
      </c>
      <c r="D460" s="85">
        <v>4059.0527235276995</v>
      </c>
      <c r="E460" s="86">
        <v>1.130567258340462</v>
      </c>
      <c r="F460" s="86">
        <v>1.0373530147610708</v>
      </c>
      <c r="G460" s="86">
        <v>1</v>
      </c>
      <c r="H460" s="86">
        <v>0.9134239581173543</v>
      </c>
      <c r="I460" s="86">
        <v>0.8896156730408699</v>
      </c>
      <c r="J460" s="86">
        <v>0.7625418060200669</v>
      </c>
      <c r="K460" s="86">
        <v>0.6960676953708312</v>
      </c>
      <c r="L460" s="87">
        <v>0.6855654761904763</v>
      </c>
    </row>
    <row r="461" spans="2:12" ht="12.75">
      <c r="B461" s="189" t="s">
        <v>735</v>
      </c>
      <c r="C461" s="173">
        <v>37300</v>
      </c>
      <c r="D461" s="85">
        <v>4354.208500037744</v>
      </c>
      <c r="E461" s="86">
        <v>1.5423798191337457</v>
      </c>
      <c r="F461" s="86">
        <v>1.0341796875</v>
      </c>
      <c r="G461" s="86">
        <v>1</v>
      </c>
      <c r="H461" s="86">
        <v>0.9213408393039918</v>
      </c>
      <c r="I461" s="86">
        <v>0.9022084367245656</v>
      </c>
      <c r="J461" s="86">
        <v>0.8095712277413308</v>
      </c>
      <c r="K461" s="86">
        <v>0.7595226148663179</v>
      </c>
      <c r="L461" s="87">
        <v>0.7243997537451261</v>
      </c>
    </row>
    <row r="462" spans="2:12" ht="12.75">
      <c r="B462" s="194" t="s">
        <v>105</v>
      </c>
      <c r="C462" s="194">
        <v>37301</v>
      </c>
      <c r="D462" s="91">
        <v>4771.831897248973</v>
      </c>
      <c r="E462" s="87">
        <v>1.4754252477891865</v>
      </c>
      <c r="F462" s="87">
        <v>1.02917951100038</v>
      </c>
      <c r="G462" s="87">
        <v>1</v>
      </c>
      <c r="H462" s="87">
        <v>0.9335826949076159</v>
      </c>
      <c r="I462" s="87">
        <v>0.9188136375029788</v>
      </c>
      <c r="J462" s="87">
        <v>0.8576858108108109</v>
      </c>
      <c r="K462" s="87">
        <v>0.8246259764332053</v>
      </c>
      <c r="L462" s="87">
        <v>0.7827947042839799</v>
      </c>
    </row>
    <row r="463" spans="2:12" ht="12.75">
      <c r="B463" s="189" t="s">
        <v>736</v>
      </c>
      <c r="C463" s="173">
        <v>37336</v>
      </c>
      <c r="D463" s="85">
        <v>2911.0289122065374</v>
      </c>
      <c r="E463" s="86">
        <v>1.7262788844621513</v>
      </c>
      <c r="F463" s="86">
        <v>1.047853971386285</v>
      </c>
      <c r="G463" s="86">
        <v>1</v>
      </c>
      <c r="H463" s="86">
        <v>0.8880472208558781</v>
      </c>
      <c r="I463" s="86">
        <v>0.8650533807829182</v>
      </c>
      <c r="J463" s="86">
        <v>0.8284532856504246</v>
      </c>
      <c r="K463" s="86">
        <v>0.7852030947775628</v>
      </c>
      <c r="L463" s="87">
        <v>0.5534709193245778</v>
      </c>
    </row>
    <row r="464" spans="2:12" ht="12.75">
      <c r="B464" s="189" t="s">
        <v>737</v>
      </c>
      <c r="C464" s="173">
        <v>37337</v>
      </c>
      <c r="D464" s="85">
        <v>4376.235050523569</v>
      </c>
      <c r="E464" s="86">
        <v>1.5348411202369732</v>
      </c>
      <c r="F464" s="86">
        <v>1.031687052850219</v>
      </c>
      <c r="G464" s="86">
        <v>1</v>
      </c>
      <c r="H464" s="86">
        <v>0.9203495131521581</v>
      </c>
      <c r="I464" s="86">
        <v>0.8934701362207474</v>
      </c>
      <c r="J464" s="86">
        <v>0.7477368738684369</v>
      </c>
      <c r="K464" s="86">
        <v>0.6763862928348909</v>
      </c>
      <c r="L464" s="87">
        <v>0.7270944037006133</v>
      </c>
    </row>
    <row r="465" spans="2:12" ht="12.75">
      <c r="B465" s="189" t="s">
        <v>738</v>
      </c>
      <c r="C465" s="173">
        <v>37348</v>
      </c>
      <c r="D465" s="85">
        <v>3961.254839370639</v>
      </c>
      <c r="E465" s="86">
        <v>1.5978815331010452</v>
      </c>
      <c r="F465" s="86">
        <v>1.0385503824239002</v>
      </c>
      <c r="G465" s="86">
        <v>1</v>
      </c>
      <c r="H465" s="86">
        <v>0.9112547689699024</v>
      </c>
      <c r="I465" s="86">
        <v>0.8891858678955453</v>
      </c>
      <c r="J465" s="86">
        <v>0.8285698398576512</v>
      </c>
      <c r="K465" s="86">
        <v>0.7861340489953206</v>
      </c>
      <c r="L465" s="87">
        <v>0.673114351588466</v>
      </c>
    </row>
    <row r="466" spans="2:12" ht="12.75">
      <c r="B466" s="189" t="s">
        <v>739</v>
      </c>
      <c r="C466" s="173">
        <v>37384</v>
      </c>
      <c r="D466" s="85">
        <v>3902.2236840686296</v>
      </c>
      <c r="E466" s="86">
        <v>1.6062823957016434</v>
      </c>
      <c r="F466" s="86">
        <v>1.0387501954448324</v>
      </c>
      <c r="G466" s="86">
        <v>1</v>
      </c>
      <c r="H466" s="86">
        <v>0.9094822032533418</v>
      </c>
      <c r="I466" s="86">
        <v>0.883056523422377</v>
      </c>
      <c r="J466" s="86">
        <v>0.8036224976167778</v>
      </c>
      <c r="K466" s="86">
        <v>0.7517848055252635</v>
      </c>
      <c r="L466" s="87">
        <v>0.6656646877583227</v>
      </c>
    </row>
    <row r="467" spans="2:12" ht="12.75">
      <c r="B467" s="189" t="s">
        <v>740</v>
      </c>
      <c r="C467" s="173">
        <v>37408</v>
      </c>
      <c r="D467" s="85">
        <v>3054.6420213741117</v>
      </c>
      <c r="E467" s="86">
        <v>1.710580457916801</v>
      </c>
      <c r="F467" s="86">
        <v>1.0463782696177062</v>
      </c>
      <c r="G467" s="86">
        <v>1</v>
      </c>
      <c r="H467" s="86">
        <v>0.8906760024178925</v>
      </c>
      <c r="I467" s="86">
        <v>0.8675923226433431</v>
      </c>
      <c r="J467" s="86">
        <v>0.8000361271676301</v>
      </c>
      <c r="K467" s="86">
        <v>0.7470445878556762</v>
      </c>
      <c r="L467" s="87">
        <v>0.5683792911242992</v>
      </c>
    </row>
    <row r="468" spans="2:12" ht="12.75">
      <c r="B468" s="196" t="s">
        <v>106</v>
      </c>
      <c r="C468" s="195">
        <v>37409</v>
      </c>
      <c r="D468" s="91">
        <v>4179.758220190016</v>
      </c>
      <c r="E468" s="87">
        <v>1.567897465437788</v>
      </c>
      <c r="F468" s="87">
        <v>1.036260375709917</v>
      </c>
      <c r="G468" s="87">
        <v>1</v>
      </c>
      <c r="H468" s="87">
        <v>0.9166397251970095</v>
      </c>
      <c r="I468" s="87">
        <v>0.8241989608722371</v>
      </c>
      <c r="J468" s="87">
        <v>0.8171796049609554</v>
      </c>
      <c r="K468" s="87">
        <v>0.7697495590828924</v>
      </c>
      <c r="L468" s="87">
        <v>0.7012046411942946</v>
      </c>
    </row>
    <row r="469" spans="2:12" ht="12.75">
      <c r="B469" s="189" t="s">
        <v>741</v>
      </c>
      <c r="C469" s="173">
        <v>37414</v>
      </c>
      <c r="D469" s="85">
        <v>4032.6208629447096</v>
      </c>
      <c r="E469" s="86">
        <v>1.58877939953112</v>
      </c>
      <c r="F469" s="86">
        <v>1.0378684807256235</v>
      </c>
      <c r="G469" s="86">
        <v>1</v>
      </c>
      <c r="H469" s="86">
        <v>0.9127750260688215</v>
      </c>
      <c r="I469" s="86">
        <v>0.888486618921975</v>
      </c>
      <c r="J469" s="86">
        <v>0.754570516540917</v>
      </c>
      <c r="K469" s="86">
        <v>0.6854134433556817</v>
      </c>
      <c r="L469" s="87">
        <v>0.6821670765332737</v>
      </c>
    </row>
    <row r="470" spans="2:12" ht="12.75">
      <c r="B470" s="189" t="s">
        <v>742</v>
      </c>
      <c r="C470" s="173">
        <v>37415</v>
      </c>
      <c r="D470" s="85">
        <v>4603.549051537275</v>
      </c>
      <c r="E470" s="86">
        <v>1.5033379301698742</v>
      </c>
      <c r="F470" s="86">
        <v>1.0312952322470283</v>
      </c>
      <c r="G470" s="86">
        <v>1</v>
      </c>
      <c r="H470" s="86">
        <v>0.9284843205574913</v>
      </c>
      <c r="I470" s="86">
        <v>0.9066290431266847</v>
      </c>
      <c r="J470" s="86">
        <v>0.807705882352941</v>
      </c>
      <c r="K470" s="86">
        <v>0.7576178481468153</v>
      </c>
      <c r="L470" s="87">
        <v>0.7587969619076664</v>
      </c>
    </row>
    <row r="471" spans="2:12" ht="12.75">
      <c r="B471" s="189" t="s">
        <v>743</v>
      </c>
      <c r="C471" s="173">
        <v>37420</v>
      </c>
      <c r="D471" s="85">
        <v>3401.7804570307026</v>
      </c>
      <c r="E471" s="86">
        <v>1.6699952883528084</v>
      </c>
      <c r="F471" s="86">
        <v>1.0437642676919379</v>
      </c>
      <c r="G471" s="86">
        <v>1</v>
      </c>
      <c r="H471" s="86">
        <v>0.8981527093596059</v>
      </c>
      <c r="I471" s="86">
        <v>0.8686828309305374</v>
      </c>
      <c r="J471" s="86">
        <v>0.8456517047906775</v>
      </c>
      <c r="K471" s="86">
        <v>0.8082795264998656</v>
      </c>
      <c r="L471" s="87">
        <v>0.6062556919888201</v>
      </c>
    </row>
    <row r="472" spans="2:12" ht="12.75">
      <c r="B472" s="196" t="s">
        <v>107</v>
      </c>
      <c r="C472" s="195">
        <v>37421</v>
      </c>
      <c r="D472" s="91">
        <v>4221.168135103366</v>
      </c>
      <c r="E472" s="87">
        <v>1.561395200227208</v>
      </c>
      <c r="F472" s="87">
        <v>1.0356182150062445</v>
      </c>
      <c r="G472" s="87">
        <v>1</v>
      </c>
      <c r="H472" s="87">
        <v>0.9176092834610184</v>
      </c>
      <c r="I472" s="87">
        <v>0.8305066059809534</v>
      </c>
      <c r="J472" s="87">
        <v>0.8196281934306568</v>
      </c>
      <c r="K472" s="87">
        <v>0.7735556335556335</v>
      </c>
      <c r="L472" s="87">
        <v>0.7066163240022417</v>
      </c>
    </row>
    <row r="473" spans="2:12" ht="12.75">
      <c r="B473" s="196" t="s">
        <v>108</v>
      </c>
      <c r="C473" s="195">
        <v>37444</v>
      </c>
      <c r="D473" s="91">
        <v>3775.3507532702815</v>
      </c>
      <c r="E473" s="87">
        <v>1.623186432285219</v>
      </c>
      <c r="F473" s="87">
        <v>1.0402729823047043</v>
      </c>
      <c r="G473" s="87">
        <v>1</v>
      </c>
      <c r="H473" s="87">
        <v>0.906483325037332</v>
      </c>
      <c r="I473" s="87">
        <v>0.752712316306788</v>
      </c>
      <c r="J473" s="87">
        <v>0.7927355698075974</v>
      </c>
      <c r="K473" s="87">
        <v>0.7371353777112939</v>
      </c>
      <c r="L473" s="87">
        <v>0.6501092365578347</v>
      </c>
    </row>
    <row r="474" spans="2:12" ht="12.75">
      <c r="B474" s="196" t="s">
        <v>109</v>
      </c>
      <c r="C474" s="195">
        <v>37456</v>
      </c>
      <c r="D474" s="91">
        <v>3328.652309417766</v>
      </c>
      <c r="E474" s="87">
        <v>1.6783797909407663</v>
      </c>
      <c r="F474" s="87">
        <v>1.0441591942021866</v>
      </c>
      <c r="G474" s="87">
        <v>1</v>
      </c>
      <c r="H474" s="87">
        <v>0.896399106755164</v>
      </c>
      <c r="I474" s="87">
        <v>0.6707129298934787</v>
      </c>
      <c r="J474" s="87">
        <v>0.7683026030368764</v>
      </c>
      <c r="K474" s="87">
        <v>0.7041082570294142</v>
      </c>
      <c r="L474" s="87">
        <v>0.5980213692125049</v>
      </c>
    </row>
    <row r="475" spans="2:12" ht="12.75">
      <c r="B475" s="196" t="s">
        <v>110</v>
      </c>
      <c r="C475" s="195">
        <v>37457</v>
      </c>
      <c r="D475" s="91">
        <v>4037.026173041875</v>
      </c>
      <c r="E475" s="87">
        <v>1.5879930534581699</v>
      </c>
      <c r="F475" s="87">
        <v>1.0375383686408695</v>
      </c>
      <c r="G475" s="87">
        <v>1</v>
      </c>
      <c r="H475" s="87">
        <v>0.9131056580181306</v>
      </c>
      <c r="I475" s="87">
        <v>0.8010709288069449</v>
      </c>
      <c r="J475" s="87">
        <v>0.8082079021636877</v>
      </c>
      <c r="K475" s="87">
        <v>0.7580635879729535</v>
      </c>
      <c r="L475" s="87">
        <v>0.6826986113594374</v>
      </c>
    </row>
    <row r="476" spans="2:12" ht="12.75">
      <c r="B476" s="189" t="s">
        <v>744</v>
      </c>
      <c r="C476" s="173">
        <v>37462</v>
      </c>
      <c r="D476" s="85">
        <v>2902.2182920122077</v>
      </c>
      <c r="E476" s="86">
        <v>1.7279382857142858</v>
      </c>
      <c r="F476" s="86">
        <v>1.0477839824697817</v>
      </c>
      <c r="G476" s="86">
        <v>1</v>
      </c>
      <c r="H476" s="86">
        <v>0.8879801254492916</v>
      </c>
      <c r="I476" s="86">
        <v>0.8624351804778851</v>
      </c>
      <c r="J476" s="86">
        <v>0.7722</v>
      </c>
      <c r="K476" s="86">
        <v>0.7091192206340334</v>
      </c>
      <c r="L476" s="87">
        <v>0.5525733073877743</v>
      </c>
    </row>
    <row r="477" spans="2:12" ht="12.75">
      <c r="B477" s="189" t="s">
        <v>745</v>
      </c>
      <c r="C477" s="173">
        <v>37463</v>
      </c>
      <c r="D477" s="85">
        <v>4535.707276040936</v>
      </c>
      <c r="E477" s="86">
        <v>1.5144087675447029</v>
      </c>
      <c r="F477" s="86">
        <v>1.032260939310222</v>
      </c>
      <c r="G477" s="86">
        <v>1</v>
      </c>
      <c r="H477" s="86">
        <v>0.9673364118687364</v>
      </c>
      <c r="I477" s="86">
        <v>0.9017755102040816</v>
      </c>
      <c r="J477" s="86">
        <v>0.7472776769509982</v>
      </c>
      <c r="K477" s="86">
        <v>0.6756019261637239</v>
      </c>
      <c r="L477" s="87">
        <v>0.7492904446546831</v>
      </c>
    </row>
    <row r="478" spans="2:12" ht="12.75">
      <c r="B478" s="189" t="s">
        <v>746</v>
      </c>
      <c r="C478" s="173">
        <v>37504</v>
      </c>
      <c r="D478" s="85">
        <v>4210.59539087017</v>
      </c>
      <c r="E478" s="86">
        <v>1.5629219807623798</v>
      </c>
      <c r="F478" s="86">
        <v>1.0358106155476352</v>
      </c>
      <c r="G478" s="86">
        <v>1</v>
      </c>
      <c r="H478" s="86">
        <v>0.9175622427467122</v>
      </c>
      <c r="I478" s="86">
        <v>0.8969333090379009</v>
      </c>
      <c r="J478" s="86">
        <v>0.8408101045296167</v>
      </c>
      <c r="K478" s="86">
        <v>0.8016519972918077</v>
      </c>
      <c r="L478" s="87">
        <v>0.7052105006861747</v>
      </c>
    </row>
    <row r="479" spans="2:12" ht="12.75">
      <c r="B479" s="189" t="s">
        <v>747</v>
      </c>
      <c r="C479" s="173">
        <v>37505</v>
      </c>
      <c r="D479" s="85">
        <v>4315.441771182694</v>
      </c>
      <c r="E479" s="86">
        <v>1.5478017211703958</v>
      </c>
      <c r="F479" s="86">
        <v>1.0347401530444582</v>
      </c>
      <c r="G479" s="86">
        <v>1</v>
      </c>
      <c r="H479" s="86">
        <v>0.9203600903910395</v>
      </c>
      <c r="I479" s="86">
        <v>0.9008821428571429</v>
      </c>
      <c r="J479" s="86">
        <v>0.8190699268738574</v>
      </c>
      <c r="K479" s="86">
        <v>0.772377204693978</v>
      </c>
      <c r="L479" s="87">
        <v>0.7192047340058442</v>
      </c>
    </row>
    <row r="480" spans="2:12" ht="12.75">
      <c r="B480" s="196" t="s">
        <v>111</v>
      </c>
      <c r="C480" s="195">
        <v>37522</v>
      </c>
      <c r="D480" s="91">
        <v>3199.136192561119</v>
      </c>
      <c r="E480" s="87">
        <v>1.6933844747002642</v>
      </c>
      <c r="F480" s="87">
        <v>1.0453265945876782</v>
      </c>
      <c r="G480" s="87">
        <v>1</v>
      </c>
      <c r="H480" s="87">
        <v>0.8937306949806949</v>
      </c>
      <c r="I480" s="87">
        <v>0.6454823494586144</v>
      </c>
      <c r="J480" s="87">
        <v>0.7615352348993288</v>
      </c>
      <c r="K480" s="87">
        <v>0.6952464202464201</v>
      </c>
      <c r="L480" s="87">
        <v>0.5838089878607605</v>
      </c>
    </row>
    <row r="481" spans="2:12" ht="12.75">
      <c r="B481" s="196" t="s">
        <v>112</v>
      </c>
      <c r="C481" s="195">
        <v>37528</v>
      </c>
      <c r="D481" s="91">
        <v>3989.4488239924945</v>
      </c>
      <c r="E481" s="87">
        <v>1.5945619149915606</v>
      </c>
      <c r="F481" s="87">
        <v>1.0381088241287957</v>
      </c>
      <c r="G481" s="87">
        <v>1</v>
      </c>
      <c r="H481" s="87">
        <v>0.9116538583008739</v>
      </c>
      <c r="I481" s="87">
        <v>0.7884556385895126</v>
      </c>
      <c r="J481" s="87">
        <v>0.8051209103840684</v>
      </c>
      <c r="K481" s="87">
        <v>0.7540655998841503</v>
      </c>
      <c r="L481" s="87">
        <v>0.676699594996488</v>
      </c>
    </row>
    <row r="482" spans="2:12" ht="12.75">
      <c r="B482" s="194" t="s">
        <v>113</v>
      </c>
      <c r="C482" s="194">
        <v>37529</v>
      </c>
      <c r="D482" s="91">
        <v>4725.135610219025</v>
      </c>
      <c r="E482" s="87">
        <v>1.4837956600361661</v>
      </c>
      <c r="F482" s="87">
        <v>1.030069571898075</v>
      </c>
      <c r="G482" s="87">
        <v>1</v>
      </c>
      <c r="H482" s="87">
        <v>0.9320917393675027</v>
      </c>
      <c r="I482" s="87">
        <v>0.9125059923942627</v>
      </c>
      <c r="J482" s="87">
        <v>0.8543436703483432</v>
      </c>
      <c r="K482" s="87">
        <v>0.819976068603337</v>
      </c>
      <c r="L482" s="87">
        <v>0.7760766381106737</v>
      </c>
    </row>
    <row r="483" spans="2:12" ht="12.75">
      <c r="B483" s="196" t="s">
        <v>114</v>
      </c>
      <c r="C483" s="195">
        <v>37558</v>
      </c>
      <c r="D483" s="91">
        <v>3082.8360059959664</v>
      </c>
      <c r="E483" s="87">
        <v>1.7071014030612244</v>
      </c>
      <c r="F483" s="87">
        <v>1.0462126245847174</v>
      </c>
      <c r="G483" s="87">
        <v>1</v>
      </c>
      <c r="H483" s="87">
        <v>0.8913536463536463</v>
      </c>
      <c r="I483" s="87">
        <v>0.624456865762894</v>
      </c>
      <c r="J483" s="87">
        <v>0.7558323732718893</v>
      </c>
      <c r="K483" s="87">
        <v>0.6871915293313978</v>
      </c>
      <c r="L483" s="87">
        <v>0.571330601048283</v>
      </c>
    </row>
    <row r="484" spans="2:12" ht="12.75">
      <c r="B484" s="189" t="s">
        <v>748</v>
      </c>
      <c r="C484" s="173">
        <v>37570</v>
      </c>
      <c r="D484" s="85">
        <v>5181.525736285305</v>
      </c>
      <c r="E484" s="86">
        <v>1.3997298418459942</v>
      </c>
      <c r="F484" s="86">
        <v>1.0237321573633515</v>
      </c>
      <c r="G484" s="86">
        <v>1</v>
      </c>
      <c r="H484" s="86">
        <v>0.9476692505371362</v>
      </c>
      <c r="I484" s="86">
        <v>0.9324861453201971</v>
      </c>
      <c r="J484" s="86">
        <v>0.8258767985611511</v>
      </c>
      <c r="K484" s="86">
        <v>0.7816138208561715</v>
      </c>
      <c r="L484" s="87">
        <v>0.843601623800439</v>
      </c>
    </row>
    <row r="485" spans="2:12" ht="12.75">
      <c r="B485" s="189" t="s">
        <v>749</v>
      </c>
      <c r="C485" s="173">
        <v>37648</v>
      </c>
      <c r="D485" s="85">
        <v>3940.109350904248</v>
      </c>
      <c r="E485" s="86">
        <v>1.600630068621335</v>
      </c>
      <c r="F485" s="86">
        <v>1.0386044591246903</v>
      </c>
      <c r="G485" s="86">
        <v>1</v>
      </c>
      <c r="H485" s="86">
        <v>0.9104428358526719</v>
      </c>
      <c r="I485" s="86">
        <v>0.8868232576049289</v>
      </c>
      <c r="J485" s="86">
        <v>0.8020086083213773</v>
      </c>
      <c r="K485" s="86">
        <v>0.7500619849777584</v>
      </c>
      <c r="L485" s="87">
        <v>0.6704346131358411</v>
      </c>
    </row>
    <row r="486" spans="2:12" ht="12.75">
      <c r="B486" s="196" t="s">
        <v>115</v>
      </c>
      <c r="C486" s="195">
        <v>37654</v>
      </c>
      <c r="D486" s="91">
        <v>3521.6048916735863</v>
      </c>
      <c r="E486" s="87">
        <v>1.6546022727272727</v>
      </c>
      <c r="F486" s="87">
        <v>1.042393509127789</v>
      </c>
      <c r="G486" s="87">
        <v>1</v>
      </c>
      <c r="H486" s="87">
        <v>0.9006494845360824</v>
      </c>
      <c r="I486" s="87">
        <v>0.7064562521762033</v>
      </c>
      <c r="J486" s="87">
        <v>0.7786363636363636</v>
      </c>
      <c r="K486" s="87">
        <v>0.718042646254784</v>
      </c>
      <c r="L486" s="87">
        <v>0.6199782844733984</v>
      </c>
    </row>
    <row r="487" spans="2:12" ht="12.75">
      <c r="B487" s="189" t="s">
        <v>750</v>
      </c>
      <c r="C487" s="173">
        <v>37660</v>
      </c>
      <c r="D487" s="85">
        <v>3918.9638624378563</v>
      </c>
      <c r="E487" s="86">
        <v>1.6042998585572845</v>
      </c>
      <c r="F487" s="86">
        <v>1.0390365448504983</v>
      </c>
      <c r="G487" s="86">
        <v>1</v>
      </c>
      <c r="H487" s="86">
        <v>0.9099641653741243</v>
      </c>
      <c r="I487" s="86">
        <v>0.8868447541618273</v>
      </c>
      <c r="J487" s="86">
        <v>0.8011527377521614</v>
      </c>
      <c r="K487" s="86">
        <v>0.7483285787433253</v>
      </c>
      <c r="L487" s="87">
        <v>0.6678177314015464</v>
      </c>
    </row>
    <row r="488" spans="2:12" ht="12.75">
      <c r="B488" s="189" t="s">
        <v>751</v>
      </c>
      <c r="C488" s="173">
        <v>37690</v>
      </c>
      <c r="D488" s="85">
        <v>3244.951417571633</v>
      </c>
      <c r="E488" s="86">
        <v>1.6876280323450135</v>
      </c>
      <c r="F488" s="86">
        <v>1.0448556298070861</v>
      </c>
      <c r="G488" s="86">
        <v>1</v>
      </c>
      <c r="H488" s="86">
        <v>0.8944428571428571</v>
      </c>
      <c r="I488" s="86">
        <v>0.8684729853479853</v>
      </c>
      <c r="J488" s="86">
        <v>0.7638965707964601</v>
      </c>
      <c r="K488" s="86">
        <v>0.6982853845519742</v>
      </c>
      <c r="L488" s="87">
        <v>0.5887901266146567</v>
      </c>
    </row>
    <row r="489" spans="2:12" ht="12.75">
      <c r="B489" s="196" t="s">
        <v>116</v>
      </c>
      <c r="C489" s="195">
        <v>37738</v>
      </c>
      <c r="D489" s="91">
        <v>4666.1044549170165</v>
      </c>
      <c r="E489" s="87">
        <v>1.4929762928387176</v>
      </c>
      <c r="F489" s="87">
        <v>1.0304392943618126</v>
      </c>
      <c r="G489" s="87">
        <v>1</v>
      </c>
      <c r="H489" s="87">
        <v>0.9302107728337237</v>
      </c>
      <c r="I489" s="87">
        <v>0.8977881538072583</v>
      </c>
      <c r="J489" s="87">
        <v>0.8498074454428756</v>
      </c>
      <c r="K489" s="87">
        <v>0.8142790293468815</v>
      </c>
      <c r="L489" s="87">
        <v>0.7676252319109461</v>
      </c>
    </row>
    <row r="490" spans="2:12" ht="12.75">
      <c r="B490" s="196" t="s">
        <v>117</v>
      </c>
      <c r="C490" s="195">
        <v>37739</v>
      </c>
      <c r="D490" s="91">
        <v>4845.841106881343</v>
      </c>
      <c r="E490" s="87">
        <v>1.463054187192118</v>
      </c>
      <c r="F490" s="87">
        <v>1.0284218399401646</v>
      </c>
      <c r="G490" s="87">
        <v>1</v>
      </c>
      <c r="H490" s="87">
        <v>0.9359567557948124</v>
      </c>
      <c r="I490" s="87">
        <v>0.9293263793508391</v>
      </c>
      <c r="J490" s="87">
        <v>0.863331938049393</v>
      </c>
      <c r="K490" s="87">
        <v>0.8320178900289397</v>
      </c>
      <c r="L490" s="87">
        <v>0.7934904925411894</v>
      </c>
    </row>
    <row r="491" spans="2:12" ht="12.75">
      <c r="B491" s="189" t="s">
        <v>752</v>
      </c>
      <c r="C491" s="173">
        <v>37828</v>
      </c>
      <c r="D491" s="85">
        <v>3105.7436185012243</v>
      </c>
      <c r="E491" s="86">
        <v>1.2720929318342638</v>
      </c>
      <c r="F491" s="86">
        <v>1.0462010288880095</v>
      </c>
      <c r="G491" s="86">
        <v>1</v>
      </c>
      <c r="H491" s="86">
        <v>0.8917410714285714</v>
      </c>
      <c r="I491" s="86">
        <v>0.8644642857142858</v>
      </c>
      <c r="J491" s="86">
        <v>0.7570876288659794</v>
      </c>
      <c r="K491" s="86">
        <v>0.6890031443868445</v>
      </c>
      <c r="L491" s="87">
        <v>0.5737398069630039</v>
      </c>
    </row>
    <row r="492" spans="2:12" ht="12.75">
      <c r="B492" s="196" t="s">
        <v>118</v>
      </c>
      <c r="C492" s="195">
        <v>37829</v>
      </c>
      <c r="D492" s="91">
        <v>4578.879314993153</v>
      </c>
      <c r="E492" s="87">
        <v>1.5078527180783818</v>
      </c>
      <c r="F492" s="87">
        <v>1.0317876996382247</v>
      </c>
      <c r="G492" s="87">
        <v>1</v>
      </c>
      <c r="H492" s="87">
        <v>0.9277325337191394</v>
      </c>
      <c r="I492" s="87">
        <v>0.885172863589826</v>
      </c>
      <c r="J492" s="87">
        <v>0.8436688311688312</v>
      </c>
      <c r="K492" s="87">
        <v>0.8058450751702285</v>
      </c>
      <c r="L492" s="87">
        <v>0.7553449704228014</v>
      </c>
    </row>
    <row r="493" spans="2:12" ht="12.75">
      <c r="B493" s="194" t="s">
        <v>119</v>
      </c>
      <c r="C493" s="194">
        <v>37954</v>
      </c>
      <c r="D493" s="91">
        <v>3915.439614360125</v>
      </c>
      <c r="E493" s="87">
        <v>1.6046224040276904</v>
      </c>
      <c r="F493" s="87">
        <v>1.038857142857143</v>
      </c>
      <c r="G493" s="87">
        <v>1</v>
      </c>
      <c r="H493" s="87">
        <v>0.9098271155595996</v>
      </c>
      <c r="I493" s="87">
        <v>0.7779428967416526</v>
      </c>
      <c r="J493" s="87">
        <v>0.8008169149447382</v>
      </c>
      <c r="K493" s="87">
        <v>0.7480386416861827</v>
      </c>
      <c r="L493" s="87">
        <v>0.667357450706552</v>
      </c>
    </row>
    <row r="494" spans="2:12" ht="12.75">
      <c r="B494" s="194" t="s">
        <v>120</v>
      </c>
      <c r="C494" s="194">
        <v>37955</v>
      </c>
      <c r="D494" s="91">
        <v>4450.244260155938</v>
      </c>
      <c r="E494" s="87">
        <v>1.5276812071692145</v>
      </c>
      <c r="F494" s="87">
        <v>1.0331121312667606</v>
      </c>
      <c r="G494" s="87">
        <v>1</v>
      </c>
      <c r="H494" s="87">
        <v>0.9240076043808885</v>
      </c>
      <c r="I494" s="87">
        <v>0.8683524766332501</v>
      </c>
      <c r="J494" s="87">
        <v>0.8347840458351696</v>
      </c>
      <c r="K494" s="87">
        <v>0.79369406299105</v>
      </c>
      <c r="L494" s="87">
        <v>0.7375014601098002</v>
      </c>
    </row>
    <row r="495" spans="2:12" ht="12.75">
      <c r="B495" s="189" t="s">
        <v>753</v>
      </c>
      <c r="C495" s="173">
        <v>38001</v>
      </c>
      <c r="D495" s="85">
        <v>5664.347722934573</v>
      </c>
      <c r="E495" s="86">
        <v>1.2856319435367927</v>
      </c>
      <c r="F495" s="86">
        <v>1.0152121275923782</v>
      </c>
      <c r="G495" s="86">
        <v>1</v>
      </c>
      <c r="H495" s="86">
        <v>0.9677656434474617</v>
      </c>
      <c r="I495" s="86">
        <v>0.9613632404181186</v>
      </c>
      <c r="J495" s="86">
        <v>0.9369898950641276</v>
      </c>
      <c r="K495" s="86">
        <v>0.6425813326647025</v>
      </c>
      <c r="L495" s="87">
        <v>0.9188880154362896</v>
      </c>
    </row>
    <row r="496" spans="2:12" ht="12.75">
      <c r="B496" s="189" t="s">
        <v>754</v>
      </c>
      <c r="C496" s="173">
        <v>38002</v>
      </c>
      <c r="D496" s="85">
        <v>5526.020985883596</v>
      </c>
      <c r="E496" s="86">
        <v>1.3228176262463816</v>
      </c>
      <c r="F496" s="86">
        <v>1.0179247664731128</v>
      </c>
      <c r="G496" s="86">
        <v>1</v>
      </c>
      <c r="H496" s="86">
        <v>0.9613464235624123</v>
      </c>
      <c r="I496" s="86">
        <v>0.9533884297520661</v>
      </c>
      <c r="J496" s="86">
        <v>0.9369898950641276</v>
      </c>
      <c r="K496" s="86">
        <v>0.9268914937629287</v>
      </c>
      <c r="L496" s="87">
        <v>0.8969866853538893</v>
      </c>
    </row>
    <row r="497" spans="2:12" ht="12.75">
      <c r="B497" s="189" t="s">
        <v>755</v>
      </c>
      <c r="C497" s="173">
        <v>38003</v>
      </c>
      <c r="D497" s="85">
        <v>5617.651435904624</v>
      </c>
      <c r="E497" s="86">
        <v>1.2987990946611636</v>
      </c>
      <c r="F497" s="86">
        <v>1.0163295667882823</v>
      </c>
      <c r="G497" s="86">
        <v>1</v>
      </c>
      <c r="H497" s="86">
        <v>0.965639847956921</v>
      </c>
      <c r="I497" s="86">
        <v>1.0323512494598686</v>
      </c>
      <c r="J497" s="86">
        <v>0.9227147901137701</v>
      </c>
      <c r="K497" s="86">
        <v>0.9090427878253198</v>
      </c>
      <c r="L497" s="87">
        <v>0.9114951894897857</v>
      </c>
    </row>
    <row r="498" spans="2:12" ht="12.75">
      <c r="B498" s="189" t="s">
        <v>756</v>
      </c>
      <c r="C498" s="173">
        <v>38004</v>
      </c>
      <c r="D498" s="85">
        <v>5430.866287784836</v>
      </c>
      <c r="E498" s="86">
        <v>1.345480311964999</v>
      </c>
      <c r="F498" s="86">
        <v>1.019704433497537</v>
      </c>
      <c r="G498" s="86">
        <v>1</v>
      </c>
      <c r="H498" s="86">
        <v>0.9574149273125964</v>
      </c>
      <c r="I498" s="86">
        <v>1.009223217394576</v>
      </c>
      <c r="J498" s="86">
        <v>0.9321637426900585</v>
      </c>
      <c r="K498" s="86">
        <v>0.9208665620094192</v>
      </c>
      <c r="L498" s="87">
        <v>0.8820709491850431</v>
      </c>
    </row>
    <row r="499" spans="2:12" ht="12.75">
      <c r="B499" s="189" t="s">
        <v>757</v>
      </c>
      <c r="C499" s="173">
        <v>38006</v>
      </c>
      <c r="D499" s="85">
        <v>5126.018829061028</v>
      </c>
      <c r="E499" s="86">
        <v>1.4108527049873203</v>
      </c>
      <c r="F499" s="86">
        <v>1.0244160112689282</v>
      </c>
      <c r="G499" s="86">
        <v>1</v>
      </c>
      <c r="H499" s="86">
        <v>0.9456042321747259</v>
      </c>
      <c r="I499" s="86">
        <v>0.9671722500031356</v>
      </c>
      <c r="J499" s="86">
        <v>0.9136363636363637</v>
      </c>
      <c r="K499" s="86">
        <v>0.8973479334135072</v>
      </c>
      <c r="L499" s="87">
        <v>0.8351515847496556</v>
      </c>
    </row>
    <row r="500" spans="2:12" ht="12.75">
      <c r="B500" s="189" t="s">
        <v>758</v>
      </c>
      <c r="C500" s="173">
        <v>38010</v>
      </c>
      <c r="D500" s="85">
        <v>5540.117978194524</v>
      </c>
      <c r="E500" s="86">
        <v>1.3189799835481217</v>
      </c>
      <c r="F500" s="86">
        <v>1.0176952956409149</v>
      </c>
      <c r="G500" s="86">
        <v>1</v>
      </c>
      <c r="H500" s="86">
        <v>0.9619100943848984</v>
      </c>
      <c r="I500" s="86">
        <v>1.0218385076120085</v>
      </c>
      <c r="J500" s="86">
        <v>0.8861697806661252</v>
      </c>
      <c r="K500" s="86">
        <v>0.861870410923612</v>
      </c>
      <c r="L500" s="87">
        <v>0.8992749166940777</v>
      </c>
    </row>
    <row r="501" spans="2:12" ht="12.75">
      <c r="B501" s="189" t="s">
        <v>759</v>
      </c>
      <c r="C501" s="173">
        <v>38011</v>
      </c>
      <c r="D501" s="85">
        <v>5499.589125300607</v>
      </c>
      <c r="E501" s="86">
        <v>1.3288858998144712</v>
      </c>
      <c r="F501" s="86">
        <v>1.0184554024655548</v>
      </c>
      <c r="G501" s="86">
        <v>1</v>
      </c>
      <c r="H501" s="86">
        <v>0.9602497586872587</v>
      </c>
      <c r="I501" s="86">
        <v>1.0176334108728644</v>
      </c>
      <c r="J501" s="86">
        <v>0.924343394747158</v>
      </c>
      <c r="K501" s="86">
        <v>0.910959939531368</v>
      </c>
      <c r="L501" s="87">
        <v>0.8928750232445035</v>
      </c>
    </row>
    <row r="502" spans="2:12" ht="12.75">
      <c r="B502" s="189" t="s">
        <v>760</v>
      </c>
      <c r="C502" s="173">
        <v>38012</v>
      </c>
      <c r="D502" s="85">
        <v>5628.224180137821</v>
      </c>
      <c r="E502" s="86">
        <v>1.2956086783615395</v>
      </c>
      <c r="F502" s="86">
        <v>1.0159751183996606</v>
      </c>
      <c r="G502" s="86">
        <v>1</v>
      </c>
      <c r="H502" s="86">
        <v>0.9661183820331343</v>
      </c>
      <c r="I502" s="86">
        <v>1.0323512494598686</v>
      </c>
      <c r="J502" s="86">
        <v>0.9201061320754716</v>
      </c>
      <c r="K502" s="86">
        <v>0.9058934881373044</v>
      </c>
      <c r="L502" s="87">
        <v>0.9132106760446599</v>
      </c>
    </row>
    <row r="503" spans="2:12" ht="12.75">
      <c r="B503" s="189" t="s">
        <v>761</v>
      </c>
      <c r="C503" s="173">
        <v>38018</v>
      </c>
      <c r="D503" s="85">
        <v>5407.077613260146</v>
      </c>
      <c r="E503" s="86">
        <v>1.3512822603856856</v>
      </c>
      <c r="F503" s="86">
        <v>1.0199623282611907</v>
      </c>
      <c r="G503" s="86">
        <v>1</v>
      </c>
      <c r="H503" s="86">
        <v>0.9564837829027789</v>
      </c>
      <c r="I503" s="86">
        <v>1.005018120655432</v>
      </c>
      <c r="J503" s="86">
        <v>0.9331904947409427</v>
      </c>
      <c r="K503" s="86">
        <v>0.9221943258850114</v>
      </c>
      <c r="L503" s="87">
        <v>0.8783832138205447</v>
      </c>
    </row>
    <row r="504" spans="2:12" ht="12.75">
      <c r="B504" s="189" t="s">
        <v>762</v>
      </c>
      <c r="C504" s="173">
        <v>38019</v>
      </c>
      <c r="D504" s="85">
        <v>5422.93672960994</v>
      </c>
      <c r="E504" s="86">
        <v>1.3475530646315288</v>
      </c>
      <c r="F504" s="86">
        <v>1.0197901325478647</v>
      </c>
      <c r="G504" s="86">
        <v>1</v>
      </c>
      <c r="H504" s="86">
        <v>0.9571052524595496</v>
      </c>
      <c r="I504" s="86">
        <v>1.0071206690250043</v>
      </c>
      <c r="J504" s="86">
        <v>0.9114356435643564</v>
      </c>
      <c r="K504" s="86">
        <v>0.894209692746278</v>
      </c>
      <c r="L504" s="87">
        <v>0.8808712825943843</v>
      </c>
    </row>
    <row r="505" spans="2:12" ht="12.75">
      <c r="B505" s="189" t="s">
        <v>763</v>
      </c>
      <c r="C505" s="173">
        <v>38023</v>
      </c>
      <c r="D505" s="85">
        <v>5611.484001768594</v>
      </c>
      <c r="E505" s="86">
        <v>1.3002005870841487</v>
      </c>
      <c r="F505" s="86">
        <v>1.0162216785448357</v>
      </c>
      <c r="G505" s="86">
        <v>1</v>
      </c>
      <c r="H505" s="86">
        <v>0.9651146898027098</v>
      </c>
      <c r="I505" s="86">
        <v>1.0302487010902968</v>
      </c>
      <c r="J505" s="86">
        <v>0.9130241297468356</v>
      </c>
      <c r="K505" s="86">
        <v>0.8964349037487336</v>
      </c>
      <c r="L505" s="87">
        <v>0.9104944889994424</v>
      </c>
    </row>
    <row r="506" spans="2:12" ht="12.75">
      <c r="B506" s="189" t="s">
        <v>764</v>
      </c>
      <c r="C506" s="173">
        <v>38027</v>
      </c>
      <c r="D506" s="85">
        <v>5618.532497924059</v>
      </c>
      <c r="E506" s="86">
        <v>1.298196212356411</v>
      </c>
      <c r="F506" s="86">
        <v>1.016236985622211</v>
      </c>
      <c r="G506" s="86">
        <v>1</v>
      </c>
      <c r="H506" s="86">
        <v>0.9655236907730674</v>
      </c>
      <c r="I506" s="86">
        <v>1.0323512494598686</v>
      </c>
      <c r="J506" s="86">
        <v>0.9315035101404056</v>
      </c>
      <c r="K506" s="86">
        <v>0.9198555729984301</v>
      </c>
      <c r="L506" s="87">
        <v>0.9116381467026919</v>
      </c>
    </row>
    <row r="507" spans="2:12" ht="12.75">
      <c r="B507" s="189" t="s">
        <v>765</v>
      </c>
      <c r="C507" s="173">
        <v>38030</v>
      </c>
      <c r="D507" s="85">
        <v>5517.210365689267</v>
      </c>
      <c r="E507" s="86">
        <v>1.3249702669063752</v>
      </c>
      <c r="F507" s="86">
        <v>1.0181010188597441</v>
      </c>
      <c r="G507" s="86">
        <v>1</v>
      </c>
      <c r="H507" s="86">
        <v>0.9611617174959871</v>
      </c>
      <c r="I507" s="86">
        <v>1.0197359592424364</v>
      </c>
      <c r="J507" s="86">
        <v>0.9323099415204679</v>
      </c>
      <c r="K507" s="86">
        <v>0.9210109890109891</v>
      </c>
      <c r="L507" s="87">
        <v>0.8956462040162481</v>
      </c>
    </row>
    <row r="508" spans="2:12" ht="12.75">
      <c r="B508" s="189" t="s">
        <v>766</v>
      </c>
      <c r="C508" s="173">
        <v>38037</v>
      </c>
      <c r="D508" s="85">
        <v>5515.4482416504</v>
      </c>
      <c r="E508" s="86">
        <v>1.3249746380153093</v>
      </c>
      <c r="F508" s="86">
        <v>1.0180333200823966</v>
      </c>
      <c r="G508" s="86">
        <v>1</v>
      </c>
      <c r="H508" s="86">
        <v>0.9608547351524879</v>
      </c>
      <c r="I508" s="86">
        <v>1.0197359592424364</v>
      </c>
      <c r="J508" s="86">
        <v>0.9219670200235571</v>
      </c>
      <c r="K508" s="86">
        <v>0.907993947799773</v>
      </c>
      <c r="L508" s="87">
        <v>0.895360146461468</v>
      </c>
    </row>
    <row r="509" spans="2:12" ht="12.75">
      <c r="B509" s="189" t="s">
        <v>767</v>
      </c>
      <c r="C509" s="173">
        <v>38041</v>
      </c>
      <c r="D509" s="85">
        <v>5513.686117611535</v>
      </c>
      <c r="E509" s="86">
        <v>1.3258352180936994</v>
      </c>
      <c r="F509" s="86">
        <v>1.0182232346241458</v>
      </c>
      <c r="G509" s="86">
        <v>1</v>
      </c>
      <c r="H509" s="86">
        <v>0.9608176454060129</v>
      </c>
      <c r="I509" s="86">
        <v>1.0197359592424364</v>
      </c>
      <c r="J509" s="86">
        <v>0.9216725559481742</v>
      </c>
      <c r="K509" s="86">
        <v>0.907703946538898</v>
      </c>
      <c r="L509" s="87">
        <v>0.895074088906688</v>
      </c>
    </row>
    <row r="510" spans="2:12" ht="12.75">
      <c r="B510" s="189" t="s">
        <v>768</v>
      </c>
      <c r="C510" s="173">
        <v>38044</v>
      </c>
      <c r="D510" s="85">
        <v>5471.395140678753</v>
      </c>
      <c r="E510" s="86">
        <v>1.3359533183352081</v>
      </c>
      <c r="F510" s="86">
        <v>1.0189236490921023</v>
      </c>
      <c r="G510" s="86">
        <v>1</v>
      </c>
      <c r="H510" s="86">
        <v>0.9591072438019865</v>
      </c>
      <c r="I510" s="86">
        <v>1.0134283141337204</v>
      </c>
      <c r="J510" s="86">
        <v>0.9217399842890809</v>
      </c>
      <c r="K510" s="86">
        <v>0.907413945278023</v>
      </c>
      <c r="L510" s="87">
        <v>0.8883865983805899</v>
      </c>
    </row>
    <row r="511" spans="2:12" ht="12.75">
      <c r="B511" s="189" t="s">
        <v>769</v>
      </c>
      <c r="C511" s="173">
        <v>38999</v>
      </c>
      <c r="D511" s="85">
        <v>5723.378878236582</v>
      </c>
      <c r="E511" s="86">
        <v>1.2911548954228556</v>
      </c>
      <c r="F511" s="86">
        <v>1.0227773695811904</v>
      </c>
      <c r="G511" s="86">
        <v>1</v>
      </c>
      <c r="H511" s="86">
        <v>0.975969205389057</v>
      </c>
      <c r="I511" s="86">
        <v>0.8284040576113814</v>
      </c>
      <c r="J511" s="86">
        <v>0.9175531914893617</v>
      </c>
      <c r="K511" s="86">
        <v>0.9020462296324365</v>
      </c>
      <c r="L511" s="87">
        <v>0.928464232116058</v>
      </c>
    </row>
    <row r="512" spans="2:12" ht="12.75">
      <c r="B512" s="189" t="s">
        <v>770</v>
      </c>
      <c r="C512" s="173">
        <v>39001</v>
      </c>
      <c r="D512" s="85">
        <v>5390.337434890918</v>
      </c>
      <c r="E512" s="86">
        <v>1.3552905405405404</v>
      </c>
      <c r="F512" s="86">
        <v>1.0204981837052414</v>
      </c>
      <c r="G512" s="86">
        <v>1</v>
      </c>
      <c r="H512" s="86">
        <v>0.9557032590051457</v>
      </c>
      <c r="I512" s="86">
        <v>0.945609243697479</v>
      </c>
      <c r="J512" s="86">
        <v>0.9460194174757283</v>
      </c>
      <c r="K512" s="86">
        <v>0.9361403508771929</v>
      </c>
      <c r="L512" s="87">
        <v>0.875751503006012</v>
      </c>
    </row>
    <row r="513" spans="2:12" ht="12.75">
      <c r="B513" s="189" t="s">
        <v>771</v>
      </c>
      <c r="C513" s="173">
        <v>40001</v>
      </c>
      <c r="D513" s="85">
        <v>6009.724034552298</v>
      </c>
      <c r="E513" s="86">
        <v>1.1602145636464702</v>
      </c>
      <c r="F513" s="86">
        <v>1.0068722322453667</v>
      </c>
      <c r="G513" s="86">
        <v>1</v>
      </c>
      <c r="H513" s="86">
        <v>0.9870734337167071</v>
      </c>
      <c r="I513" s="86">
        <v>0.9839817927170869</v>
      </c>
      <c r="J513" s="86">
        <v>0.9096946867565424</v>
      </c>
      <c r="K513" s="86">
        <v>0.8922325787838438</v>
      </c>
      <c r="L513" s="87">
        <v>0.9744285714285714</v>
      </c>
    </row>
    <row r="514" spans="2:12" ht="12.75">
      <c r="B514" s="189" t="s">
        <v>772</v>
      </c>
      <c r="C514" s="173">
        <v>40002</v>
      </c>
      <c r="D514" s="85">
        <v>5979.767925891577</v>
      </c>
      <c r="E514" s="86">
        <v>1.1745402103834408</v>
      </c>
      <c r="F514" s="86">
        <v>1.0076377433190367</v>
      </c>
      <c r="G514" s="86">
        <v>1</v>
      </c>
      <c r="H514" s="86">
        <v>0.985022766078543</v>
      </c>
      <c r="I514" s="86">
        <v>0.982931664791901</v>
      </c>
      <c r="J514" s="86">
        <v>0.9777809633027523</v>
      </c>
      <c r="K514" s="86">
        <v>0.9752766380703718</v>
      </c>
      <c r="L514" s="87">
        <v>0.9695714285714285</v>
      </c>
    </row>
    <row r="515" spans="2:12" ht="12.75">
      <c r="B515" s="189" t="s">
        <v>773</v>
      </c>
      <c r="C515" s="173">
        <v>41001</v>
      </c>
      <c r="D515" s="85">
        <v>4730.421982335623</v>
      </c>
      <c r="E515" s="86">
        <v>1.4823284210526315</v>
      </c>
      <c r="F515" s="86">
        <v>1.0296837708830548</v>
      </c>
      <c r="G515" s="86">
        <v>1</v>
      </c>
      <c r="H515" s="86">
        <v>0.9322449952335558</v>
      </c>
      <c r="I515" s="86">
        <v>0.9186162790697675</v>
      </c>
      <c r="J515" s="86">
        <v>0.973651491966335</v>
      </c>
      <c r="K515" s="86">
        <v>0.9708377386653398</v>
      </c>
      <c r="L515" s="87">
        <v>0.7767875227871176</v>
      </c>
    </row>
    <row r="516" spans="2:12" ht="12.75">
      <c r="B516" s="189" t="s">
        <v>774</v>
      </c>
      <c r="C516" s="173">
        <v>41002</v>
      </c>
      <c r="D516" s="85">
        <v>4398.261601009393</v>
      </c>
      <c r="E516" s="86">
        <v>1.5360514848830196</v>
      </c>
      <c r="F516" s="86">
        <v>1.0338733431516938</v>
      </c>
      <c r="G516" s="86">
        <v>1</v>
      </c>
      <c r="H516" s="86">
        <v>0.9224793468283493</v>
      </c>
      <c r="I516" s="86">
        <v>0.9068359788359789</v>
      </c>
      <c r="J516" s="86">
        <v>0.854573429541596</v>
      </c>
      <c r="K516" s="86">
        <v>0.8205116279069767</v>
      </c>
      <c r="L516" s="87">
        <v>0.7303798209164862</v>
      </c>
    </row>
    <row r="517" spans="2:12" ht="12.75">
      <c r="B517" s="189" t="s">
        <v>775</v>
      </c>
      <c r="C517" s="173">
        <v>41756</v>
      </c>
      <c r="D517" s="85">
        <v>5131.305201177624</v>
      </c>
      <c r="E517" s="86">
        <v>1.410221565731167</v>
      </c>
      <c r="F517" s="86">
        <v>1.0243502051983584</v>
      </c>
      <c r="G517" s="86">
        <v>1</v>
      </c>
      <c r="H517" s="86">
        <v>0.9457355126300149</v>
      </c>
      <c r="I517" s="86">
        <v>0.9335076252723311</v>
      </c>
      <c r="J517" s="86">
        <v>0.8312611012433393</v>
      </c>
      <c r="K517" s="86">
        <v>0.7889507318078748</v>
      </c>
      <c r="L517" s="87">
        <v>0.8359288656686427</v>
      </c>
    </row>
    <row r="518" spans="2:12" ht="12.75">
      <c r="B518" s="189" t="s">
        <v>776</v>
      </c>
      <c r="C518" s="173">
        <v>42001</v>
      </c>
      <c r="D518" s="85">
        <v>5858.181367209826</v>
      </c>
      <c r="E518" s="86">
        <v>1.2236442003127381</v>
      </c>
      <c r="F518" s="86">
        <v>1.0109643195026354</v>
      </c>
      <c r="G518" s="86">
        <v>1</v>
      </c>
      <c r="H518" s="86">
        <v>0.9777189374135015</v>
      </c>
      <c r="I518" s="86">
        <v>0.9725177506390229</v>
      </c>
      <c r="J518" s="86">
        <v>0.8867235079171741</v>
      </c>
      <c r="K518" s="86">
        <v>0.8623704371338441</v>
      </c>
      <c r="L518" s="87">
        <v>0.9499521380709499</v>
      </c>
    </row>
    <row r="519" spans="2:12" ht="12.75">
      <c r="B519" s="189" t="s">
        <v>777</v>
      </c>
      <c r="C519" s="173">
        <v>42002</v>
      </c>
      <c r="D519" s="85">
        <v>5795.625963830085</v>
      </c>
      <c r="E519" s="86">
        <v>1.245535250195949</v>
      </c>
      <c r="F519" s="86">
        <v>1.0123807243749787</v>
      </c>
      <c r="G519" s="86">
        <v>1</v>
      </c>
      <c r="H519" s="86">
        <v>0.9743581303489138</v>
      </c>
      <c r="I519" s="86">
        <v>0.9698454050959061</v>
      </c>
      <c r="J519" s="86">
        <v>0.9586216839677046</v>
      </c>
      <c r="K519" s="86">
        <v>0.9531725255547245</v>
      </c>
      <c r="L519" s="87">
        <v>0.9399022661675193</v>
      </c>
    </row>
    <row r="520" spans="2:12" ht="12.75">
      <c r="B520" s="189" t="s">
        <v>778</v>
      </c>
      <c r="C520" s="173">
        <v>42003</v>
      </c>
      <c r="D520" s="85">
        <v>5870.5162354818885</v>
      </c>
      <c r="E520" s="86">
        <v>1.2193760216897251</v>
      </c>
      <c r="F520" s="86">
        <v>1.0107024876963526</v>
      </c>
      <c r="G520" s="86">
        <v>1</v>
      </c>
      <c r="H520" s="86">
        <v>0.978461051176719</v>
      </c>
      <c r="I520" s="86">
        <v>0.9745654643567168</v>
      </c>
      <c r="J520" s="86">
        <v>0.9516782407407407</v>
      </c>
      <c r="K520" s="86">
        <v>0.9446428571428571</v>
      </c>
      <c r="L520" s="87">
        <v>0.9519523380909519</v>
      </c>
    </row>
    <row r="521" spans="2:12" ht="12.75">
      <c r="B521" s="189" t="s">
        <v>779</v>
      </c>
      <c r="C521" s="173">
        <v>42004</v>
      </c>
      <c r="D521" s="85">
        <v>5827.344196529672</v>
      </c>
      <c r="E521" s="86">
        <v>1.2345272660729536</v>
      </c>
      <c r="F521" s="86">
        <v>1.0116243499541144</v>
      </c>
      <c r="G521" s="86">
        <v>1</v>
      </c>
      <c r="H521" s="86">
        <v>0.9759866517495467</v>
      </c>
      <c r="I521" s="86">
        <v>0.9712603364699173</v>
      </c>
      <c r="J521" s="86">
        <v>0.9602709454265949</v>
      </c>
      <c r="K521" s="86">
        <v>0.9551795063575169</v>
      </c>
      <c r="L521" s="87">
        <v>0.9450461520875604</v>
      </c>
    </row>
    <row r="522" spans="2:12" ht="12.75">
      <c r="B522" s="189" t="s">
        <v>780</v>
      </c>
      <c r="C522" s="173">
        <v>43001</v>
      </c>
      <c r="D522" s="85">
        <v>5142.759007430254</v>
      </c>
      <c r="E522" s="86">
        <v>1.4076514474859454</v>
      </c>
      <c r="F522" s="86">
        <v>1.0241149407361199</v>
      </c>
      <c r="G522" s="86">
        <v>1</v>
      </c>
      <c r="H522" s="86">
        <v>0.9461594694240794</v>
      </c>
      <c r="I522" s="86">
        <v>0.9355913476501713</v>
      </c>
      <c r="J522" s="86">
        <v>0.955044281863689</v>
      </c>
      <c r="K522" s="86">
        <v>0.9489831565814099</v>
      </c>
      <c r="L522" s="87">
        <v>0.8377106116708287</v>
      </c>
    </row>
    <row r="523" spans="2:12" ht="12.75">
      <c r="B523" s="189" t="s">
        <v>781</v>
      </c>
      <c r="C523" s="173">
        <v>43002</v>
      </c>
      <c r="D523" s="85">
        <v>5834.392692685136</v>
      </c>
      <c r="E523" s="86">
        <v>1.2325120635821742</v>
      </c>
      <c r="F523" s="86">
        <v>1.0116444866920151</v>
      </c>
      <c r="G523" s="86">
        <v>1</v>
      </c>
      <c r="H523" s="86">
        <v>0.9766396761133602</v>
      </c>
      <c r="I523" s="86">
        <v>0.9724351297405189</v>
      </c>
      <c r="J523" s="86">
        <v>0.8876216545012166</v>
      </c>
      <c r="K523" s="86">
        <v>0.8635170772496301</v>
      </c>
      <c r="L523" s="87">
        <v>0.9461892378475695</v>
      </c>
    </row>
    <row r="524" spans="2:12" ht="12.75">
      <c r="B524" s="189" t="s">
        <v>782</v>
      </c>
      <c r="C524" s="173">
        <v>43003</v>
      </c>
      <c r="D524" s="85">
        <v>5578.003645030142</v>
      </c>
      <c r="E524" s="86">
        <v>1.3091539397215841</v>
      </c>
      <c r="F524" s="86">
        <v>1.0169736560291283</v>
      </c>
      <c r="G524" s="86">
        <v>1</v>
      </c>
      <c r="H524" s="86">
        <v>0.9636321130123359</v>
      </c>
      <c r="I524" s="86">
        <v>0.9564285714285715</v>
      </c>
      <c r="J524" s="86">
        <v>0.9558314087759814</v>
      </c>
      <c r="K524" s="86">
        <v>0.9501310043668122</v>
      </c>
      <c r="L524" s="87">
        <v>0.9052432903899225</v>
      </c>
    </row>
    <row r="525" spans="2:12" ht="12.75">
      <c r="B525" s="189" t="s">
        <v>783</v>
      </c>
      <c r="C525" s="173">
        <v>43004</v>
      </c>
      <c r="D525" s="85">
        <v>5757.740296994469</v>
      </c>
      <c r="E525" s="86">
        <v>1.2577319803765357</v>
      </c>
      <c r="F525" s="86">
        <v>1.0132830266694233</v>
      </c>
      <c r="G525" s="86">
        <v>1</v>
      </c>
      <c r="H525" s="86">
        <v>0.9724702380952381</v>
      </c>
      <c r="I525" s="86">
        <v>0.967382868640414</v>
      </c>
      <c r="J525" s="86">
        <v>0.9281176700547303</v>
      </c>
      <c r="K525" s="86">
        <v>0.9155746981891348</v>
      </c>
      <c r="L525" s="87">
        <v>0.9338515840466426</v>
      </c>
    </row>
    <row r="526" spans="2:12" ht="12.75">
      <c r="B526" s="189" t="s">
        <v>784</v>
      </c>
      <c r="C526" s="173">
        <v>43005</v>
      </c>
      <c r="D526" s="85">
        <v>5745.405428722407</v>
      </c>
      <c r="E526" s="86">
        <v>1.26170341019264</v>
      </c>
      <c r="F526" s="86">
        <v>1.0135569218016027</v>
      </c>
      <c r="G526" s="86">
        <v>1</v>
      </c>
      <c r="H526" s="86">
        <v>0.9717100393470725</v>
      </c>
      <c r="I526" s="86">
        <v>0.9653104340327681</v>
      </c>
      <c r="J526" s="86">
        <v>0.9472844994201779</v>
      </c>
      <c r="K526" s="86">
        <v>0.9392888388951381</v>
      </c>
      <c r="L526" s="87">
        <v>0.9318509838665886</v>
      </c>
    </row>
    <row r="527" spans="2:12" ht="12.75">
      <c r="B527" s="189" t="s">
        <v>785</v>
      </c>
      <c r="C527" s="173">
        <v>43006</v>
      </c>
      <c r="D527" s="85">
        <v>3207.9468127554483</v>
      </c>
      <c r="E527" s="86">
        <v>1.6920309810671257</v>
      </c>
      <c r="F527" s="86">
        <v>1.0453965418235183</v>
      </c>
      <c r="G527" s="86">
        <v>1</v>
      </c>
      <c r="H527" s="86">
        <v>0.8937764728532923</v>
      </c>
      <c r="I527" s="86">
        <v>0.8782740046838408</v>
      </c>
      <c r="J527" s="86">
        <v>0.9459864603481626</v>
      </c>
      <c r="K527" s="86">
        <v>0.9376867771178493</v>
      </c>
      <c r="L527" s="87">
        <v>0.5847586926844938</v>
      </c>
    </row>
    <row r="528" spans="2:12" ht="12.75">
      <c r="B528" s="189" t="s">
        <v>786</v>
      </c>
      <c r="C528" s="173">
        <v>43007</v>
      </c>
      <c r="D528" s="85">
        <v>5982.411111949876</v>
      </c>
      <c r="E528" s="86">
        <v>1.1735108065366366</v>
      </c>
      <c r="F528" s="86">
        <v>1.007617728531856</v>
      </c>
      <c r="G528" s="86">
        <v>1</v>
      </c>
      <c r="H528" s="86">
        <v>0.9854581673306774</v>
      </c>
      <c r="I528" s="86">
        <v>0.9833661417322834</v>
      </c>
      <c r="J528" s="86">
        <v>0.7619280133928571</v>
      </c>
      <c r="K528" s="86">
        <v>0.6955398671096346</v>
      </c>
      <c r="L528" s="87">
        <v>0.97</v>
      </c>
    </row>
    <row r="529" spans="2:12" ht="12.75">
      <c r="B529" s="189" t="s">
        <v>787</v>
      </c>
      <c r="C529" s="173">
        <v>43008</v>
      </c>
      <c r="D529" s="85">
        <v>6032.631647057555</v>
      </c>
      <c r="E529" s="86">
        <v>1.1479610622055008</v>
      </c>
      <c r="F529" s="86">
        <v>1.0060897959183672</v>
      </c>
      <c r="G529" s="86">
        <v>1</v>
      </c>
      <c r="H529" s="86">
        <v>0.9887411280579884</v>
      </c>
      <c r="I529" s="86">
        <v>0.9857995526977914</v>
      </c>
      <c r="J529" s="86">
        <v>0.9740818668706962</v>
      </c>
      <c r="K529" s="86">
        <v>0.9712668698302133</v>
      </c>
      <c r="L529" s="87">
        <v>0.9781428571428571</v>
      </c>
    </row>
    <row r="530" spans="2:12" ht="12.75">
      <c r="B530" s="189" t="s">
        <v>788</v>
      </c>
      <c r="C530" s="173">
        <v>43009</v>
      </c>
      <c r="D530" s="85">
        <v>5763.907731130498</v>
      </c>
      <c r="E530" s="86">
        <v>1.2561296799832673</v>
      </c>
      <c r="F530" s="86">
        <v>1.01314657397529</v>
      </c>
      <c r="G530" s="86">
        <v>1</v>
      </c>
      <c r="H530" s="86">
        <v>0.9727172011661808</v>
      </c>
      <c r="I530" s="86">
        <v>0.9664744693057947</v>
      </c>
      <c r="J530" s="86">
        <v>0.9807582123758595</v>
      </c>
      <c r="K530" s="86">
        <v>0.9789941564093</v>
      </c>
      <c r="L530" s="87">
        <v>0.9348518841366695</v>
      </c>
    </row>
    <row r="531" spans="2:12" ht="12.75">
      <c r="B531" s="189" t="s">
        <v>789</v>
      </c>
      <c r="C531" s="173">
        <v>43010</v>
      </c>
      <c r="D531" s="85">
        <v>5796.507025849519</v>
      </c>
      <c r="E531" s="86">
        <v>1.2453649785549323</v>
      </c>
      <c r="F531" s="86">
        <v>1.0125346284072643</v>
      </c>
      <c r="G531" s="86">
        <v>1</v>
      </c>
      <c r="H531" s="86">
        <v>0.974506254114549</v>
      </c>
      <c r="I531" s="86">
        <v>0.9699928428285142</v>
      </c>
      <c r="J531" s="86">
        <v>0.9479327666151468</v>
      </c>
      <c r="K531" s="86">
        <v>0.9402949631296089</v>
      </c>
      <c r="L531" s="87">
        <v>0.9400451518875204</v>
      </c>
    </row>
    <row r="532" spans="2:12" ht="12.75">
      <c r="B532" s="189" t="s">
        <v>790</v>
      </c>
      <c r="C532" s="173">
        <v>43105</v>
      </c>
      <c r="D532" s="85">
        <v>5149.807503585717</v>
      </c>
      <c r="E532" s="86">
        <v>1.4059611151870874</v>
      </c>
      <c r="F532" s="86">
        <v>1.0241210139002452</v>
      </c>
      <c r="G532" s="86">
        <v>1</v>
      </c>
      <c r="H532" s="86">
        <v>0.9463333333333334</v>
      </c>
      <c r="I532" s="86">
        <v>0.934836956521739</v>
      </c>
      <c r="J532" s="86">
        <v>0.9518229166666666</v>
      </c>
      <c r="K532" s="86">
        <v>0.9447864635364636</v>
      </c>
      <c r="L532" s="87">
        <v>0.8387744851833249</v>
      </c>
    </row>
    <row r="533" spans="2:12" ht="12.75">
      <c r="B533" s="189" t="s">
        <v>791</v>
      </c>
      <c r="C533" s="173">
        <v>43203</v>
      </c>
      <c r="D533" s="85">
        <v>4896.061641989021</v>
      </c>
      <c r="E533" s="86">
        <v>1.4540320373959639</v>
      </c>
      <c r="F533" s="86">
        <v>1.0277206970244943</v>
      </c>
      <c r="G533" s="86">
        <v>1</v>
      </c>
      <c r="H533" s="86">
        <v>0.9374818065540511</v>
      </c>
      <c r="I533" s="86">
        <v>0.9208027670527671</v>
      </c>
      <c r="J533" s="86">
        <v>0.8881179092382495</v>
      </c>
      <c r="K533" s="86">
        <v>0.8643114311431143</v>
      </c>
      <c r="L533" s="87">
        <v>0.8009051078058341</v>
      </c>
    </row>
    <row r="534" spans="2:12" ht="12.75">
      <c r="B534" s="189" t="s">
        <v>792</v>
      </c>
      <c r="C534" s="173">
        <v>43204</v>
      </c>
      <c r="D534" s="85">
        <v>5588.576389263337</v>
      </c>
      <c r="E534" s="86">
        <v>1.3062800610193825</v>
      </c>
      <c r="F534" s="86">
        <v>1.0168685429283932</v>
      </c>
      <c r="G534" s="86">
        <v>1</v>
      </c>
      <c r="H534" s="86">
        <v>0.9641158354857937</v>
      </c>
      <c r="I534" s="86">
        <v>1.0281461527207245</v>
      </c>
      <c r="J534" s="86">
        <v>0.8675582847626978</v>
      </c>
      <c r="K534" s="86">
        <v>0.8371716774742909</v>
      </c>
      <c r="L534" s="87">
        <v>0.9068683518243166</v>
      </c>
    </row>
    <row r="535" spans="2:12" ht="12.75">
      <c r="B535" s="189" t="s">
        <v>793</v>
      </c>
      <c r="C535" s="173">
        <v>43998</v>
      </c>
      <c r="D535" s="85">
        <v>5718.973568139417</v>
      </c>
      <c r="E535" s="86">
        <v>1.2697617627003068</v>
      </c>
      <c r="F535" s="86">
        <v>1.0140427009199793</v>
      </c>
      <c r="G535" s="86">
        <v>1</v>
      </c>
      <c r="H535" s="86">
        <v>0.9704152823920266</v>
      </c>
      <c r="I535" s="86">
        <v>0.9647518037518037</v>
      </c>
      <c r="J535" s="86">
        <v>0.9720576215774417</v>
      </c>
      <c r="K535" s="86">
        <v>0.9169065426434542</v>
      </c>
      <c r="L535" s="87">
        <v>0.9276567769965128</v>
      </c>
    </row>
    <row r="536" spans="2:12" ht="12.75">
      <c r="B536" s="189" t="s">
        <v>794</v>
      </c>
      <c r="C536" s="173">
        <v>43998</v>
      </c>
      <c r="D536" s="85">
        <v>5671.3962190900365</v>
      </c>
      <c r="E536" s="86">
        <v>1.2837082898852972</v>
      </c>
      <c r="F536" s="86">
        <v>1.0152285153511846</v>
      </c>
      <c r="G536" s="86">
        <v>1</v>
      </c>
      <c r="H536" s="86">
        <v>0.9681697534505131</v>
      </c>
      <c r="I536" s="86">
        <v>1.0386588945685848</v>
      </c>
      <c r="J536" s="86">
        <v>0.9430937621077101</v>
      </c>
      <c r="K536" s="86">
        <v>0.9341906013390902</v>
      </c>
      <c r="L536" s="87">
        <v>0.9200314442935753</v>
      </c>
    </row>
    <row r="537" spans="2:12" ht="12.75">
      <c r="B537" s="189" t="s">
        <v>795</v>
      </c>
      <c r="C537" s="173">
        <v>43999</v>
      </c>
      <c r="D537" s="85">
        <v>4992.097402107215</v>
      </c>
      <c r="E537" s="86">
        <v>1.436133414324369</v>
      </c>
      <c r="F537" s="86">
        <v>1.0263253230286198</v>
      </c>
      <c r="G537" s="86">
        <v>1</v>
      </c>
      <c r="H537" s="86">
        <v>0.9407670269566349</v>
      </c>
      <c r="I537" s="86">
        <v>0.9242920494140006</v>
      </c>
      <c r="J537" s="86">
        <v>0.9377913752913754</v>
      </c>
      <c r="K537" s="86">
        <v>0.9276378446115288</v>
      </c>
      <c r="L537" s="87">
        <v>0.815052433217774</v>
      </c>
    </row>
    <row r="538" spans="2:12" ht="12.75">
      <c r="B538" s="190" t="s">
        <v>796</v>
      </c>
      <c r="C538" s="176">
        <v>44077</v>
      </c>
      <c r="D538" s="3">
        <v>5207.076534848861</v>
      </c>
      <c r="E538" s="23">
        <v>1.3944841412635585</v>
      </c>
      <c r="F538" s="23">
        <v>1.02323881343542</v>
      </c>
      <c r="G538" s="23">
        <v>1</v>
      </c>
      <c r="H538" s="23">
        <v>0.94842668344871</v>
      </c>
      <c r="I538" s="23">
        <v>0.9797875402205679</v>
      </c>
      <c r="J538" s="23">
        <v>0.8932889963724304</v>
      </c>
      <c r="K538" s="23">
        <v>0.8707879564381807</v>
      </c>
      <c r="L538" s="23">
        <v>0.8475062379900766</v>
      </c>
    </row>
    <row r="539" spans="2:12" ht="12.75">
      <c r="B539" s="190" t="s">
        <v>797</v>
      </c>
      <c r="C539" s="176">
        <v>44170</v>
      </c>
      <c r="D539" s="3">
        <v>3783.2803114451785</v>
      </c>
      <c r="E539" s="23">
        <v>1.6219107965766952</v>
      </c>
      <c r="F539" s="23">
        <v>1.0401011949617829</v>
      </c>
      <c r="G539" s="23">
        <v>1</v>
      </c>
      <c r="H539" s="23">
        <v>0.9066322587767719</v>
      </c>
      <c r="I539" s="23">
        <v>0.750609767937216</v>
      </c>
      <c r="J539" s="23">
        <v>0.7932266009852217</v>
      </c>
      <c r="K539" s="23">
        <v>0.7375252034948846</v>
      </c>
      <c r="L539" s="23">
        <v>0.6510598295781909</v>
      </c>
    </row>
    <row r="540" spans="2:12" ht="12.75">
      <c r="B540" s="190" t="s">
        <v>798</v>
      </c>
      <c r="C540" s="176">
        <v>44189</v>
      </c>
      <c r="D540" s="3">
        <v>5065.225549720152</v>
      </c>
      <c r="E540" s="23">
        <v>1.4225288409703505</v>
      </c>
      <c r="F540" s="23">
        <v>1.0254677342635168</v>
      </c>
      <c r="G540" s="23">
        <v>1</v>
      </c>
      <c r="H540" s="23">
        <v>0.9433687258687259</v>
      </c>
      <c r="I540" s="23">
        <v>0.9608646048944194</v>
      </c>
      <c r="J540" s="23">
        <v>0.8810277891295464</v>
      </c>
      <c r="K540" s="23">
        <v>0.8551186703744422</v>
      </c>
      <c r="L540" s="23">
        <v>0.8259938793982845</v>
      </c>
    </row>
    <row r="541" spans="2:12" ht="12.75">
      <c r="B541" s="190" t="s">
        <v>799</v>
      </c>
      <c r="C541" s="176">
        <v>44210</v>
      </c>
      <c r="D541" s="3">
        <v>4854.651727075671</v>
      </c>
      <c r="E541" s="23">
        <v>1.4615638002773925</v>
      </c>
      <c r="F541" s="23">
        <v>1.0281982168774622</v>
      </c>
      <c r="G541" s="23">
        <v>1</v>
      </c>
      <c r="H541" s="23">
        <v>0.9362006929637526</v>
      </c>
      <c r="I541" s="23">
        <v>0.9293263793508391</v>
      </c>
      <c r="J541" s="23">
        <v>0.8641781681304894</v>
      </c>
      <c r="K541" s="23">
        <v>0.8327638323038508</v>
      </c>
      <c r="L541" s="23">
        <v>0.7948529305693801</v>
      </c>
    </row>
    <row r="542" spans="2:12" ht="12.75">
      <c r="B542" s="190" t="s">
        <v>800</v>
      </c>
      <c r="C542" s="174">
        <v>44259</v>
      </c>
      <c r="D542" s="3">
        <v>4938.352618921805</v>
      </c>
      <c r="E542" s="23">
        <v>1.1503219315895372</v>
      </c>
      <c r="F542" s="23">
        <v>1.0271420426779605</v>
      </c>
      <c r="G542" s="23">
        <v>1</v>
      </c>
      <c r="H542" s="23">
        <v>0.9389123675221162</v>
      </c>
      <c r="I542" s="23">
        <v>0.9419416695682711</v>
      </c>
      <c r="J542" s="23">
        <v>0.870702154101077</v>
      </c>
      <c r="K542" s="23">
        <v>0.8417014886393314</v>
      </c>
      <c r="L542" s="23">
        <v>0.807090299076994</v>
      </c>
    </row>
    <row r="543" spans="2:12" ht="12.75">
      <c r="B543" s="190" t="s">
        <v>801</v>
      </c>
      <c r="C543" s="176">
        <v>44280</v>
      </c>
      <c r="D543" s="3">
        <v>4840.554734764744</v>
      </c>
      <c r="E543" s="23">
        <v>1.4638335171533057</v>
      </c>
      <c r="F543" s="23">
        <v>1.0284965471337049</v>
      </c>
      <c r="G543" s="23">
        <v>1</v>
      </c>
      <c r="H543" s="23">
        <v>0.9358100285001781</v>
      </c>
      <c r="I543" s="23">
        <v>0.9272238309812669</v>
      </c>
      <c r="J543" s="23">
        <v>0.863112693757855</v>
      </c>
      <c r="K543" s="23">
        <v>0.8314930578403632</v>
      </c>
      <c r="L543" s="23">
        <v>0.7927849927849927</v>
      </c>
    </row>
    <row r="544" spans="2:12" ht="12.75">
      <c r="B544" s="190" t="s">
        <v>802</v>
      </c>
      <c r="C544" s="176">
        <v>44287</v>
      </c>
      <c r="D544" s="3">
        <v>4874.916153522631</v>
      </c>
      <c r="E544" s="23">
        <v>1.4576404752338863</v>
      </c>
      <c r="F544" s="23">
        <v>1.0280140379851364</v>
      </c>
      <c r="G544" s="23">
        <v>1</v>
      </c>
      <c r="H544" s="23">
        <v>0.936904024082518</v>
      </c>
      <c r="I544" s="23">
        <v>0.9314289277204109</v>
      </c>
      <c r="J544" s="23">
        <v>0.8656132665832291</v>
      </c>
      <c r="K544" s="23">
        <v>0.8350876041735023</v>
      </c>
      <c r="L544" s="23">
        <v>0.7977680373723975</v>
      </c>
    </row>
    <row r="545" spans="2:12" ht="12.75">
      <c r="B545" s="190" t="s">
        <v>803</v>
      </c>
      <c r="C545" s="176">
        <v>44288</v>
      </c>
      <c r="D545" s="3">
        <v>3607.0679075585845</v>
      </c>
      <c r="E545" s="23">
        <v>1.6439034205231389</v>
      </c>
      <c r="F545" s="23">
        <v>1.0419070240922972</v>
      </c>
      <c r="G545" s="23">
        <v>1</v>
      </c>
      <c r="H545" s="23">
        <v>0.902775856105154</v>
      </c>
      <c r="I545" s="23">
        <v>0.7211740907632076</v>
      </c>
      <c r="J545" s="23">
        <v>0.7832908163265305</v>
      </c>
      <c r="K545" s="23">
        <v>0.7239889281869907</v>
      </c>
      <c r="L545" s="23">
        <v>0.6299624546070044</v>
      </c>
    </row>
    <row r="546" spans="2:12" ht="12.75">
      <c r="B546" s="190" t="s">
        <v>804</v>
      </c>
      <c r="C546" s="176">
        <v>44309</v>
      </c>
      <c r="D546" s="3">
        <v>3993.854134089659</v>
      </c>
      <c r="E546" s="23">
        <v>1.5937548831865185</v>
      </c>
      <c r="F546" s="23">
        <v>1.0381444348312892</v>
      </c>
      <c r="G546" s="23">
        <v>1</v>
      </c>
      <c r="H546" s="23">
        <v>0.9116528208633472</v>
      </c>
      <c r="I546" s="23">
        <v>0.7905581869590848</v>
      </c>
      <c r="J546" s="23">
        <v>0.8052463287541449</v>
      </c>
      <c r="K546" s="23">
        <v>0.754133815551537</v>
      </c>
      <c r="L546" s="23">
        <v>0.6772342904951145</v>
      </c>
    </row>
    <row r="547" spans="2:12" ht="12.75">
      <c r="B547" s="190" t="s">
        <v>805</v>
      </c>
      <c r="C547" s="176">
        <v>44357</v>
      </c>
      <c r="D547" s="3">
        <v>4815.003936201188</v>
      </c>
      <c r="E547" s="23">
        <v>1.468037104231287</v>
      </c>
      <c r="F547" s="23">
        <v>1.0287596737084292</v>
      </c>
      <c r="G547" s="23">
        <v>1</v>
      </c>
      <c r="H547" s="23">
        <v>0.9349505769746846</v>
      </c>
      <c r="I547" s="23">
        <v>0.9251212826116948</v>
      </c>
      <c r="J547" s="23">
        <v>0.8610819327731093</v>
      </c>
      <c r="K547" s="23">
        <v>0.8290133227806358</v>
      </c>
      <c r="L547" s="23">
        <v>0.78899877282899</v>
      </c>
    </row>
    <row r="548" spans="2:12" ht="12.75">
      <c r="B548" s="190" t="s">
        <v>806</v>
      </c>
      <c r="C548" s="176">
        <v>44392</v>
      </c>
      <c r="D548" s="3">
        <v>4838.792610725879</v>
      </c>
      <c r="E548" s="23">
        <v>1.4638954703832754</v>
      </c>
      <c r="F548" s="23">
        <v>1.028421622071491</v>
      </c>
      <c r="G548" s="23">
        <v>1</v>
      </c>
      <c r="H548" s="23">
        <v>0.9357610583990379</v>
      </c>
      <c r="I548" s="23">
        <v>0.9272238309812669</v>
      </c>
      <c r="J548" s="23">
        <v>0.86279849183075</v>
      </c>
      <c r="K548" s="23">
        <v>0.8311903665197078</v>
      </c>
      <c r="L548" s="23">
        <v>0.7924963924963925</v>
      </c>
    </row>
    <row r="549" spans="2:12" ht="12.75">
      <c r="B549" s="190" t="s">
        <v>807</v>
      </c>
      <c r="C549" s="176">
        <v>44425</v>
      </c>
      <c r="D549" s="3">
        <v>4117.202816810275</v>
      </c>
      <c r="E549" s="23">
        <v>1.5762103174603175</v>
      </c>
      <c r="F549" s="23">
        <v>1.0366015971606033</v>
      </c>
      <c r="G549" s="23">
        <v>1</v>
      </c>
      <c r="H549" s="23">
        <v>0.9148909760966372</v>
      </c>
      <c r="I549" s="23">
        <v>0.8115836706548051</v>
      </c>
      <c r="J549" s="23">
        <v>0.8131670533642691</v>
      </c>
      <c r="K549" s="23">
        <v>0.7646485486624929</v>
      </c>
      <c r="L549" s="23">
        <v>0.6930047011018671</v>
      </c>
    </row>
    <row r="550" spans="2:12" ht="12.75">
      <c r="B550" s="190" t="s">
        <v>808</v>
      </c>
      <c r="C550" s="176">
        <v>44463</v>
      </c>
      <c r="D550" s="3">
        <v>3236.1407973773034</v>
      </c>
      <c r="E550" s="23">
        <v>1.6901323308270675</v>
      </c>
      <c r="F550" s="23">
        <v>1.0452475811041548</v>
      </c>
      <c r="G550" s="23">
        <v>1</v>
      </c>
      <c r="H550" s="23">
        <v>0.8947981020317177</v>
      </c>
      <c r="I550" s="23">
        <v>0.6559950913064746</v>
      </c>
      <c r="J550" s="23">
        <v>0.7635116407982262</v>
      </c>
      <c r="K550" s="23">
        <v>0.6975970272502064</v>
      </c>
      <c r="L550" s="23">
        <v>0.5878493005985724</v>
      </c>
    </row>
    <row r="551" spans="2:12" ht="12.75">
      <c r="B551" s="190" t="s">
        <v>809</v>
      </c>
      <c r="C551" s="176">
        <v>44470</v>
      </c>
      <c r="D551" s="3">
        <v>3896.0562499325993</v>
      </c>
      <c r="E551" s="23">
        <v>1.606409180846854</v>
      </c>
      <c r="F551" s="23">
        <v>1.0390037593984962</v>
      </c>
      <c r="G551" s="23">
        <v>1</v>
      </c>
      <c r="H551" s="23">
        <v>0.9094117963331361</v>
      </c>
      <c r="I551" s="23">
        <v>0.7737378000025084</v>
      </c>
      <c r="J551" s="23">
        <v>0.7995419479267116</v>
      </c>
      <c r="K551" s="23">
        <v>0.7462469733656173</v>
      </c>
      <c r="L551" s="23">
        <v>0.6648924173395282</v>
      </c>
    </row>
    <row r="552" spans="2:12" ht="12.75">
      <c r="B552" s="190" t="s">
        <v>810</v>
      </c>
      <c r="C552" s="176">
        <v>44497</v>
      </c>
      <c r="D552" s="3">
        <v>4998.2648362432465</v>
      </c>
      <c r="E552" s="23">
        <v>1.435687820477477</v>
      </c>
      <c r="F552" s="23">
        <v>1.0264364118853282</v>
      </c>
      <c r="G552" s="23">
        <v>1</v>
      </c>
      <c r="H552" s="23">
        <v>0.9410714285714284</v>
      </c>
      <c r="I552" s="23">
        <v>0.9503518630465594</v>
      </c>
      <c r="J552" s="23">
        <v>0.8754629629629629</v>
      </c>
      <c r="K552" s="23">
        <v>0.848037176654101</v>
      </c>
      <c r="L552" s="23">
        <v>0.8159772165007767</v>
      </c>
    </row>
    <row r="553" spans="2:12" ht="12.75">
      <c r="B553" s="190" t="s">
        <v>811</v>
      </c>
      <c r="C553" s="176">
        <v>44498</v>
      </c>
      <c r="D553" s="3">
        <v>4160.37485576249</v>
      </c>
      <c r="E553" s="23">
        <v>1.5709197651663407</v>
      </c>
      <c r="F553" s="23">
        <v>1.0363849192801056</v>
      </c>
      <c r="G553" s="23">
        <v>1</v>
      </c>
      <c r="H553" s="23">
        <v>0.9162768871753247</v>
      </c>
      <c r="I553" s="23">
        <v>0.8199938641330932</v>
      </c>
      <c r="J553" s="23">
        <v>0.8156379548595118</v>
      </c>
      <c r="K553" s="23">
        <v>0.7680763790664781</v>
      </c>
      <c r="L553" s="23">
        <v>0.6986757416586521</v>
      </c>
    </row>
    <row r="554" spans="2:12" ht="12.75">
      <c r="B554" s="190" t="s">
        <v>812</v>
      </c>
      <c r="C554" s="176">
        <v>44539</v>
      </c>
      <c r="D554" s="3">
        <v>4892.53739391129</v>
      </c>
      <c r="E554" s="23">
        <v>1.4547268991495919</v>
      </c>
      <c r="F554" s="23">
        <v>1.0278680432725926</v>
      </c>
      <c r="G554" s="23">
        <v>1</v>
      </c>
      <c r="H554" s="23">
        <v>0.9373858069641201</v>
      </c>
      <c r="I554" s="23">
        <v>0.935634024459555</v>
      </c>
      <c r="J554" s="23">
        <v>0.8672948771345272</v>
      </c>
      <c r="K554" s="23">
        <v>0.8369528178243775</v>
      </c>
      <c r="L554" s="23">
        <v>0.8003286060186786</v>
      </c>
    </row>
    <row r="555" spans="2:12" ht="12.75">
      <c r="B555" s="190" t="s">
        <v>813</v>
      </c>
      <c r="C555" s="176">
        <v>44575</v>
      </c>
      <c r="D555" s="3">
        <v>3918.9638624378563</v>
      </c>
      <c r="E555" s="23">
        <v>1.6034178905206942</v>
      </c>
      <c r="F555" s="23">
        <v>1.0386591251102695</v>
      </c>
      <c r="G555" s="23">
        <v>1</v>
      </c>
      <c r="H555" s="23">
        <v>0.9099641653741243</v>
      </c>
      <c r="I555" s="23">
        <v>0.7779428967416526</v>
      </c>
      <c r="J555" s="23">
        <v>0.800768122899664</v>
      </c>
      <c r="K555" s="23">
        <v>0.7483285787433253</v>
      </c>
      <c r="L555" s="23">
        <v>0.6677475529934547</v>
      </c>
    </row>
    <row r="556" spans="2:12" ht="12.75">
      <c r="B556" s="190" t="s">
        <v>814</v>
      </c>
      <c r="C556" s="176">
        <v>44665</v>
      </c>
      <c r="D556" s="3">
        <v>4791.215261676498</v>
      </c>
      <c r="E556" s="23">
        <v>1.4722437182965669</v>
      </c>
      <c r="F556" s="23">
        <v>1.0291013078766977</v>
      </c>
      <c r="G556" s="23">
        <v>1</v>
      </c>
      <c r="H556" s="23">
        <v>0.9341334710558225</v>
      </c>
      <c r="I556" s="23">
        <v>0.9209161858725508</v>
      </c>
      <c r="J556" s="23">
        <v>0.859355246523388</v>
      </c>
      <c r="K556" s="23">
        <v>0.8264437689969605</v>
      </c>
      <c r="L556" s="23">
        <v>0.7855770480909524</v>
      </c>
    </row>
    <row r="557" spans="2:12" ht="12.75">
      <c r="B557" s="190" t="s">
        <v>815</v>
      </c>
      <c r="C557" s="176">
        <v>44672</v>
      </c>
      <c r="D557" s="3">
        <v>4773.594021287839</v>
      </c>
      <c r="E557" s="23">
        <v>1.475357142857143</v>
      </c>
      <c r="F557" s="23">
        <v>1.0292553191489362</v>
      </c>
      <c r="G557" s="23">
        <v>1</v>
      </c>
      <c r="H557" s="23">
        <v>0.9336329233680227</v>
      </c>
      <c r="I557" s="23">
        <v>0.9167110891334066</v>
      </c>
      <c r="J557" s="23">
        <v>0.8580025337837839</v>
      </c>
      <c r="K557" s="23">
        <v>0.8249304911955515</v>
      </c>
      <c r="L557" s="23">
        <v>0.7830045523520486</v>
      </c>
    </row>
    <row r="558" spans="2:12" ht="12.75">
      <c r="B558" s="190" t="s">
        <v>816</v>
      </c>
      <c r="C558" s="174">
        <v>44721</v>
      </c>
      <c r="D558" s="3">
        <v>5023.815634806803</v>
      </c>
      <c r="E558" s="23">
        <v>1.4308774807282272</v>
      </c>
      <c r="F558" s="23">
        <v>1.025908600215905</v>
      </c>
      <c r="G558" s="23">
        <v>1</v>
      </c>
      <c r="H558" s="23">
        <v>0.9418789946450165</v>
      </c>
      <c r="I558" s="23">
        <v>0.9545569597857033</v>
      </c>
      <c r="J558" s="23">
        <v>0.8777709359605911</v>
      </c>
      <c r="K558" s="23">
        <v>0.8508239263007656</v>
      </c>
      <c r="L558" s="23">
        <v>0.8198182654704393</v>
      </c>
    </row>
    <row r="559" spans="2:12" ht="12.75">
      <c r="B559" s="190" t="s">
        <v>817</v>
      </c>
      <c r="C559" s="176">
        <v>44728</v>
      </c>
      <c r="D559" s="3">
        <v>4881.083587658662</v>
      </c>
      <c r="E559" s="23">
        <v>1.4565585977775233</v>
      </c>
      <c r="F559" s="23">
        <v>1.0278293135435994</v>
      </c>
      <c r="G559" s="23">
        <v>1</v>
      </c>
      <c r="H559" s="23">
        <v>0.9372180451127821</v>
      </c>
      <c r="I559" s="23">
        <v>0.933531476089983</v>
      </c>
      <c r="J559" s="23">
        <v>0.8663469557964971</v>
      </c>
      <c r="K559" s="23">
        <v>0.8357601993965631</v>
      </c>
      <c r="L559" s="23">
        <v>0.7986967115032511</v>
      </c>
    </row>
    <row r="560" spans="2:12" ht="12.75">
      <c r="B560" s="190" t="s">
        <v>818</v>
      </c>
      <c r="C560" s="176">
        <v>44749</v>
      </c>
      <c r="D560" s="3">
        <v>4722.492424160726</v>
      </c>
      <c r="E560" s="23">
        <v>1.4842181467181468</v>
      </c>
      <c r="F560" s="23">
        <v>1.0301089045483665</v>
      </c>
      <c r="G560" s="23">
        <v>1</v>
      </c>
      <c r="H560" s="23">
        <v>0.9321633172683459</v>
      </c>
      <c r="I560" s="23">
        <v>0.9104034440246905</v>
      </c>
      <c r="J560" s="23">
        <v>0.8542286442838929</v>
      </c>
      <c r="K560" s="23">
        <v>0.8195173835006314</v>
      </c>
      <c r="L560" s="23">
        <v>0.7757210877462118</v>
      </c>
    </row>
    <row r="561" spans="2:12" ht="12.75">
      <c r="B561" s="190" t="s">
        <v>819</v>
      </c>
      <c r="C561" s="176">
        <v>44819</v>
      </c>
      <c r="D561" s="3">
        <v>4992.97846412665</v>
      </c>
      <c r="E561" s="23">
        <v>1.4363868794522061</v>
      </c>
      <c r="F561" s="23">
        <v>1.0262173038229376</v>
      </c>
      <c r="G561" s="23">
        <v>1</v>
      </c>
      <c r="H561" s="23">
        <v>0.9409330642010679</v>
      </c>
      <c r="I561" s="23">
        <v>0.9524544114161313</v>
      </c>
      <c r="J561" s="23">
        <v>0.8752574135090609</v>
      </c>
      <c r="K561" s="23">
        <v>0.847525846934131</v>
      </c>
      <c r="L561" s="23">
        <v>0.8151962829236015</v>
      </c>
    </row>
    <row r="562" spans="2:12" ht="12.75">
      <c r="B562" s="190" t="s">
        <v>820</v>
      </c>
      <c r="C562" s="176">
        <v>44820</v>
      </c>
      <c r="D562" s="3">
        <v>3245.832479591066</v>
      </c>
      <c r="E562" s="23">
        <v>1.6880862533692722</v>
      </c>
      <c r="F562" s="23">
        <v>1.0451393266927247</v>
      </c>
      <c r="G562" s="23">
        <v>1</v>
      </c>
      <c r="H562" s="23">
        <v>0.8946857142857142</v>
      </c>
      <c r="I562" s="23">
        <v>0.6517899945673304</v>
      </c>
      <c r="J562" s="23">
        <v>0.7641039823008848</v>
      </c>
      <c r="K562" s="23">
        <v>0.698474981452477</v>
      </c>
      <c r="L562" s="23">
        <v>0.5888840934158154</v>
      </c>
    </row>
    <row r="563" spans="2:12" ht="12.75">
      <c r="B563" s="190" t="s">
        <v>821</v>
      </c>
      <c r="C563" s="176">
        <v>44834</v>
      </c>
      <c r="D563" s="3">
        <v>3788.566683561777</v>
      </c>
      <c r="E563" s="23">
        <v>1.6204433497536948</v>
      </c>
      <c r="F563" s="23">
        <v>1.0399871009351822</v>
      </c>
      <c r="G563" s="23">
        <v>1</v>
      </c>
      <c r="H563" s="23">
        <v>0.90684788002426</v>
      </c>
      <c r="I563" s="23">
        <v>0.7569174130459323</v>
      </c>
      <c r="J563" s="23">
        <v>0.7931628135759962</v>
      </c>
      <c r="K563" s="23">
        <v>0.7377844088026856</v>
      </c>
      <c r="L563" s="23">
        <v>0.6516928859385893</v>
      </c>
    </row>
    <row r="564" spans="2:12" ht="12.75">
      <c r="B564" s="190" t="s">
        <v>822</v>
      </c>
      <c r="C564" s="176">
        <v>44862</v>
      </c>
      <c r="D564" s="3">
        <v>4017.64280861435</v>
      </c>
      <c r="E564" s="23">
        <v>1.5904559270516718</v>
      </c>
      <c r="F564" s="23">
        <v>1.0380412788344802</v>
      </c>
      <c r="G564" s="23">
        <v>1</v>
      </c>
      <c r="H564" s="23">
        <v>0.9123816498404561</v>
      </c>
      <c r="I564" s="23">
        <v>0.7968658320678008</v>
      </c>
      <c r="J564" s="23">
        <v>0.8069844266163285</v>
      </c>
      <c r="K564" s="23">
        <v>0.7563279728852672</v>
      </c>
      <c r="L564" s="23">
        <v>0.6802721088435375</v>
      </c>
    </row>
    <row r="565" spans="2:12" ht="12.75">
      <c r="B565" s="189" t="s">
        <v>823</v>
      </c>
      <c r="C565" s="173">
        <v>45005</v>
      </c>
      <c r="D565" s="85">
        <v>5052.890681448091</v>
      </c>
      <c r="E565" s="86">
        <v>1.4249797001028528</v>
      </c>
      <c r="F565" s="86">
        <v>1.0255314921517982</v>
      </c>
      <c r="G565" s="86">
        <v>1</v>
      </c>
      <c r="H565" s="86">
        <v>0.9427701134605466</v>
      </c>
      <c r="I565" s="86">
        <v>0.9252897869674185</v>
      </c>
      <c r="J565" s="86">
        <v>0.7444717444717445</v>
      </c>
      <c r="K565" s="86">
        <v>0.6721157323688969</v>
      </c>
      <c r="L565" s="87">
        <v>0.8241481885984451</v>
      </c>
    </row>
    <row r="566" spans="2:12" ht="12.75">
      <c r="B566" s="189" t="s">
        <v>824</v>
      </c>
      <c r="C566" s="173">
        <v>46001</v>
      </c>
      <c r="D566" s="85">
        <v>5886.375351831682</v>
      </c>
      <c r="E566" s="86">
        <v>1.2135255243371585</v>
      </c>
      <c r="F566" s="86">
        <v>1.0103337029942534</v>
      </c>
      <c r="G566" s="86">
        <v>1</v>
      </c>
      <c r="H566" s="86">
        <v>0.9795248955498486</v>
      </c>
      <c r="I566" s="86">
        <v>0.9752593537414965</v>
      </c>
      <c r="J566" s="86">
        <v>0.8817650676506765</v>
      </c>
      <c r="K566" s="86">
        <v>0.8538093080458282</v>
      </c>
      <c r="L566" s="87">
        <v>0.9545240238309545</v>
      </c>
    </row>
    <row r="567" spans="2:12" ht="12.75">
      <c r="B567" s="189" t="s">
        <v>825</v>
      </c>
      <c r="C567" s="173">
        <v>46002</v>
      </c>
      <c r="D567" s="85">
        <v>5848.489684996064</v>
      </c>
      <c r="E567" s="86">
        <v>1.2274764321972442</v>
      </c>
      <c r="F567" s="86">
        <v>1.011205145565335</v>
      </c>
      <c r="G567" s="86">
        <v>1</v>
      </c>
      <c r="H567" s="86">
        <v>0.9774165608037879</v>
      </c>
      <c r="I567" s="86">
        <v>0.9728429140580536</v>
      </c>
      <c r="J567" s="86">
        <v>0.9621255760368663</v>
      </c>
      <c r="K567" s="86">
        <v>0.9573422216684319</v>
      </c>
      <c r="L567" s="87">
        <v>0.9483805523409484</v>
      </c>
    </row>
    <row r="568" spans="2:12" ht="12.75">
      <c r="B568" s="189" t="s">
        <v>826</v>
      </c>
      <c r="C568" s="173">
        <v>46010</v>
      </c>
      <c r="D568" s="85">
        <v>5622.937808021223</v>
      </c>
      <c r="E568" s="86">
        <v>1.296798441719421</v>
      </c>
      <c r="F568" s="86">
        <v>1.016026321375504</v>
      </c>
      <c r="G568" s="86">
        <v>1</v>
      </c>
      <c r="H568" s="86">
        <v>0.9657455394231911</v>
      </c>
      <c r="I568" s="86">
        <v>0.9562787314518475</v>
      </c>
      <c r="J568" s="86">
        <v>0.9577722200846479</v>
      </c>
      <c r="K568" s="86">
        <v>0.9520109746211884</v>
      </c>
      <c r="L568" s="87">
        <v>0.9123529327672227</v>
      </c>
    </row>
    <row r="569" spans="2:12" ht="12.75">
      <c r="B569" s="189" t="s">
        <v>827</v>
      </c>
      <c r="C569" s="173">
        <v>46018</v>
      </c>
      <c r="D569" s="85">
        <v>5748.048614780706</v>
      </c>
      <c r="E569" s="86">
        <v>1.2604242781378905</v>
      </c>
      <c r="F569" s="86">
        <v>1.013533107781537</v>
      </c>
      <c r="G569" s="86">
        <v>1</v>
      </c>
      <c r="H569" s="86">
        <v>0.9718920392584516</v>
      </c>
      <c r="I569" s="86">
        <v>0.9638152610441768</v>
      </c>
      <c r="J569" s="86">
        <v>0.9326773187840997</v>
      </c>
      <c r="K569" s="86">
        <v>0.9213281446146121</v>
      </c>
      <c r="L569" s="87">
        <v>0.9322796839051716</v>
      </c>
    </row>
    <row r="570" spans="2:12" ht="12.75">
      <c r="B570" s="189" t="s">
        <v>828</v>
      </c>
      <c r="C570" s="173">
        <v>46022</v>
      </c>
      <c r="D570" s="85">
        <v>5615.88931186576</v>
      </c>
      <c r="E570" s="86">
        <v>1.2991988987077578</v>
      </c>
      <c r="F570" s="86">
        <v>1.016262755102041</v>
      </c>
      <c r="G570" s="86">
        <v>1</v>
      </c>
      <c r="H570" s="86">
        <v>0.9656045783991445</v>
      </c>
      <c r="I570" s="86">
        <v>0.9550800116380564</v>
      </c>
      <c r="J570" s="86">
        <v>0.9460556844547565</v>
      </c>
      <c r="K570" s="86">
        <v>0.9381181619256017</v>
      </c>
      <c r="L570" s="87">
        <v>0.9112092750639734</v>
      </c>
    </row>
    <row r="571" spans="2:12" ht="12.75">
      <c r="B571" s="189" t="s">
        <v>829</v>
      </c>
      <c r="C571" s="173">
        <v>47029</v>
      </c>
      <c r="D571" s="85">
        <v>3498.697279168329</v>
      </c>
      <c r="E571" s="86">
        <v>1.6574420296444483</v>
      </c>
      <c r="F571" s="86">
        <v>1.0428046218487395</v>
      </c>
      <c r="G571" s="86">
        <v>1</v>
      </c>
      <c r="H571" s="86">
        <v>0.8999866682467264</v>
      </c>
      <c r="I571" s="86">
        <v>0.8747070145423439</v>
      </c>
      <c r="J571" s="86">
        <v>0.9318713450292399</v>
      </c>
      <c r="K571" s="86">
        <v>0.9205777080062795</v>
      </c>
      <c r="L571" s="87">
        <v>0.6172858697341831</v>
      </c>
    </row>
    <row r="572" spans="2:12" ht="12.75">
      <c r="B572" s="189" t="s">
        <v>830</v>
      </c>
      <c r="C572" s="173">
        <v>47049</v>
      </c>
      <c r="D572" s="85">
        <v>5092.538472322574</v>
      </c>
      <c r="E572" s="86">
        <v>1.41736296612886</v>
      </c>
      <c r="F572" s="86">
        <v>1.025024630541872</v>
      </c>
      <c r="G572" s="86">
        <v>1</v>
      </c>
      <c r="H572" s="86">
        <v>0.9442024343369635</v>
      </c>
      <c r="I572" s="86">
        <v>0.9284778540237056</v>
      </c>
      <c r="J572" s="86">
        <v>0.777205114822547</v>
      </c>
      <c r="K572" s="86">
        <v>0.7161125921279599</v>
      </c>
      <c r="L572" s="87">
        <v>0.8301138893277227</v>
      </c>
    </row>
    <row r="573" spans="2:12" ht="12.75">
      <c r="B573" s="189" t="s">
        <v>831</v>
      </c>
      <c r="C573" s="173">
        <v>47063</v>
      </c>
      <c r="D573" s="85">
        <v>4946.282177096701</v>
      </c>
      <c r="E573" s="86">
        <v>1.4453003533568904</v>
      </c>
      <c r="F573" s="86">
        <v>1.027034718269778</v>
      </c>
      <c r="G573" s="86">
        <v>1</v>
      </c>
      <c r="H573" s="86">
        <v>0.9392682180036743</v>
      </c>
      <c r="I573" s="86">
        <v>0.9219419642857144</v>
      </c>
      <c r="J573" s="86">
        <v>0.8832518337408314</v>
      </c>
      <c r="K573" s="86">
        <v>0.8581757149312504</v>
      </c>
      <c r="L573" s="87">
        <v>0.8083047772626487</v>
      </c>
    </row>
    <row r="574" spans="2:12" ht="12.75">
      <c r="B574" s="189" t="s">
        <v>832</v>
      </c>
      <c r="C574" s="173">
        <v>47071</v>
      </c>
      <c r="D574" s="85">
        <v>2957.725199236485</v>
      </c>
      <c r="E574" s="86">
        <v>1.7210577460069252</v>
      </c>
      <c r="F574" s="86">
        <v>1.047607489597781</v>
      </c>
      <c r="G574" s="86">
        <v>1</v>
      </c>
      <c r="H574" s="86">
        <v>0.8887406561461795</v>
      </c>
      <c r="I574" s="86">
        <v>0.8635639360639362</v>
      </c>
      <c r="J574" s="86">
        <v>0.8713783112582781</v>
      </c>
      <c r="K574" s="86">
        <v>0.8422831050228311</v>
      </c>
      <c r="L574" s="87">
        <v>0.5582903708631299</v>
      </c>
    </row>
    <row r="575" spans="2:12" ht="12.75">
      <c r="B575" s="189" t="s">
        <v>833</v>
      </c>
      <c r="C575" s="173">
        <v>47112</v>
      </c>
      <c r="D575" s="85">
        <v>5047.604309331492</v>
      </c>
      <c r="E575" s="86">
        <v>1.4261910185486495</v>
      </c>
      <c r="F575" s="86">
        <v>1.0255997135696382</v>
      </c>
      <c r="G575" s="86">
        <v>1</v>
      </c>
      <c r="H575" s="86">
        <v>0.9426345334881919</v>
      </c>
      <c r="I575" s="86">
        <v>0.926353218210361</v>
      </c>
      <c r="J575" s="86">
        <v>0.7497766527695057</v>
      </c>
      <c r="K575" s="86">
        <v>0.6791959887403237</v>
      </c>
      <c r="L575" s="87">
        <v>0.8233687841333717</v>
      </c>
    </row>
    <row r="576" spans="2:12" ht="12.75">
      <c r="B576" s="189" t="s">
        <v>834</v>
      </c>
      <c r="C576" s="173">
        <v>47121</v>
      </c>
      <c r="D576" s="85">
        <v>3976.2328937009997</v>
      </c>
      <c r="E576" s="86">
        <v>1.596137309292649</v>
      </c>
      <c r="F576" s="86">
        <v>1.038373044278556</v>
      </c>
      <c r="G576" s="86">
        <v>1</v>
      </c>
      <c r="H576" s="86">
        <v>0.9113200823566677</v>
      </c>
      <c r="I576" s="86">
        <v>0.885407619047619</v>
      </c>
      <c r="J576" s="86">
        <v>0.8797604422604423</v>
      </c>
      <c r="K576" s="86">
        <v>0.8533026809998704</v>
      </c>
      <c r="L576" s="87">
        <v>0.6750228098777988</v>
      </c>
    </row>
    <row r="577" spans="2:12" ht="12.75">
      <c r="B577" s="189" t="s">
        <v>835</v>
      </c>
      <c r="C577" s="173">
        <v>47127</v>
      </c>
      <c r="D577" s="85">
        <v>2806.1825318940137</v>
      </c>
      <c r="E577" s="86">
        <v>1.737479201331115</v>
      </c>
      <c r="F577" s="86">
        <v>1.0483870967741935</v>
      </c>
      <c r="G577" s="86">
        <v>1</v>
      </c>
      <c r="H577" s="86">
        <v>0.8856870229007635</v>
      </c>
      <c r="I577" s="86">
        <v>0.8614889705882353</v>
      </c>
      <c r="J577" s="86">
        <v>0.8043607414448669</v>
      </c>
      <c r="K577" s="86">
        <v>0.7527121102248004</v>
      </c>
      <c r="L577" s="87">
        <v>0.542829873538535</v>
      </c>
    </row>
    <row r="578" spans="2:12" ht="12.75">
      <c r="B578" s="189" t="s">
        <v>836</v>
      </c>
      <c r="C578" s="173">
        <v>47129</v>
      </c>
      <c r="D578" s="85">
        <v>5096.062720400306</v>
      </c>
      <c r="E578" s="86">
        <v>1.4167543625593682</v>
      </c>
      <c r="F578" s="86">
        <v>1.0248858087887858</v>
      </c>
      <c r="G578" s="86">
        <v>1</v>
      </c>
      <c r="H578" s="86">
        <v>0.9445734779267355</v>
      </c>
      <c r="I578" s="86">
        <v>0.9270961718020542</v>
      </c>
      <c r="J578" s="86">
        <v>0.7427705223880597</v>
      </c>
      <c r="K578" s="86">
        <v>0.6695457453614844</v>
      </c>
      <c r="L578" s="87">
        <v>0.8306048595554024</v>
      </c>
    </row>
    <row r="579" spans="2:12" ht="12.75">
      <c r="B579" s="189" t="s">
        <v>837</v>
      </c>
      <c r="C579" s="173">
        <v>47148</v>
      </c>
      <c r="D579" s="85">
        <v>3926.8934206127533</v>
      </c>
      <c r="E579" s="86">
        <v>1.6031369014967478</v>
      </c>
      <c r="F579" s="86">
        <v>1.0388739252045995</v>
      </c>
      <c r="G579" s="86">
        <v>1</v>
      </c>
      <c r="H579" s="86">
        <v>0.9104419225634179</v>
      </c>
      <c r="I579" s="86">
        <v>0.8862374517374517</v>
      </c>
      <c r="J579" s="86">
        <v>0.8835030549898167</v>
      </c>
      <c r="K579" s="86">
        <v>0.8583817266744096</v>
      </c>
      <c r="L579" s="87">
        <v>0.6688175270108043</v>
      </c>
    </row>
    <row r="580" spans="2:12" ht="12.75">
      <c r="B580" s="189" t="s">
        <v>838</v>
      </c>
      <c r="C580" s="173">
        <v>47156</v>
      </c>
      <c r="D580" s="85">
        <v>3923.3691725350213</v>
      </c>
      <c r="E580" s="86">
        <v>1.6034572840668393</v>
      </c>
      <c r="F580" s="86">
        <v>1.0386947957702675</v>
      </c>
      <c r="G580" s="86">
        <v>1</v>
      </c>
      <c r="H580" s="86">
        <v>0.9099650069451863</v>
      </c>
      <c r="I580" s="86">
        <v>0.8830554485945321</v>
      </c>
      <c r="J580" s="86">
        <v>0.8016187050359712</v>
      </c>
      <c r="K580" s="86">
        <v>0.7490756302521008</v>
      </c>
      <c r="L580" s="87">
        <v>0.6683576981958995</v>
      </c>
    </row>
    <row r="581" spans="2:12" ht="12.75">
      <c r="B581" s="189" t="s">
        <v>839</v>
      </c>
      <c r="C581" s="173">
        <v>47182</v>
      </c>
      <c r="D581" s="85">
        <v>3030.8533468494215</v>
      </c>
      <c r="E581" s="86">
        <v>1.712723722746502</v>
      </c>
      <c r="F581" s="86">
        <v>1.0465823811777433</v>
      </c>
      <c r="G581" s="86">
        <v>1</v>
      </c>
      <c r="H581" s="86">
        <v>0.8904378425932193</v>
      </c>
      <c r="I581" s="86">
        <v>0.8608357628765793</v>
      </c>
      <c r="J581" s="86">
        <v>0.8012835892514395</v>
      </c>
      <c r="K581" s="86">
        <v>0.7484033613445378</v>
      </c>
      <c r="L581" s="87">
        <v>0.56590116470356</v>
      </c>
    </row>
    <row r="582" spans="2:12" ht="12.75">
      <c r="B582" s="189" t="s">
        <v>840</v>
      </c>
      <c r="C582" s="173">
        <v>47197</v>
      </c>
      <c r="D582" s="85">
        <v>3112.7921146566878</v>
      </c>
      <c r="E582" s="86">
        <v>1.7034107142857142</v>
      </c>
      <c r="F582" s="86">
        <v>1.0461604263999473</v>
      </c>
      <c r="G582" s="86">
        <v>1</v>
      </c>
      <c r="H582" s="86">
        <v>0.8921128201742804</v>
      </c>
      <c r="I582" s="86">
        <v>0.8722411313518695</v>
      </c>
      <c r="J582" s="86">
        <v>0.7535046728971962</v>
      </c>
      <c r="K582" s="86">
        <v>0.6837784115461066</v>
      </c>
      <c r="L582" s="87">
        <v>0.5745182535165461</v>
      </c>
    </row>
    <row r="583" spans="2:12" ht="12.75">
      <c r="B583" s="189" t="s">
        <v>841</v>
      </c>
      <c r="C583" s="173">
        <v>47211</v>
      </c>
      <c r="D583" s="85">
        <v>3226.449115163541</v>
      </c>
      <c r="E583" s="86">
        <v>1.689814014275661</v>
      </c>
      <c r="F583" s="86">
        <v>1.0448925242533764</v>
      </c>
      <c r="G583" s="86">
        <v>1</v>
      </c>
      <c r="H583" s="86">
        <v>0.8941114515511298</v>
      </c>
      <c r="I583" s="86">
        <v>0.8662976573265961</v>
      </c>
      <c r="J583" s="86">
        <v>0.7575042881646655</v>
      </c>
      <c r="K583" s="86">
        <v>0.6893366135052595</v>
      </c>
      <c r="L583" s="87">
        <v>0.5867461385630969</v>
      </c>
    </row>
    <row r="584" spans="2:12" ht="12.75">
      <c r="B584" s="189" t="s">
        <v>842</v>
      </c>
      <c r="C584" s="173">
        <v>47218</v>
      </c>
      <c r="D584" s="85">
        <v>4042.312545158473</v>
      </c>
      <c r="E584" s="86">
        <v>1.586717902350814</v>
      </c>
      <c r="F584" s="86">
        <v>1.037435304758555</v>
      </c>
      <c r="G584" s="86">
        <v>1</v>
      </c>
      <c r="H584" s="86">
        <v>0.9129695140984289</v>
      </c>
      <c r="I584" s="86">
        <v>0.8906219374293253</v>
      </c>
      <c r="J584" s="86">
        <v>0.7629166666666667</v>
      </c>
      <c r="K584" s="86">
        <v>0.6971196821718258</v>
      </c>
      <c r="L584" s="87">
        <v>0.6833787628282468</v>
      </c>
    </row>
    <row r="585" spans="2:12" ht="12.75">
      <c r="B585" s="189" t="s">
        <v>843</v>
      </c>
      <c r="C585" s="173">
        <v>47231</v>
      </c>
      <c r="D585" s="85">
        <v>2481.9517087426802</v>
      </c>
      <c r="E585" s="86">
        <v>1.7726939950644365</v>
      </c>
      <c r="F585" s="86">
        <v>1.0510322527153635</v>
      </c>
      <c r="G585" s="86">
        <v>1</v>
      </c>
      <c r="H585" s="86">
        <v>0.8795938775510204</v>
      </c>
      <c r="I585" s="86">
        <v>0.8564079102715466</v>
      </c>
      <c r="J585" s="86">
        <v>0.8085056390977444</v>
      </c>
      <c r="K585" s="86">
        <v>0.7582926128197759</v>
      </c>
      <c r="L585" s="87">
        <v>0.5116050997057862</v>
      </c>
    </row>
    <row r="586" spans="2:12" ht="12.75">
      <c r="B586" s="189" t="s">
        <v>844</v>
      </c>
      <c r="C586" s="173">
        <v>47232</v>
      </c>
      <c r="D586" s="85">
        <v>4766.545525132375</v>
      </c>
      <c r="E586" s="86">
        <v>1.4762439807383627</v>
      </c>
      <c r="F586" s="86">
        <v>1.029256331120788</v>
      </c>
      <c r="G586" s="86">
        <v>1</v>
      </c>
      <c r="H586" s="86">
        <v>0.9334318192070008</v>
      </c>
      <c r="I586" s="86">
        <v>0.9128931847968546</v>
      </c>
      <c r="J586" s="86">
        <v>0.7280323914541694</v>
      </c>
      <c r="K586" s="86">
        <v>0.6499899678972713</v>
      </c>
      <c r="L586" s="87">
        <v>0.7820066203148264</v>
      </c>
    </row>
    <row r="587" spans="2:12" ht="12.75">
      <c r="B587" s="189" t="s">
        <v>845</v>
      </c>
      <c r="C587" s="173">
        <v>47252</v>
      </c>
      <c r="D587" s="85">
        <v>2275.783196195365</v>
      </c>
      <c r="E587" s="86">
        <v>1.7941843220338982</v>
      </c>
      <c r="F587" s="86">
        <v>1.0522813688212926</v>
      </c>
      <c r="G587" s="86">
        <v>1</v>
      </c>
      <c r="H587" s="86">
        <v>0.8761173184357541</v>
      </c>
      <c r="I587" s="86">
        <v>0.8560135135135135</v>
      </c>
      <c r="J587" s="86">
        <v>0.8574598478444633</v>
      </c>
      <c r="K587" s="86">
        <v>0.8240943108815154</v>
      </c>
      <c r="L587" s="87">
        <v>0.4927884615384615</v>
      </c>
    </row>
    <row r="588" spans="2:12" ht="12.75">
      <c r="B588" s="189" t="s">
        <v>846</v>
      </c>
      <c r="C588" s="173">
        <v>47253</v>
      </c>
      <c r="D588" s="85">
        <v>5125.137767041594</v>
      </c>
      <c r="E588" s="86">
        <v>1.411132075471698</v>
      </c>
      <c r="F588" s="86">
        <v>1.0245205479452055</v>
      </c>
      <c r="G588" s="86">
        <v>1</v>
      </c>
      <c r="H588" s="86">
        <v>0.9454417013682331</v>
      </c>
      <c r="I588" s="86">
        <v>0.9283405639913231</v>
      </c>
      <c r="J588" s="86">
        <v>0.719097995545657</v>
      </c>
      <c r="K588" s="86">
        <v>0.6381203007518796</v>
      </c>
      <c r="L588" s="87">
        <v>0.835008038585209</v>
      </c>
    </row>
    <row r="589" spans="2:12" ht="12.75">
      <c r="B589" s="189" t="s">
        <v>847</v>
      </c>
      <c r="C589" s="173">
        <v>47266</v>
      </c>
      <c r="D589" s="85">
        <v>5328.66309353061</v>
      </c>
      <c r="E589" s="86">
        <v>1.3684472049689442</v>
      </c>
      <c r="F589" s="86">
        <v>1.0212765957446808</v>
      </c>
      <c r="G589" s="86">
        <v>1</v>
      </c>
      <c r="H589" s="86">
        <v>0.9532160369195269</v>
      </c>
      <c r="I589" s="86">
        <v>0.9407188160676533</v>
      </c>
      <c r="J589" s="86">
        <v>0.8860174654752233</v>
      </c>
      <c r="K589" s="86">
        <v>0.861722272317403</v>
      </c>
      <c r="L589" s="87">
        <v>0.8661654135338346</v>
      </c>
    </row>
    <row r="590" spans="2:12" ht="12.75">
      <c r="B590" s="189" t="s">
        <v>848</v>
      </c>
      <c r="C590" s="173">
        <v>47302</v>
      </c>
      <c r="D590" s="85">
        <v>3180.633890153026</v>
      </c>
      <c r="E590" s="86">
        <v>1.6956508391322143</v>
      </c>
      <c r="F590" s="86">
        <v>1.0458378935170283</v>
      </c>
      <c r="G590" s="86">
        <v>1</v>
      </c>
      <c r="H590" s="86">
        <v>0.8933909161490683</v>
      </c>
      <c r="I590" s="86">
        <v>0.8651233131689157</v>
      </c>
      <c r="J590" s="86">
        <v>0.9039457951375051</v>
      </c>
      <c r="K590" s="86">
        <v>0.8851670378619153</v>
      </c>
      <c r="L590" s="87">
        <v>0.5818076328004126</v>
      </c>
    </row>
    <row r="591" spans="2:12" ht="12.75">
      <c r="B591" s="189" t="s">
        <v>849</v>
      </c>
      <c r="C591" s="173">
        <v>47309</v>
      </c>
      <c r="D591" s="85">
        <v>2918.077408362001</v>
      </c>
      <c r="E591" s="86">
        <v>1.7263320463320462</v>
      </c>
      <c r="F591" s="86">
        <v>1.047806524184477</v>
      </c>
      <c r="G591" s="86">
        <v>1</v>
      </c>
      <c r="H591" s="86">
        <v>0.8880134585728305</v>
      </c>
      <c r="I591" s="86">
        <v>0.8610196870267541</v>
      </c>
      <c r="J591" s="86">
        <v>0.7609612141652613</v>
      </c>
      <c r="K591" s="86">
        <v>0.694056674747137</v>
      </c>
      <c r="L591" s="87">
        <v>0.5541612287922899</v>
      </c>
    </row>
    <row r="592" spans="2:12" ht="12.75">
      <c r="B592" s="189" t="s">
        <v>850</v>
      </c>
      <c r="C592" s="173">
        <v>47315</v>
      </c>
      <c r="D592" s="85">
        <v>3037.901843004885</v>
      </c>
      <c r="E592" s="86">
        <v>1.7128051948051948</v>
      </c>
      <c r="F592" s="86">
        <v>1.046539862403885</v>
      </c>
      <c r="G592" s="86">
        <v>1</v>
      </c>
      <c r="H592" s="86">
        <v>0.8903996759384282</v>
      </c>
      <c r="I592" s="86">
        <v>0.8657825450999512</v>
      </c>
      <c r="J592" s="86">
        <v>0.7477423239012643</v>
      </c>
      <c r="K592" s="86">
        <v>0.6767590618336887</v>
      </c>
      <c r="L592" s="87">
        <v>0.5666299649964668</v>
      </c>
    </row>
    <row r="593" spans="2:12" ht="12.75">
      <c r="B593" s="189" t="s">
        <v>851</v>
      </c>
      <c r="C593" s="173">
        <v>47329</v>
      </c>
      <c r="D593" s="85">
        <v>5014.12395259304</v>
      </c>
      <c r="E593" s="86">
        <v>1.4325028790786947</v>
      </c>
      <c r="F593" s="86">
        <v>1.026227208976157</v>
      </c>
      <c r="G593" s="86">
        <v>1</v>
      </c>
      <c r="H593" s="86">
        <v>0.9414850136239782</v>
      </c>
      <c r="I593" s="86">
        <v>0.9242715231788079</v>
      </c>
      <c r="J593" s="86">
        <v>0.753935860058309</v>
      </c>
      <c r="K593" s="86">
        <v>0.6845403539059128</v>
      </c>
      <c r="L593" s="87">
        <v>0.8183190739808756</v>
      </c>
    </row>
    <row r="594" spans="2:12" ht="12.75">
      <c r="B594" s="189" t="s">
        <v>852</v>
      </c>
      <c r="C594" s="173">
        <v>47336</v>
      </c>
      <c r="D594" s="85">
        <v>3155.9641536089034</v>
      </c>
      <c r="E594" s="86">
        <v>1.6983142237372173</v>
      </c>
      <c r="F594" s="86">
        <v>1.0457376411054884</v>
      </c>
      <c r="G594" s="86">
        <v>1</v>
      </c>
      <c r="H594" s="86">
        <v>0.8929320907194994</v>
      </c>
      <c r="I594" s="86">
        <v>0.8668843984962405</v>
      </c>
      <c r="J594" s="86">
        <v>0.8767974527526705</v>
      </c>
      <c r="K594" s="86">
        <v>0.8495683780099954</v>
      </c>
      <c r="L594" s="87">
        <v>0.5791243613787751</v>
      </c>
    </row>
    <row r="595" spans="2:12" ht="12.75">
      <c r="B595" s="189" t="s">
        <v>853</v>
      </c>
      <c r="C595" s="173">
        <v>47343</v>
      </c>
      <c r="D595" s="85">
        <v>2659.045174648708</v>
      </c>
      <c r="E595" s="86">
        <v>1.7543844984802432</v>
      </c>
      <c r="F595" s="86">
        <v>1.049860853432282</v>
      </c>
      <c r="G595" s="86">
        <v>1</v>
      </c>
      <c r="H595" s="86">
        <v>0.8828273172223922</v>
      </c>
      <c r="I595" s="86">
        <v>0.8606146179401993</v>
      </c>
      <c r="J595" s="86">
        <v>0.759327303561334</v>
      </c>
      <c r="K595" s="86">
        <v>0.6923193277310924</v>
      </c>
      <c r="L595" s="87">
        <v>0.5284261026386288</v>
      </c>
    </row>
    <row r="596" spans="2:12" ht="12.75">
      <c r="B596" s="189" t="s">
        <v>854</v>
      </c>
      <c r="C596" s="173">
        <v>47344</v>
      </c>
      <c r="D596" s="85">
        <v>5118.970332905563</v>
      </c>
      <c r="E596" s="86">
        <v>1.4125695216907674</v>
      </c>
      <c r="F596" s="86">
        <v>1.0246913580246912</v>
      </c>
      <c r="G596" s="86">
        <v>1</v>
      </c>
      <c r="H596" s="86">
        <v>0.9454288266825491</v>
      </c>
      <c r="I596" s="86">
        <v>0.9292391304347826</v>
      </c>
      <c r="J596" s="86">
        <v>0.7358582574772432</v>
      </c>
      <c r="K596" s="86">
        <v>0.6606452840963167</v>
      </c>
      <c r="L596" s="87">
        <v>0.8340870264295045</v>
      </c>
    </row>
    <row r="597" spans="2:12" ht="12.75">
      <c r="B597" s="189" t="s">
        <v>855</v>
      </c>
      <c r="C597" s="173">
        <v>47358</v>
      </c>
      <c r="D597" s="85">
        <v>3485.4813488768345</v>
      </c>
      <c r="E597" s="86">
        <v>1.659632574718947</v>
      </c>
      <c r="F597" s="86">
        <v>1.0431266846361187</v>
      </c>
      <c r="G597" s="86">
        <v>1</v>
      </c>
      <c r="H597" s="86">
        <v>0.8999464731771143</v>
      </c>
      <c r="I597" s="86">
        <v>0.8740197340197341</v>
      </c>
      <c r="J597" s="86">
        <v>0.885670731707317</v>
      </c>
      <c r="K597" s="86">
        <v>0.8610735227785294</v>
      </c>
      <c r="L597" s="87">
        <v>0.6157581794975563</v>
      </c>
    </row>
    <row r="598" spans="2:12" ht="12.75">
      <c r="B598" s="189" t="s">
        <v>856</v>
      </c>
      <c r="C598" s="173">
        <v>47379</v>
      </c>
      <c r="D598" s="85">
        <v>4107.511134596512</v>
      </c>
      <c r="E598" s="86">
        <v>1.578182756840475</v>
      </c>
      <c r="F598" s="86">
        <v>1.0370242214532872</v>
      </c>
      <c r="G598" s="86">
        <v>1</v>
      </c>
      <c r="H598" s="86">
        <v>0.9147037701974866</v>
      </c>
      <c r="I598" s="86">
        <v>0.8885751295336788</v>
      </c>
      <c r="J598" s="86">
        <v>0.7767015706806283</v>
      </c>
      <c r="K598" s="86">
        <v>0.7153707052441229</v>
      </c>
      <c r="L598" s="87">
        <v>0.6918043004051107</v>
      </c>
    </row>
    <row r="599" spans="2:12" ht="12.75">
      <c r="B599" s="189" t="s">
        <v>857</v>
      </c>
      <c r="C599" s="173">
        <v>47393</v>
      </c>
      <c r="D599" s="85">
        <v>2960.3683852947834</v>
      </c>
      <c r="E599" s="86">
        <v>1.72125</v>
      </c>
      <c r="F599" s="86">
        <v>1.0475266731328807</v>
      </c>
      <c r="G599" s="86">
        <v>1</v>
      </c>
      <c r="H599" s="86">
        <v>0.8886737657308809</v>
      </c>
      <c r="I599" s="86">
        <v>0.8643356643356643</v>
      </c>
      <c r="J599" s="86">
        <v>0.8123838289962826</v>
      </c>
      <c r="K599" s="86">
        <v>0.7636091724825524</v>
      </c>
      <c r="L599" s="87">
        <v>0.5585292064230858</v>
      </c>
    </row>
    <row r="600" spans="2:12" ht="12.75">
      <c r="B600" s="189" t="s">
        <v>858</v>
      </c>
      <c r="C600" s="173">
        <v>47427</v>
      </c>
      <c r="D600" s="85">
        <v>2766.53474101953</v>
      </c>
      <c r="E600" s="86">
        <v>1.7419144307469183</v>
      </c>
      <c r="F600" s="86">
        <v>1.04860853432282</v>
      </c>
      <c r="G600" s="86">
        <v>1</v>
      </c>
      <c r="H600" s="86">
        <v>0.8848817505341487</v>
      </c>
      <c r="I600" s="86">
        <v>0.8619936034115138</v>
      </c>
      <c r="J600" s="86">
        <v>0.75</v>
      </c>
      <c r="K600" s="86">
        <v>0.6793846153846154</v>
      </c>
      <c r="L600" s="87">
        <v>0.5388892702684149</v>
      </c>
    </row>
    <row r="601" spans="2:12" ht="12.75">
      <c r="B601" s="189" t="s">
        <v>859</v>
      </c>
      <c r="C601" s="173">
        <v>47428</v>
      </c>
      <c r="D601" s="85">
        <v>5348.927519977569</v>
      </c>
      <c r="E601" s="86">
        <v>1.364703952201381</v>
      </c>
      <c r="F601" s="86">
        <v>1.021137026239067</v>
      </c>
      <c r="G601" s="86">
        <v>1</v>
      </c>
      <c r="H601" s="86">
        <v>0.954089116233206</v>
      </c>
      <c r="I601" s="86">
        <v>0.9403203007518797</v>
      </c>
      <c r="J601" s="86">
        <v>0.740566037735849</v>
      </c>
      <c r="K601" s="86">
        <v>0.6669129190137593</v>
      </c>
      <c r="L601" s="87">
        <v>0.8692850699465915</v>
      </c>
    </row>
    <row r="602" spans="2:12" ht="12.75">
      <c r="B602" s="189" t="s">
        <v>860</v>
      </c>
      <c r="C602" s="173">
        <v>47455</v>
      </c>
      <c r="D602" s="85">
        <v>5005.31333239871</v>
      </c>
      <c r="E602" s="86">
        <v>1.4343907805709888</v>
      </c>
      <c r="F602" s="86">
        <v>1.0261510054991372</v>
      </c>
      <c r="G602" s="86">
        <v>1</v>
      </c>
      <c r="H602" s="86">
        <v>0.9412555228276879</v>
      </c>
      <c r="I602" s="86">
        <v>0.9246886852085967</v>
      </c>
      <c r="J602" s="86">
        <v>0.9059391165937127</v>
      </c>
      <c r="K602" s="86">
        <v>0.8873474834773768</v>
      </c>
      <c r="L602" s="87">
        <v>0.8170456343213819</v>
      </c>
    </row>
    <row r="603" spans="2:12" ht="12.75">
      <c r="B603" s="189" t="s">
        <v>861</v>
      </c>
      <c r="C603" s="173">
        <v>47462</v>
      </c>
      <c r="D603" s="85">
        <v>2586.798089055204</v>
      </c>
      <c r="E603" s="86">
        <v>1.761369755587505</v>
      </c>
      <c r="F603" s="86">
        <v>1.0503219651800622</v>
      </c>
      <c r="G603" s="86">
        <v>1</v>
      </c>
      <c r="H603" s="86">
        <v>0.8814913657770801</v>
      </c>
      <c r="I603" s="86">
        <v>0.8571655328798186</v>
      </c>
      <c r="J603" s="86">
        <v>0.8759765625</v>
      </c>
      <c r="K603" s="86">
        <v>0.8488468784512441</v>
      </c>
      <c r="L603" s="87">
        <v>0.5214827445338449</v>
      </c>
    </row>
    <row r="604" spans="2:12" ht="12.75">
      <c r="B604" s="189" t="s">
        <v>862</v>
      </c>
      <c r="C604" s="173">
        <v>47463</v>
      </c>
      <c r="D604" s="85">
        <v>4668.747640975315</v>
      </c>
      <c r="E604" s="86">
        <v>1.4925386597938146</v>
      </c>
      <c r="F604" s="86">
        <v>1.030399274047187</v>
      </c>
      <c r="G604" s="86">
        <v>1</v>
      </c>
      <c r="H604" s="86">
        <v>0.9304386246786632</v>
      </c>
      <c r="I604" s="86">
        <v>0.9087529137529138</v>
      </c>
      <c r="J604" s="86">
        <v>0.7325349301397205</v>
      </c>
      <c r="K604" s="86">
        <v>0.656248785228377</v>
      </c>
      <c r="L604" s="87">
        <v>0.7679821446687634</v>
      </c>
    </row>
    <row r="605" spans="2:12" ht="12.75">
      <c r="B605" s="189" t="s">
        <v>863</v>
      </c>
      <c r="C605" s="173">
        <v>47498</v>
      </c>
      <c r="D605" s="85">
        <v>4290.77203463857</v>
      </c>
      <c r="E605" s="86">
        <v>1.5516659725114534</v>
      </c>
      <c r="F605" s="86">
        <v>1.0349468713105077</v>
      </c>
      <c r="G605" s="86">
        <v>1</v>
      </c>
      <c r="H605" s="86">
        <v>0.9195256195083424</v>
      </c>
      <c r="I605" s="86">
        <v>0.8957321428571429</v>
      </c>
      <c r="J605" s="86">
        <v>0.8502888318356868</v>
      </c>
      <c r="K605" s="86">
        <v>0.8143592142188961</v>
      </c>
      <c r="L605" s="87">
        <v>0.7159027430688266</v>
      </c>
    </row>
    <row r="606" spans="2:12" ht="12.75">
      <c r="B606" s="189" t="s">
        <v>864</v>
      </c>
      <c r="C606" s="173">
        <v>47512</v>
      </c>
      <c r="D606" s="85">
        <v>2775.34536121386</v>
      </c>
      <c r="E606" s="86">
        <v>1.7415682967959527</v>
      </c>
      <c r="F606" s="86">
        <v>1.0486794407042983</v>
      </c>
      <c r="G606" s="86">
        <v>1</v>
      </c>
      <c r="H606" s="86">
        <v>0.8854166666666667</v>
      </c>
      <c r="I606" s="86">
        <v>0.8583333333333334</v>
      </c>
      <c r="J606" s="86">
        <v>0.8241200361010831</v>
      </c>
      <c r="K606" s="86">
        <v>0.7794168812191219</v>
      </c>
      <c r="L606" s="87">
        <v>0.5397625044980209</v>
      </c>
    </row>
    <row r="607" spans="2:12" ht="12.75">
      <c r="B607" s="189" t="s">
        <v>865</v>
      </c>
      <c r="C607" s="173">
        <v>47525</v>
      </c>
      <c r="D607" s="85">
        <v>4825.576680434385</v>
      </c>
      <c r="E607" s="86">
        <v>1.466454529545587</v>
      </c>
      <c r="F607" s="86">
        <v>1.0286089896081132</v>
      </c>
      <c r="G607" s="86">
        <v>1</v>
      </c>
      <c r="H607" s="86">
        <v>0.9352466517857143</v>
      </c>
      <c r="I607" s="86">
        <v>0.9178831760494631</v>
      </c>
      <c r="J607" s="86">
        <v>0.741060225846926</v>
      </c>
      <c r="K607" s="86">
        <v>0.667741935483871</v>
      </c>
      <c r="L607" s="87">
        <v>0.7905714574402055</v>
      </c>
    </row>
    <row r="608" spans="2:12" ht="12.75">
      <c r="B608" s="189" t="s">
        <v>866</v>
      </c>
      <c r="C608" s="173">
        <v>47532</v>
      </c>
      <c r="D608" s="85">
        <v>2618.5163217547906</v>
      </c>
      <c r="E608" s="86">
        <v>1.7588292934502319</v>
      </c>
      <c r="F608" s="86">
        <v>1.0503416319798948</v>
      </c>
      <c r="G608" s="86">
        <v>1</v>
      </c>
      <c r="H608" s="86">
        <v>0.8826009316770186</v>
      </c>
      <c r="I608" s="86">
        <v>0.8574677871148458</v>
      </c>
      <c r="J608" s="86">
        <v>0.8618862778010911</v>
      </c>
      <c r="K608" s="86">
        <v>0.8300672113863997</v>
      </c>
      <c r="L608" s="87">
        <v>0.5245508136538529</v>
      </c>
    </row>
    <row r="609" spans="2:12" ht="12.75">
      <c r="B609" s="189" t="s">
        <v>867</v>
      </c>
      <c r="C609" s="173">
        <v>47533</v>
      </c>
      <c r="D609" s="85">
        <v>5025.5777588456685</v>
      </c>
      <c r="E609" s="86">
        <v>1.4302846216880631</v>
      </c>
      <c r="F609" s="86">
        <v>1.0259812934687025</v>
      </c>
      <c r="G609" s="86">
        <v>1</v>
      </c>
      <c r="H609" s="86">
        <v>0.9419246211630617</v>
      </c>
      <c r="I609" s="86">
        <v>0.9243423536815607</v>
      </c>
      <c r="J609" s="86">
        <v>0.7341897233201581</v>
      </c>
      <c r="K609" s="86">
        <v>0.6580284944166345</v>
      </c>
      <c r="L609" s="87">
        <v>0.8200232895815063</v>
      </c>
    </row>
    <row r="610" spans="2:12" ht="12.75">
      <c r="B610" s="189" t="s">
        <v>868</v>
      </c>
      <c r="C610" s="173">
        <v>47568</v>
      </c>
      <c r="D610" s="85">
        <v>3919.84492445729</v>
      </c>
      <c r="E610" s="86">
        <v>1.6037783711615488</v>
      </c>
      <c r="F610" s="86">
        <v>1.038515406162465</v>
      </c>
      <c r="G610" s="86">
        <v>1</v>
      </c>
      <c r="H610" s="86">
        <v>0.9098281116338751</v>
      </c>
      <c r="I610" s="86">
        <v>0.8870441347270615</v>
      </c>
      <c r="J610" s="86">
        <v>0.8777185063602789</v>
      </c>
      <c r="K610" s="86">
        <v>0.8507360093379158</v>
      </c>
      <c r="L610" s="87">
        <v>0.6678976760943974</v>
      </c>
    </row>
    <row r="611" spans="2:12" ht="12.75">
      <c r="B611" s="189" t="s">
        <v>869</v>
      </c>
      <c r="C611" s="173">
        <v>47574</v>
      </c>
      <c r="D611" s="85">
        <v>4294.296282716302</v>
      </c>
      <c r="E611" s="86">
        <v>1.5514327323162276</v>
      </c>
      <c r="F611" s="86">
        <v>1.035112558402945</v>
      </c>
      <c r="G611" s="86">
        <v>1</v>
      </c>
      <c r="H611" s="86">
        <v>0.9196453235990529</v>
      </c>
      <c r="I611" s="86">
        <v>0.9009727207465901</v>
      </c>
      <c r="J611" s="86">
        <v>0.8009481517042727</v>
      </c>
      <c r="K611" s="86">
        <v>0.7481137593215382</v>
      </c>
      <c r="L611" s="87">
        <v>0.7163433274544386</v>
      </c>
    </row>
    <row r="612" spans="2:12" ht="12.75">
      <c r="B612" s="189" t="s">
        <v>870</v>
      </c>
      <c r="C612" s="173">
        <v>47595</v>
      </c>
      <c r="D612" s="85">
        <v>2686.3580972511295</v>
      </c>
      <c r="E612" s="86">
        <v>1.750676757568176</v>
      </c>
      <c r="F612" s="86">
        <v>1.049288773325176</v>
      </c>
      <c r="G612" s="86">
        <v>1</v>
      </c>
      <c r="H612" s="86">
        <v>0.883851837817355</v>
      </c>
      <c r="I612" s="86">
        <v>0.8594608648056924</v>
      </c>
      <c r="J612" s="86">
        <v>0.824424898511502</v>
      </c>
      <c r="K612" s="86">
        <v>0.7796772847405758</v>
      </c>
      <c r="L612" s="87">
        <v>0.5310551433448287</v>
      </c>
    </row>
    <row r="613" spans="2:12" ht="12.75">
      <c r="B613" s="189" t="s">
        <v>871</v>
      </c>
      <c r="C613" s="173">
        <v>47596</v>
      </c>
      <c r="D613" s="85">
        <v>4911.0396963193825</v>
      </c>
      <c r="E613" s="86">
        <v>1.451529558606604</v>
      </c>
      <c r="F613" s="86">
        <v>1.027612765783113</v>
      </c>
      <c r="G613" s="86">
        <v>1</v>
      </c>
      <c r="H613" s="86">
        <v>0.9380329094988781</v>
      </c>
      <c r="I613" s="86">
        <v>0.9194778987828315</v>
      </c>
      <c r="J613" s="86">
        <v>0.7371856866537717</v>
      </c>
      <c r="K613" s="86">
        <v>0.6621376640543857</v>
      </c>
      <c r="L613" s="87">
        <v>0.8031121677112599</v>
      </c>
    </row>
    <row r="614" spans="2:12" ht="12.75">
      <c r="B614" s="189" t="s">
        <v>872</v>
      </c>
      <c r="C614" s="173">
        <v>47603</v>
      </c>
      <c r="D614" s="85">
        <v>3929.536606671052</v>
      </c>
      <c r="E614" s="86">
        <v>1.6024579256360076</v>
      </c>
      <c r="F614" s="86">
        <v>1.0388198757763976</v>
      </c>
      <c r="G614" s="86">
        <v>1</v>
      </c>
      <c r="H614" s="86">
        <v>0.9103740861305298</v>
      </c>
      <c r="I614" s="86">
        <v>0.8844435887562572</v>
      </c>
      <c r="J614" s="86">
        <v>0.8687655860349127</v>
      </c>
      <c r="K614" s="86">
        <v>0.8389634186244356</v>
      </c>
      <c r="L614" s="87">
        <v>0.6691271341554895</v>
      </c>
    </row>
    <row r="615" spans="2:12" ht="12.75">
      <c r="B615" s="189" t="s">
        <v>873</v>
      </c>
      <c r="C615" s="173">
        <v>47609</v>
      </c>
      <c r="D615" s="85">
        <v>4965.665541524227</v>
      </c>
      <c r="E615" s="86">
        <v>1.4413438823267217</v>
      </c>
      <c r="F615" s="86">
        <v>1.0266769218313565</v>
      </c>
      <c r="G615" s="86">
        <v>1</v>
      </c>
      <c r="H615" s="86">
        <v>0.9397837743580801</v>
      </c>
      <c r="I615" s="86">
        <v>0.9234934775692014</v>
      </c>
      <c r="J615" s="86">
        <v>0.8013895543842837</v>
      </c>
      <c r="K615" s="86">
        <v>0.7491966111598013</v>
      </c>
      <c r="L615" s="87">
        <v>0.8111453326041277</v>
      </c>
    </row>
    <row r="616" spans="2:12" ht="12.75">
      <c r="B616" s="189" t="s">
        <v>874</v>
      </c>
      <c r="C616" s="173">
        <v>47630</v>
      </c>
      <c r="D616" s="85">
        <v>2386.7970106439193</v>
      </c>
      <c r="E616" s="86">
        <v>1.7834638554216868</v>
      </c>
      <c r="F616" s="86">
        <v>1.0516304347826086</v>
      </c>
      <c r="G616" s="86">
        <v>1</v>
      </c>
      <c r="H616" s="86">
        <v>0.8779804270462633</v>
      </c>
      <c r="I616" s="86">
        <v>0.8553862660944206</v>
      </c>
      <c r="J616" s="86">
        <v>0.8729863692688972</v>
      </c>
      <c r="K616" s="86">
        <v>0.8444270731548433</v>
      </c>
      <c r="L616" s="87">
        <v>0.5027932960893855</v>
      </c>
    </row>
    <row r="617" spans="2:12" ht="12.75">
      <c r="B617" s="189" t="s">
        <v>875</v>
      </c>
      <c r="C617" s="173">
        <v>47631</v>
      </c>
      <c r="D617" s="85">
        <v>5027.339882884534</v>
      </c>
      <c r="E617" s="86">
        <v>1.4296926688137999</v>
      </c>
      <c r="F617" s="86">
        <v>1.0257670182166827</v>
      </c>
      <c r="G617" s="86">
        <v>1</v>
      </c>
      <c r="H617" s="86">
        <v>0.9419702201122141</v>
      </c>
      <c r="I617" s="86">
        <v>0.9246664568911266</v>
      </c>
      <c r="J617" s="86">
        <v>0.7240734141126159</v>
      </c>
      <c r="K617" s="86">
        <v>0.6445329471397538</v>
      </c>
      <c r="L617" s="87">
        <v>0.8203108152791155</v>
      </c>
    </row>
    <row r="618" spans="2:12" ht="12.75">
      <c r="B618" s="189" t="s">
        <v>876</v>
      </c>
      <c r="C618" s="173">
        <v>47645</v>
      </c>
      <c r="D618" s="85">
        <v>3633.4997681415744</v>
      </c>
      <c r="E618" s="86">
        <v>1.6408772538141472</v>
      </c>
      <c r="F618" s="86">
        <v>1.0417064271681167</v>
      </c>
      <c r="G618" s="86">
        <v>1</v>
      </c>
      <c r="H618" s="86">
        <v>0.9031949613512741</v>
      </c>
      <c r="I618" s="86">
        <v>0.8743762865376699</v>
      </c>
      <c r="J618" s="86">
        <v>0.8780262617972917</v>
      </c>
      <c r="K618" s="86">
        <v>0.8510343038713443</v>
      </c>
      <c r="L618" s="87">
        <v>0.633078505418931</v>
      </c>
    </row>
    <row r="619" spans="2:12" ht="12.75">
      <c r="B619" s="197" t="s">
        <v>877</v>
      </c>
      <c r="C619" s="174">
        <v>47651</v>
      </c>
      <c r="D619" s="91">
        <v>2570.938972705411</v>
      </c>
      <c r="E619" s="87">
        <v>1.7634786043449637</v>
      </c>
      <c r="F619" s="87">
        <v>1.0503119500879858</v>
      </c>
      <c r="G619" s="86">
        <v>1</v>
      </c>
      <c r="H619" s="87">
        <v>0.8814143567874911</v>
      </c>
      <c r="I619" s="87">
        <v>0.8587257142857143</v>
      </c>
      <c r="J619" s="87">
        <v>0.784627092846271</v>
      </c>
      <c r="K619" s="87">
        <v>0.7261675088041648</v>
      </c>
      <c r="L619" s="87">
        <v>0.5199664997594398</v>
      </c>
    </row>
    <row r="620" spans="2:12" ht="12.75">
      <c r="B620" s="197" t="s">
        <v>878</v>
      </c>
      <c r="C620" s="174">
        <v>47652</v>
      </c>
      <c r="D620" s="91">
        <v>5144.52113146912</v>
      </c>
      <c r="E620" s="87">
        <v>1.4070987557095607</v>
      </c>
      <c r="F620" s="87">
        <v>1.0241863184564413</v>
      </c>
      <c r="G620" s="86">
        <v>1</v>
      </c>
      <c r="H620" s="87">
        <v>0.9462029740721912</v>
      </c>
      <c r="I620" s="87">
        <v>0.9298345701917131</v>
      </c>
      <c r="J620" s="87">
        <v>0.7319397993311036</v>
      </c>
      <c r="K620" s="87">
        <v>0.6553461576017968</v>
      </c>
      <c r="L620" s="87">
        <v>0.8379976463159104</v>
      </c>
    </row>
    <row r="621" spans="2:12" ht="12.75">
      <c r="B621" s="197" t="s">
        <v>879</v>
      </c>
      <c r="C621" s="174">
        <v>47659</v>
      </c>
      <c r="D621" s="91">
        <v>3037.0207809854523</v>
      </c>
      <c r="E621" s="87">
        <v>1.7123084415584418</v>
      </c>
      <c r="F621" s="87">
        <v>1.046730548620015</v>
      </c>
      <c r="G621" s="86">
        <v>1</v>
      </c>
      <c r="H621" s="87">
        <v>0.8905623100303951</v>
      </c>
      <c r="I621" s="87">
        <v>0.8655314480741102</v>
      </c>
      <c r="J621" s="87">
        <v>0.8875658694770978</v>
      </c>
      <c r="K621" s="87">
        <v>0.8638129542677044</v>
      </c>
      <c r="L621" s="87">
        <v>0.5665308000788903</v>
      </c>
    </row>
    <row r="622" spans="2:12" ht="12.75">
      <c r="B622" s="197" t="s">
        <v>880</v>
      </c>
      <c r="C622" s="174">
        <v>47666</v>
      </c>
      <c r="D622" s="91">
        <v>3761.253760959355</v>
      </c>
      <c r="E622" s="87">
        <v>1.6246339441174034</v>
      </c>
      <c r="F622" s="87">
        <v>1.0403173399761725</v>
      </c>
      <c r="G622" s="86">
        <v>1</v>
      </c>
      <c r="H622" s="87">
        <v>0.9062562437562437</v>
      </c>
      <c r="I622" s="87">
        <v>0.879765906362545</v>
      </c>
      <c r="J622" s="87">
        <v>0.7537172011661808</v>
      </c>
      <c r="K622" s="87">
        <v>0.6843418213206733</v>
      </c>
      <c r="L622" s="87">
        <v>0.6483703411196501</v>
      </c>
    </row>
    <row r="623" spans="2:12" ht="12.75">
      <c r="B623" s="197" t="s">
        <v>881</v>
      </c>
      <c r="C623" s="174">
        <v>47681</v>
      </c>
      <c r="D623" s="91">
        <v>3818.5227922224976</v>
      </c>
      <c r="E623" s="87">
        <v>1.617453451500122</v>
      </c>
      <c r="F623" s="87">
        <v>1.039993601023836</v>
      </c>
      <c r="G623" s="86">
        <v>1</v>
      </c>
      <c r="H623" s="87">
        <v>0.9077123145156875</v>
      </c>
      <c r="I623" s="87">
        <v>0.8808247829518547</v>
      </c>
      <c r="J623" s="87">
        <v>0.7917284866468843</v>
      </c>
      <c r="K623" s="87">
        <v>0.7359241493029531</v>
      </c>
      <c r="L623" s="87">
        <v>0.6553856855539929</v>
      </c>
    </row>
    <row r="624" spans="2:12" ht="12.75">
      <c r="B624" s="197" t="s">
        <v>882</v>
      </c>
      <c r="C624" s="174">
        <v>47735</v>
      </c>
      <c r="D624" s="91">
        <v>5054.652805486957</v>
      </c>
      <c r="E624" s="87">
        <v>1.4249366883116885</v>
      </c>
      <c r="F624" s="87">
        <v>1.0256038455426666</v>
      </c>
      <c r="G624" s="86">
        <v>1</v>
      </c>
      <c r="H624" s="87">
        <v>0.9430988911810212</v>
      </c>
      <c r="I624" s="87">
        <v>0.9256124686716792</v>
      </c>
      <c r="J624" s="87">
        <v>0.7951320939334638</v>
      </c>
      <c r="K624" s="87">
        <v>0.7401395901395901</v>
      </c>
      <c r="L624" s="87">
        <v>0.8244355986031875</v>
      </c>
    </row>
    <row r="625" spans="2:12" ht="12.75">
      <c r="B625" s="197" t="s">
        <v>883</v>
      </c>
      <c r="C625" s="174">
        <v>47751</v>
      </c>
      <c r="D625" s="91">
        <v>3551.561000334307</v>
      </c>
      <c r="E625" s="87">
        <v>1.6509583296154189</v>
      </c>
      <c r="F625" s="87">
        <v>1.042380186185496</v>
      </c>
      <c r="G625" s="86">
        <v>1</v>
      </c>
      <c r="H625" s="87">
        <v>0.9012494154781389</v>
      </c>
      <c r="I625" s="87">
        <v>0.874827222924568</v>
      </c>
      <c r="J625" s="87">
        <v>0.8802680032733226</v>
      </c>
      <c r="K625" s="87">
        <v>0.8541070619457571</v>
      </c>
      <c r="L625" s="87">
        <v>0.6234244266072781</v>
      </c>
    </row>
    <row r="626" spans="2:12" ht="12.75">
      <c r="B626" s="197" t="s">
        <v>884</v>
      </c>
      <c r="C626" s="174">
        <v>47784</v>
      </c>
      <c r="D626" s="91">
        <v>4999.145898262679</v>
      </c>
      <c r="E626" s="87">
        <v>1.4353869047619048</v>
      </c>
      <c r="F626" s="87">
        <v>1.0263284829970254</v>
      </c>
      <c r="G626" s="86">
        <v>1</v>
      </c>
      <c r="H626" s="87">
        <v>0.9412373145979703</v>
      </c>
      <c r="I626" s="87">
        <v>0.9235493046776233</v>
      </c>
      <c r="J626" s="87">
        <v>0.7799922600619195</v>
      </c>
      <c r="K626" s="87">
        <v>0.7198214285714285</v>
      </c>
      <c r="L626" s="87">
        <v>0.816121051723146</v>
      </c>
    </row>
    <row r="627" spans="2:12" ht="12.75">
      <c r="B627" s="197" t="s">
        <v>885</v>
      </c>
      <c r="C627" s="174">
        <v>47813</v>
      </c>
      <c r="D627" s="91">
        <v>4308.393275027231</v>
      </c>
      <c r="E627" s="87">
        <v>1.5490062111801244</v>
      </c>
      <c r="F627" s="87">
        <v>1.034750305652215</v>
      </c>
      <c r="G627" s="86">
        <v>1</v>
      </c>
      <c r="H627" s="87">
        <v>0.9201224911452186</v>
      </c>
      <c r="I627" s="87">
        <v>0.8971677947987176</v>
      </c>
      <c r="J627" s="87">
        <v>0.8756172839506173</v>
      </c>
      <c r="K627" s="87">
        <v>0.848186663200312</v>
      </c>
      <c r="L627" s="87">
        <v>0.7182515202256103</v>
      </c>
    </row>
    <row r="628" spans="2:12" ht="12.75">
      <c r="B628" s="197" t="s">
        <v>886</v>
      </c>
      <c r="C628" s="174">
        <v>47814</v>
      </c>
      <c r="D628" s="91">
        <v>5171.834054071542</v>
      </c>
      <c r="E628" s="87">
        <v>1.401690770991572</v>
      </c>
      <c r="F628" s="87">
        <v>1.0237578482288194</v>
      </c>
      <c r="G628" s="86">
        <v>1</v>
      </c>
      <c r="H628" s="87">
        <v>0.9472934773436841</v>
      </c>
      <c r="I628" s="87">
        <v>0.9307419950738917</v>
      </c>
      <c r="J628" s="87">
        <v>0.8252700270027004</v>
      </c>
      <c r="K628" s="87">
        <v>0.7810959094381555</v>
      </c>
      <c r="L628" s="87">
        <v>0.842108283361547</v>
      </c>
    </row>
    <row r="629" spans="2:12" ht="12.75">
      <c r="B629" s="197" t="s">
        <v>887</v>
      </c>
      <c r="C629" s="174">
        <v>47826</v>
      </c>
      <c r="D629" s="91">
        <v>5001.789084320978</v>
      </c>
      <c r="E629" s="87">
        <v>1.434485549132948</v>
      </c>
      <c r="F629" s="87">
        <v>1.0262935883014623</v>
      </c>
      <c r="G629" s="86">
        <v>1</v>
      </c>
      <c r="H629" s="87">
        <v>0.9411635315533982</v>
      </c>
      <c r="I629" s="87">
        <v>0.9219977924944813</v>
      </c>
      <c r="J629" s="87">
        <v>0.8901132228063081</v>
      </c>
      <c r="K629" s="87">
        <v>0.8668378812199037</v>
      </c>
      <c r="L629" s="87">
        <v>0.8165525573902538</v>
      </c>
    </row>
    <row r="630" spans="2:12" ht="12.75">
      <c r="B630" s="197" t="s">
        <v>888</v>
      </c>
      <c r="C630" s="174">
        <v>47834</v>
      </c>
      <c r="D630" s="91">
        <v>2745.3892525531387</v>
      </c>
      <c r="E630" s="87">
        <v>1.7448383554959128</v>
      </c>
      <c r="F630" s="87">
        <v>1.0487658937920716</v>
      </c>
      <c r="G630" s="86">
        <v>1</v>
      </c>
      <c r="H630" s="87">
        <v>0.8845046382189239</v>
      </c>
      <c r="I630" s="87">
        <v>0.8586088817549492</v>
      </c>
      <c r="J630" s="87">
        <v>0.8757198683669273</v>
      </c>
      <c r="K630" s="87">
        <v>0.84824920418372</v>
      </c>
      <c r="L630" s="87">
        <v>0.536834125835573</v>
      </c>
    </row>
    <row r="631" spans="2:12" ht="12.75">
      <c r="B631" s="197" t="s">
        <v>889</v>
      </c>
      <c r="C631" s="174">
        <v>47855</v>
      </c>
      <c r="D631" s="91">
        <v>5029.1020069234</v>
      </c>
      <c r="E631" s="87">
        <v>1.4296474953617808</v>
      </c>
      <c r="F631" s="87">
        <v>1.0258396900834699</v>
      </c>
      <c r="G631" s="86">
        <v>1</v>
      </c>
      <c r="H631" s="87">
        <v>0.9420157915174526</v>
      </c>
      <c r="I631" s="87">
        <v>0.9249905601006922</v>
      </c>
      <c r="J631" s="87">
        <v>0.7400253324889169</v>
      </c>
      <c r="K631" s="87">
        <v>0.665688277911945</v>
      </c>
      <c r="L631" s="87">
        <v>0.8205983409767247</v>
      </c>
    </row>
    <row r="632" spans="2:12" ht="12.75">
      <c r="B632" s="197" t="s">
        <v>890</v>
      </c>
      <c r="C632" s="174">
        <v>47862</v>
      </c>
      <c r="D632" s="91">
        <v>3752.4431407650254</v>
      </c>
      <c r="E632" s="87">
        <v>1.6255454847829702</v>
      </c>
      <c r="F632" s="87">
        <v>1.0402464177160227</v>
      </c>
      <c r="G632" s="86">
        <v>1</v>
      </c>
      <c r="H632" s="87">
        <v>0.9058930656731357</v>
      </c>
      <c r="I632" s="87">
        <v>0.8826498993963783</v>
      </c>
      <c r="J632" s="87">
        <v>0.8779737489745693</v>
      </c>
      <c r="K632" s="87">
        <v>0.8513325984047727</v>
      </c>
      <c r="L632" s="87">
        <v>0.6472644376899697</v>
      </c>
    </row>
    <row r="633" spans="2:12" ht="12.75">
      <c r="B633" s="197" t="s">
        <v>891</v>
      </c>
      <c r="C633" s="174">
        <v>47869</v>
      </c>
      <c r="D633" s="91">
        <v>3126.889106967616</v>
      </c>
      <c r="E633" s="87">
        <v>1.702362838332114</v>
      </c>
      <c r="F633" s="87">
        <v>1.0456003666361138</v>
      </c>
      <c r="G633" s="86">
        <v>1</v>
      </c>
      <c r="H633" s="87">
        <v>0.8920308187672494</v>
      </c>
      <c r="I633" s="87">
        <v>0.8645860927152318</v>
      </c>
      <c r="J633" s="87">
        <v>0.7914395441030724</v>
      </c>
      <c r="K633" s="87">
        <v>0.7349714885954381</v>
      </c>
      <c r="L633" s="87">
        <v>0.5760054533060668</v>
      </c>
    </row>
    <row r="634" spans="2:12" ht="12.75">
      <c r="B634" s="197" t="s">
        <v>892</v>
      </c>
      <c r="C634" s="174">
        <v>47882</v>
      </c>
      <c r="D634" s="91">
        <v>4802.669067929127</v>
      </c>
      <c r="E634" s="87">
        <v>1.4702997002997</v>
      </c>
      <c r="F634" s="87">
        <v>1.0288356681486452</v>
      </c>
      <c r="G634" s="86">
        <v>1</v>
      </c>
      <c r="H634" s="87">
        <v>0.9346037473665337</v>
      </c>
      <c r="I634" s="87">
        <v>0.9135258704848682</v>
      </c>
      <c r="J634" s="87">
        <v>0.7579014806378132</v>
      </c>
      <c r="K634" s="87">
        <v>0.6904085257548846</v>
      </c>
      <c r="L634" s="87">
        <v>0.7872162209000058</v>
      </c>
    </row>
    <row r="635" spans="2:12" ht="12.75">
      <c r="B635" s="197" t="s">
        <v>893</v>
      </c>
      <c r="C635" s="174">
        <v>48001</v>
      </c>
      <c r="D635" s="91">
        <v>5732.189498430912</v>
      </c>
      <c r="E635" s="87">
        <v>1.2658982619754133</v>
      </c>
      <c r="F635" s="87">
        <v>1.013922077922078</v>
      </c>
      <c r="G635" s="86">
        <v>1</v>
      </c>
      <c r="H635" s="87">
        <v>0.9710637218558551</v>
      </c>
      <c r="I635" s="87">
        <v>0.9650316820276498</v>
      </c>
      <c r="J635" s="87">
        <v>0.8603219696969697</v>
      </c>
      <c r="K635" s="87">
        <v>0.827653815685239</v>
      </c>
      <c r="L635" s="87">
        <v>0.9298004916252214</v>
      </c>
    </row>
    <row r="636" spans="2:12" ht="12.75">
      <c r="B636" s="197" t="s">
        <v>894</v>
      </c>
      <c r="C636" s="174">
        <v>49001</v>
      </c>
      <c r="D636" s="91">
        <v>5107.516526652935</v>
      </c>
      <c r="E636" s="87">
        <v>1.4146541549258334</v>
      </c>
      <c r="F636" s="87">
        <v>1.0246474724066146</v>
      </c>
      <c r="G636" s="86">
        <v>1</v>
      </c>
      <c r="H636" s="87">
        <v>0.9447200800988454</v>
      </c>
      <c r="I636" s="87">
        <v>0.9332463269771804</v>
      </c>
      <c r="J636" s="87">
        <v>0.9445412311265969</v>
      </c>
      <c r="K636" s="87">
        <v>0.9359394545909432</v>
      </c>
      <c r="L636" s="87">
        <v>0.8323880361271054</v>
      </c>
    </row>
    <row r="637" spans="2:12" ht="12.75">
      <c r="B637" s="197" t="s">
        <v>895</v>
      </c>
      <c r="C637" s="174">
        <v>49002</v>
      </c>
      <c r="D637" s="91">
        <v>5398.266993065815</v>
      </c>
      <c r="E637" s="87">
        <v>1.353169898474715</v>
      </c>
      <c r="F637" s="87">
        <v>1.0201465201465203</v>
      </c>
      <c r="G637" s="86">
        <v>1</v>
      </c>
      <c r="H637" s="87">
        <v>0.9560159500693481</v>
      </c>
      <c r="I637" s="87">
        <v>0.9470003001200481</v>
      </c>
      <c r="J637" s="87">
        <v>0.8844080553295363</v>
      </c>
      <c r="K637" s="87">
        <v>0.8599226056110932</v>
      </c>
      <c r="L637" s="87">
        <v>0.876951922939299</v>
      </c>
    </row>
    <row r="638" spans="2:12" ht="12.75">
      <c r="B638" s="197" t="s">
        <v>896</v>
      </c>
      <c r="C638" s="174">
        <v>49003</v>
      </c>
      <c r="D638" s="91">
        <v>5367.429822385661</v>
      </c>
      <c r="E638" s="87">
        <v>1.3605624756714676</v>
      </c>
      <c r="F638" s="87">
        <v>1.0209295396990914</v>
      </c>
      <c r="G638" s="86">
        <v>1</v>
      </c>
      <c r="H638" s="87">
        <v>0.9549176297024834</v>
      </c>
      <c r="I638" s="87">
        <v>0.945563592525618</v>
      </c>
      <c r="J638" s="87">
        <v>0.9106718192627824</v>
      </c>
      <c r="K638" s="87">
        <v>0.8931486880466473</v>
      </c>
      <c r="L638" s="87">
        <v>0.8722045643272343</v>
      </c>
    </row>
    <row r="639" spans="2:12" ht="12.75">
      <c r="B639" s="197" t="s">
        <v>897</v>
      </c>
      <c r="C639" s="174">
        <v>49004</v>
      </c>
      <c r="D639" s="91">
        <v>5236.151581490149</v>
      </c>
      <c r="E639" s="87">
        <v>1.3887776193870278</v>
      </c>
      <c r="F639" s="87">
        <v>1.0228915662650602</v>
      </c>
      <c r="G639" s="86">
        <v>1</v>
      </c>
      <c r="H639" s="87">
        <v>0.9495394736842104</v>
      </c>
      <c r="I639" s="87">
        <v>0.9382725321888411</v>
      </c>
      <c r="J639" s="87">
        <v>0.9076281287246722</v>
      </c>
      <c r="K639" s="87">
        <v>0.8896253968253969</v>
      </c>
      <c r="L639" s="87">
        <v>0.851896447922938</v>
      </c>
    </row>
    <row r="640" spans="2:12" ht="12.75">
      <c r="B640" s="197" t="s">
        <v>898</v>
      </c>
      <c r="C640" s="174">
        <v>50001</v>
      </c>
      <c r="D640" s="91">
        <v>4067.8633437220287</v>
      </c>
      <c r="E640" s="87">
        <v>1.583385385534967</v>
      </c>
      <c r="F640" s="87">
        <v>1.0374244769561092</v>
      </c>
      <c r="G640" s="86">
        <v>1</v>
      </c>
      <c r="H640" s="87">
        <v>0.9137489005018885</v>
      </c>
      <c r="I640" s="87">
        <v>0.8986224489795918</v>
      </c>
      <c r="J640" s="87">
        <v>0.8957495980707396</v>
      </c>
      <c r="K640" s="87">
        <v>0.8740823634735899</v>
      </c>
      <c r="L640" s="87">
        <v>0.686695917304975</v>
      </c>
    </row>
    <row r="641" spans="2:12" ht="12.75">
      <c r="B641" s="197" t="s">
        <v>899</v>
      </c>
      <c r="C641" s="174">
        <v>50160</v>
      </c>
      <c r="D641" s="91">
        <v>3695.1741095018815</v>
      </c>
      <c r="E641" s="87">
        <v>1.6330556498133693</v>
      </c>
      <c r="F641" s="87">
        <v>1.0409817981246552</v>
      </c>
      <c r="G641" s="86">
        <v>1</v>
      </c>
      <c r="H641" s="87">
        <v>0.9047459252157237</v>
      </c>
      <c r="I641" s="87">
        <v>0.8866625615763546</v>
      </c>
      <c r="J641" s="87">
        <v>0.809810570626754</v>
      </c>
      <c r="K641" s="87">
        <v>0.7604081632653061</v>
      </c>
      <c r="L641" s="87">
        <v>0.6403835582971965</v>
      </c>
    </row>
    <row r="642" spans="2:12" ht="12.75">
      <c r="B642" s="197" t="s">
        <v>900</v>
      </c>
      <c r="C642" s="174">
        <v>50384</v>
      </c>
      <c r="D642" s="91">
        <v>4163.01804182079</v>
      </c>
      <c r="E642" s="87">
        <v>1.5695288753799392</v>
      </c>
      <c r="F642" s="87">
        <v>1.0363357215967248</v>
      </c>
      <c r="G642" s="86">
        <v>1</v>
      </c>
      <c r="H642" s="87">
        <v>0.9162083037615331</v>
      </c>
      <c r="I642" s="87">
        <v>0.9005829015544042</v>
      </c>
      <c r="J642" s="87">
        <v>0.7879509018036072</v>
      </c>
      <c r="K642" s="87">
        <v>0.7306620209059234</v>
      </c>
      <c r="L642" s="87">
        <v>0.6989748369058715</v>
      </c>
    </row>
    <row r="643" spans="2:12" ht="12.75">
      <c r="B643" s="197" t="s">
        <v>901</v>
      </c>
      <c r="C643" s="174">
        <v>50424</v>
      </c>
      <c r="D643" s="91">
        <v>2754.1998727474684</v>
      </c>
      <c r="E643" s="87">
        <v>1.7429956268221576</v>
      </c>
      <c r="F643" s="87">
        <v>1.0488368625111841</v>
      </c>
      <c r="G643" s="86">
        <v>1</v>
      </c>
      <c r="H643" s="87">
        <v>0.8845860767921876</v>
      </c>
      <c r="I643" s="87">
        <v>0.8549601699415825</v>
      </c>
      <c r="J643" s="87">
        <v>0.8157803867403316</v>
      </c>
      <c r="K643" s="87">
        <v>0.7681840672934191</v>
      </c>
      <c r="L643" s="87">
        <v>0.5377139416874516</v>
      </c>
    </row>
    <row r="644" spans="2:12" ht="12.75">
      <c r="B644" s="197" t="s">
        <v>902</v>
      </c>
      <c r="C644" s="174">
        <v>50512</v>
      </c>
      <c r="D644" s="91">
        <v>3595.614101305956</v>
      </c>
      <c r="E644" s="87">
        <v>1.6457380073800736</v>
      </c>
      <c r="F644" s="87">
        <v>1.0418983320095312</v>
      </c>
      <c r="G644" s="86">
        <v>1</v>
      </c>
      <c r="H644" s="87">
        <v>0.9024585188182922</v>
      </c>
      <c r="I644" s="87">
        <v>0.8702753623188405</v>
      </c>
      <c r="J644" s="87">
        <v>0.7400568181818181</v>
      </c>
      <c r="K644" s="87">
        <v>0.6660922734852697</v>
      </c>
      <c r="L644" s="87">
        <v>0.6285714285714286</v>
      </c>
    </row>
    <row r="645" spans="2:12" ht="12.75">
      <c r="B645" s="197" t="s">
        <v>903</v>
      </c>
      <c r="C645" s="174">
        <v>50680</v>
      </c>
      <c r="D645" s="91">
        <v>3056.4041454129774</v>
      </c>
      <c r="E645" s="87">
        <v>1.7102803437164338</v>
      </c>
      <c r="F645" s="87">
        <v>1.046490581216062</v>
      </c>
      <c r="G645" s="86">
        <v>1</v>
      </c>
      <c r="H645" s="87">
        <v>0.8907710123523094</v>
      </c>
      <c r="I645" s="87">
        <v>0.8622273166023167</v>
      </c>
      <c r="J645" s="87">
        <v>0.7824003067484663</v>
      </c>
      <c r="K645" s="87">
        <v>0.7232470334412081</v>
      </c>
      <c r="L645" s="87">
        <v>0.5685766734412901</v>
      </c>
    </row>
    <row r="646" spans="2:12" ht="12.75">
      <c r="B646" s="197" t="s">
        <v>904</v>
      </c>
      <c r="C646" s="174">
        <v>50720</v>
      </c>
      <c r="D646" s="91">
        <v>2996.491928091536</v>
      </c>
      <c r="E646" s="87">
        <v>1.7167700428901354</v>
      </c>
      <c r="F646" s="87">
        <v>1.0471059113300492</v>
      </c>
      <c r="G646" s="86">
        <v>1</v>
      </c>
      <c r="H646" s="87">
        <v>0.8896139643028106</v>
      </c>
      <c r="I646" s="87">
        <v>0.8598502700049093</v>
      </c>
      <c r="J646" s="87">
        <v>0.7545678654292343</v>
      </c>
      <c r="K646" s="87">
        <v>0.685808836169847</v>
      </c>
      <c r="L646" s="87">
        <v>0.5622695785871344</v>
      </c>
    </row>
    <row r="647" spans="2:12" ht="12.75">
      <c r="B647" s="197" t="s">
        <v>905</v>
      </c>
      <c r="C647" s="174">
        <v>51001</v>
      </c>
      <c r="D647" s="91">
        <v>5774.480475363695</v>
      </c>
      <c r="E647" s="87">
        <v>1.2522002997002997</v>
      </c>
      <c r="F647" s="87">
        <v>1.012809065934066</v>
      </c>
      <c r="G647" s="86">
        <v>1</v>
      </c>
      <c r="H647" s="87">
        <v>0.9731774068322981</v>
      </c>
      <c r="I647" s="87">
        <v>0.9682472748135399</v>
      </c>
      <c r="J647" s="87">
        <v>0.7515468473777255</v>
      </c>
      <c r="K647" s="87">
        <v>0.6818007495859846</v>
      </c>
      <c r="L647" s="87">
        <v>0.9365666842910015</v>
      </c>
    </row>
    <row r="648" spans="2:12" ht="12.75">
      <c r="B648" s="198" t="s">
        <v>224</v>
      </c>
      <c r="C648" s="174">
        <v>80000</v>
      </c>
      <c r="D648" s="91">
        <v>6132.191655253481</v>
      </c>
      <c r="E648" s="87">
        <v>1.0758537078197616</v>
      </c>
      <c r="F648" s="87">
        <v>1.002304147465438</v>
      </c>
      <c r="G648" s="86">
        <v>1</v>
      </c>
      <c r="H648" s="87">
        <v>0.9963696246116995</v>
      </c>
      <c r="I648" s="87">
        <v>0.9962201222901612</v>
      </c>
      <c r="J648" s="87">
        <v>0.9489382239382239</v>
      </c>
      <c r="K648" s="87">
        <v>0.9416078455868574</v>
      </c>
      <c r="L648" s="87">
        <v>0.9942857142857143</v>
      </c>
    </row>
    <row r="649" spans="2:12" ht="12.75">
      <c r="B649" s="198" t="s">
        <v>225</v>
      </c>
      <c r="C649" s="174">
        <v>80040</v>
      </c>
      <c r="D649" s="91">
        <v>6144.526523525543</v>
      </c>
      <c r="E649" s="87">
        <v>1.0612558432516659</v>
      </c>
      <c r="F649" s="87">
        <v>1.001627728839525</v>
      </c>
      <c r="G649" s="86">
        <v>1</v>
      </c>
      <c r="H649" s="87">
        <v>0.9975897531787584</v>
      </c>
      <c r="I649" s="87">
        <v>0.9962857142857143</v>
      </c>
      <c r="J649" s="87">
        <v>0.9946646341463415</v>
      </c>
      <c r="K649" s="87">
        <v>0.9942857142857143</v>
      </c>
      <c r="L649" s="87">
        <v>0.9962857142857143</v>
      </c>
    </row>
    <row r="650" spans="2:12" ht="12.75">
      <c r="B650" s="198" t="s">
        <v>226</v>
      </c>
      <c r="C650" s="174">
        <v>80080</v>
      </c>
      <c r="D650" s="91">
        <v>6142.764399486676</v>
      </c>
      <c r="E650" s="87">
        <v>1.0624308621891703</v>
      </c>
      <c r="F650" s="87">
        <v>1.0015642458100558</v>
      </c>
      <c r="G650" s="86">
        <v>1</v>
      </c>
      <c r="H650" s="87">
        <v>0.9973036649214659</v>
      </c>
      <c r="I650" s="87">
        <v>1.0828124103295973</v>
      </c>
      <c r="J650" s="87">
        <v>0.9962857142857143</v>
      </c>
      <c r="K650" s="87">
        <v>0.9962857142857143</v>
      </c>
      <c r="L650" s="87">
        <v>0.996</v>
      </c>
    </row>
    <row r="651" spans="2:12" ht="12.75">
      <c r="B651" s="198" t="s">
        <v>227</v>
      </c>
      <c r="C651" s="174">
        <v>80100</v>
      </c>
      <c r="D651" s="91">
        <v>6141.883337467244</v>
      </c>
      <c r="E651" s="87">
        <v>1.064752920035939</v>
      </c>
      <c r="F651" s="87">
        <v>1.0016444217382974</v>
      </c>
      <c r="G651" s="86">
        <v>1</v>
      </c>
      <c r="H651" s="87">
        <v>0.9974217259566828</v>
      </c>
      <c r="I651" s="87">
        <v>0.9977946081156198</v>
      </c>
      <c r="J651" s="87">
        <v>0.996</v>
      </c>
      <c r="K651" s="87">
        <v>0.996</v>
      </c>
      <c r="L651" s="87">
        <v>0.9958571428571429</v>
      </c>
    </row>
    <row r="652" spans="2:12" ht="12.75">
      <c r="B652" s="198" t="s">
        <v>228</v>
      </c>
      <c r="C652" s="174">
        <v>80120</v>
      </c>
      <c r="D652" s="91">
        <v>6142.764399486676</v>
      </c>
      <c r="E652" s="87">
        <v>1.0629249011857709</v>
      </c>
      <c r="F652" s="87">
        <v>1.0015642458100558</v>
      </c>
      <c r="G652" s="86">
        <v>1</v>
      </c>
      <c r="H652" s="87">
        <v>0.9973036649214659</v>
      </c>
      <c r="I652" s="87">
        <v>1.0828124103295973</v>
      </c>
      <c r="J652" s="87">
        <v>0.9962366615853658</v>
      </c>
      <c r="K652" s="87">
        <v>0.9958571428571429</v>
      </c>
      <c r="L652" s="87">
        <v>0.996</v>
      </c>
    </row>
    <row r="653" spans="2:12" ht="12.75">
      <c r="B653" s="198" t="s">
        <v>229</v>
      </c>
      <c r="C653" s="174">
        <v>80130</v>
      </c>
      <c r="D653" s="91">
        <v>6143.645461506109</v>
      </c>
      <c r="E653" s="87">
        <v>1.0630773574251835</v>
      </c>
      <c r="F653" s="87">
        <v>1.0017079010375098</v>
      </c>
      <c r="G653" s="86">
        <v>1</v>
      </c>
      <c r="H653" s="87">
        <v>0.9974467090501121</v>
      </c>
      <c r="I653" s="87">
        <v>1.0828124103295973</v>
      </c>
      <c r="J653" s="87">
        <v>0.996</v>
      </c>
      <c r="K653" s="87">
        <v>0.996</v>
      </c>
      <c r="L653" s="87">
        <v>0.9961428571428571</v>
      </c>
    </row>
    <row r="654" spans="2:12" ht="12.75">
      <c r="B654" s="198" t="s">
        <v>230</v>
      </c>
      <c r="C654" s="174">
        <v>80140</v>
      </c>
      <c r="D654" s="91">
        <v>6143.645461506109</v>
      </c>
      <c r="E654" s="87">
        <v>1.0630773574251835</v>
      </c>
      <c r="F654" s="87">
        <v>1.0017079010375098</v>
      </c>
      <c r="G654" s="86">
        <v>1</v>
      </c>
      <c r="H654" s="87">
        <v>0.9974467090501121</v>
      </c>
      <c r="I654" s="87">
        <v>1.0828124103295973</v>
      </c>
      <c r="J654" s="87">
        <v>0.9961428571428571</v>
      </c>
      <c r="K654" s="87">
        <v>0.9961428571428571</v>
      </c>
      <c r="L654" s="87">
        <v>0.9961428571428571</v>
      </c>
    </row>
    <row r="655" spans="2:12" ht="12.75">
      <c r="B655" s="198" t="s">
        <v>231</v>
      </c>
      <c r="C655" s="174">
        <v>80180</v>
      </c>
      <c r="D655" s="91">
        <v>6142.764399486676</v>
      </c>
      <c r="E655" s="87">
        <v>1.0624308621891703</v>
      </c>
      <c r="F655" s="87">
        <v>1.0015642458100558</v>
      </c>
      <c r="G655" s="86">
        <v>1</v>
      </c>
      <c r="H655" s="87">
        <v>0.9973036649214659</v>
      </c>
      <c r="I655" s="87">
        <v>1.0828124103295973</v>
      </c>
      <c r="J655" s="87">
        <v>0.9961428571428571</v>
      </c>
      <c r="K655" s="87">
        <v>0.9961428571428571</v>
      </c>
      <c r="L655" s="87">
        <v>0.996</v>
      </c>
    </row>
    <row r="656" spans="2:12" ht="12.75">
      <c r="B656" s="198" t="s">
        <v>232</v>
      </c>
      <c r="C656" s="174">
        <v>81000</v>
      </c>
      <c r="D656" s="91">
        <v>6135.715903331213</v>
      </c>
      <c r="E656" s="87">
        <v>1.0719235412474848</v>
      </c>
      <c r="F656" s="87">
        <v>1.0019823506842307</v>
      </c>
      <c r="G656" s="86">
        <v>1</v>
      </c>
      <c r="H656" s="87">
        <v>0.9966811344757914</v>
      </c>
      <c r="I656" s="87">
        <v>1.0807098619600253</v>
      </c>
      <c r="J656" s="87">
        <v>0.996</v>
      </c>
      <c r="K656" s="87">
        <v>0.996</v>
      </c>
      <c r="L656" s="87">
        <v>0.9948571428571429</v>
      </c>
    </row>
  </sheetData>
  <sheetProtection password="CC6A" sheet="1" objects="1" scenarios="1"/>
  <mergeCells count="1">
    <mergeCell ref="D1:L1"/>
  </mergeCells>
  <printOptions gridLines="1"/>
  <pageMargins left="0.75" right="0.29" top="1" bottom="1" header="0.5" footer="0.5"/>
  <pageSetup horizontalDpi="300" verticalDpi="300" orientation="landscape" r:id="rId1"/>
  <headerFooter alignWithMargins="0">
    <oddHeader>&amp;L&amp;"Arial,Bold"&amp;12Table  1&amp;C&amp;"Arial,Bold"&amp;12Maintenance Amounts (Residue Equivalent LBS.) and REV Conversion Factors&amp;"Arial,Regular"&amp;10 &amp;R&amp;8&amp;D
SCITBL1r
dlightle</oddHeader>
    <oddFooter>&amp;CPage &amp;P</oddFooter>
  </headerFooter>
</worksheet>
</file>

<file path=xl/worksheets/sheet4.xml><?xml version="1.0" encoding="utf-8"?>
<worksheet xmlns="http://schemas.openxmlformats.org/spreadsheetml/2006/main" xmlns:r="http://schemas.openxmlformats.org/officeDocument/2006/relationships">
  <sheetPr codeName="Sheet3"/>
  <dimension ref="A1:M1002"/>
  <sheetViews>
    <sheetView zoomScale="90" zoomScaleNormal="9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8515625" style="208" customWidth="1"/>
    <col min="2" max="2" width="23.00390625" style="0" customWidth="1"/>
    <col min="3" max="3" width="8.00390625" style="12" customWidth="1"/>
    <col min="4" max="4" width="8.421875" style="23" customWidth="1"/>
    <col min="5" max="5" width="7.57421875" style="3" customWidth="1"/>
    <col min="6" max="6" width="8.421875" style="23" customWidth="1"/>
    <col min="7" max="7" width="7.421875" style="3" customWidth="1"/>
    <col min="8" max="9" width="9.140625" style="26" customWidth="1"/>
    <col min="11" max="11" width="9.140625" style="25" customWidth="1"/>
    <col min="12" max="12" width="8.8515625" style="12" customWidth="1"/>
  </cols>
  <sheetData>
    <row r="1" spans="1:12" ht="45" customHeight="1" thickBot="1">
      <c r="A1" s="207" t="s">
        <v>233</v>
      </c>
      <c r="B1" s="156" t="s">
        <v>234</v>
      </c>
      <c r="C1" s="157" t="s">
        <v>235</v>
      </c>
      <c r="D1" s="158" t="s">
        <v>236</v>
      </c>
      <c r="E1" s="159" t="s">
        <v>237</v>
      </c>
      <c r="F1" s="158" t="s">
        <v>238</v>
      </c>
      <c r="G1" s="159" t="s">
        <v>239</v>
      </c>
      <c r="H1" s="160" t="s">
        <v>240</v>
      </c>
      <c r="I1" s="160" t="s">
        <v>241</v>
      </c>
      <c r="J1" s="157" t="s">
        <v>242</v>
      </c>
      <c r="K1" s="161" t="s">
        <v>243</v>
      </c>
      <c r="L1" s="162" t="s">
        <v>244</v>
      </c>
    </row>
    <row r="2" spans="1:12" s="33" customFormat="1" ht="14.25" customHeight="1">
      <c r="A2" s="215"/>
      <c r="B2" s="216"/>
      <c r="C2" s="217"/>
      <c r="D2" s="218"/>
      <c r="E2" s="219"/>
      <c r="F2" s="218"/>
      <c r="G2" s="219"/>
      <c r="H2" s="220"/>
      <c r="I2" s="220"/>
      <c r="J2" s="217"/>
      <c r="K2" s="221"/>
      <c r="L2" s="222"/>
    </row>
    <row r="3" spans="1:12" ht="12.75">
      <c r="A3" s="211">
        <v>1</v>
      </c>
      <c r="B3" s="181" t="s">
        <v>1517</v>
      </c>
      <c r="C3" s="182" t="s">
        <v>291</v>
      </c>
      <c r="D3" s="181">
        <v>20000</v>
      </c>
      <c r="E3" s="181">
        <v>1</v>
      </c>
      <c r="F3" s="181">
        <v>1</v>
      </c>
      <c r="G3" s="181">
        <v>20000</v>
      </c>
      <c r="H3" s="181">
        <v>0.015</v>
      </c>
      <c r="I3" s="181">
        <v>0.015</v>
      </c>
      <c r="J3" s="181">
        <v>2350</v>
      </c>
      <c r="K3" s="183">
        <f>(J3/G3)+1</f>
        <v>1.1175</v>
      </c>
      <c r="L3" s="182" t="s">
        <v>133</v>
      </c>
    </row>
    <row r="4" spans="1:12" ht="12.75">
      <c r="A4" s="211">
        <v>2</v>
      </c>
      <c r="B4" s="110" t="s">
        <v>245</v>
      </c>
      <c r="C4" s="112" t="s">
        <v>246</v>
      </c>
      <c r="D4" s="110">
        <v>1.5</v>
      </c>
      <c r="E4" s="110">
        <v>2000</v>
      </c>
      <c r="F4" s="110">
        <v>0.15</v>
      </c>
      <c r="G4" s="111">
        <v>450</v>
      </c>
      <c r="H4" s="110">
        <v>0.02</v>
      </c>
      <c r="I4" s="110">
        <v>0.02</v>
      </c>
      <c r="J4" s="110">
        <v>1300</v>
      </c>
      <c r="K4" s="183">
        <f>(J4/G4)+1</f>
        <v>3.888888888888889</v>
      </c>
      <c r="L4" s="112" t="s">
        <v>137</v>
      </c>
    </row>
    <row r="5" spans="1:12" ht="12.75">
      <c r="A5" s="211">
        <v>3</v>
      </c>
      <c r="B5" s="113" t="s">
        <v>247</v>
      </c>
      <c r="C5" s="128" t="s">
        <v>246</v>
      </c>
      <c r="D5" s="113">
        <v>1.5</v>
      </c>
      <c r="E5" s="113">
        <v>2000</v>
      </c>
      <c r="F5" s="113">
        <v>0.15</v>
      </c>
      <c r="G5" s="113">
        <v>450</v>
      </c>
      <c r="H5" s="114">
        <v>0.02</v>
      </c>
      <c r="I5" s="114">
        <v>0.02</v>
      </c>
      <c r="J5" s="113">
        <v>2500</v>
      </c>
      <c r="K5" s="183">
        <f>(J5/G5)+1</f>
        <v>6.555555555555555</v>
      </c>
      <c r="L5" s="115" t="s">
        <v>137</v>
      </c>
    </row>
    <row r="6" spans="1:12" ht="12.75">
      <c r="A6" s="211">
        <v>4</v>
      </c>
      <c r="B6" s="113" t="s">
        <v>248</v>
      </c>
      <c r="C6" s="128" t="s">
        <v>246</v>
      </c>
      <c r="D6" s="113">
        <v>1.5</v>
      </c>
      <c r="E6" s="113">
        <v>2000</v>
      </c>
      <c r="F6" s="113">
        <v>0.15</v>
      </c>
      <c r="G6" s="113">
        <v>450</v>
      </c>
      <c r="H6" s="114">
        <v>0.02</v>
      </c>
      <c r="I6" s="114">
        <v>0.02</v>
      </c>
      <c r="J6" s="113">
        <v>1300</v>
      </c>
      <c r="K6" s="183">
        <f>(J6/G6)+1</f>
        <v>3.888888888888889</v>
      </c>
      <c r="L6" s="115" t="s">
        <v>137</v>
      </c>
    </row>
    <row r="7" spans="1:12" ht="12.75">
      <c r="A7" s="211">
        <v>5</v>
      </c>
      <c r="B7" s="113" t="s">
        <v>249</v>
      </c>
      <c r="C7" s="128" t="s">
        <v>246</v>
      </c>
      <c r="D7" s="113">
        <v>1.5</v>
      </c>
      <c r="E7" s="113">
        <v>2000</v>
      </c>
      <c r="F7" s="113">
        <v>0.15</v>
      </c>
      <c r="G7" s="113">
        <v>450</v>
      </c>
      <c r="H7" s="114">
        <v>0.02</v>
      </c>
      <c r="I7" s="114">
        <v>0.02</v>
      </c>
      <c r="J7" s="113">
        <v>2300</v>
      </c>
      <c r="K7" s="183">
        <f>(J7/G7)+1</f>
        <v>6.111111111111111</v>
      </c>
      <c r="L7" s="115" t="s">
        <v>137</v>
      </c>
    </row>
    <row r="8" spans="1:12" ht="12.75">
      <c r="A8" s="211">
        <v>6</v>
      </c>
      <c r="B8" s="113" t="s">
        <v>250</v>
      </c>
      <c r="C8" s="128" t="s">
        <v>246</v>
      </c>
      <c r="D8" s="113">
        <v>1.5</v>
      </c>
      <c r="E8" s="113">
        <v>2000</v>
      </c>
      <c r="F8" s="113">
        <v>0.15</v>
      </c>
      <c r="G8" s="113">
        <v>450</v>
      </c>
      <c r="H8" s="114">
        <v>0.02</v>
      </c>
      <c r="I8" s="114">
        <v>0.02</v>
      </c>
      <c r="J8" s="113">
        <v>2100</v>
      </c>
      <c r="K8" s="183">
        <f aca="true" t="shared" si="0" ref="K8:K71">(J8/G8)+1</f>
        <v>5.666666666666667</v>
      </c>
      <c r="L8" s="115" t="s">
        <v>137</v>
      </c>
    </row>
    <row r="9" spans="1:12" ht="12.75">
      <c r="A9" s="211">
        <v>7</v>
      </c>
      <c r="B9" s="113" t="s">
        <v>251</v>
      </c>
      <c r="C9" s="128" t="s">
        <v>246</v>
      </c>
      <c r="D9" s="113">
        <v>0.5</v>
      </c>
      <c r="E9" s="113">
        <v>2000</v>
      </c>
      <c r="F9" s="113">
        <v>1</v>
      </c>
      <c r="G9" s="113">
        <v>1000</v>
      </c>
      <c r="H9" s="114">
        <v>0.02</v>
      </c>
      <c r="I9" s="114">
        <v>0.02</v>
      </c>
      <c r="J9" s="113">
        <v>2250</v>
      </c>
      <c r="K9" s="183">
        <f t="shared" si="0"/>
        <v>3.25</v>
      </c>
      <c r="L9" s="115" t="s">
        <v>137</v>
      </c>
    </row>
    <row r="10" spans="1:12" ht="12.75">
      <c r="A10" s="211">
        <v>8</v>
      </c>
      <c r="B10" s="113" t="s">
        <v>252</v>
      </c>
      <c r="C10" s="128" t="s">
        <v>246</v>
      </c>
      <c r="D10" s="113">
        <v>1.5</v>
      </c>
      <c r="E10" s="113">
        <v>2000</v>
      </c>
      <c r="F10" s="113">
        <v>0.15</v>
      </c>
      <c r="G10" s="113">
        <v>450</v>
      </c>
      <c r="H10" s="114">
        <v>0.02</v>
      </c>
      <c r="I10" s="114">
        <v>0.02</v>
      </c>
      <c r="J10" s="113">
        <v>2500</v>
      </c>
      <c r="K10" s="183">
        <f t="shared" si="0"/>
        <v>6.555555555555555</v>
      </c>
      <c r="L10" s="115" t="s">
        <v>137</v>
      </c>
    </row>
    <row r="11" spans="1:12" ht="12.75">
      <c r="A11" s="211">
        <v>9</v>
      </c>
      <c r="B11" s="113" t="s">
        <v>253</v>
      </c>
      <c r="C11" s="128" t="s">
        <v>246</v>
      </c>
      <c r="D11" s="113">
        <v>0.1</v>
      </c>
      <c r="E11" s="113">
        <v>2000</v>
      </c>
      <c r="F11" s="113">
        <v>1</v>
      </c>
      <c r="G11" s="113">
        <v>200</v>
      </c>
      <c r="H11" s="114">
        <v>0.02</v>
      </c>
      <c r="I11" s="114">
        <v>0.02</v>
      </c>
      <c r="J11" s="113">
        <v>2500</v>
      </c>
      <c r="K11" s="183">
        <f t="shared" si="0"/>
        <v>13.5</v>
      </c>
      <c r="L11" s="115" t="s">
        <v>137</v>
      </c>
    </row>
    <row r="12" spans="1:12" ht="12.75">
      <c r="A12" s="211">
        <v>10</v>
      </c>
      <c r="B12" s="113" t="s">
        <v>254</v>
      </c>
      <c r="C12" s="128" t="s">
        <v>246</v>
      </c>
      <c r="D12" s="113">
        <v>0.5</v>
      </c>
      <c r="E12" s="113">
        <v>2000</v>
      </c>
      <c r="F12" s="113">
        <v>1</v>
      </c>
      <c r="G12" s="113">
        <v>1000</v>
      </c>
      <c r="H12" s="114">
        <v>0.02</v>
      </c>
      <c r="I12" s="114">
        <v>0.02</v>
      </c>
      <c r="J12" s="113">
        <v>2000</v>
      </c>
      <c r="K12" s="183">
        <f t="shared" si="0"/>
        <v>3</v>
      </c>
      <c r="L12" s="115" t="s">
        <v>137</v>
      </c>
    </row>
    <row r="13" spans="1:12" ht="12.75">
      <c r="A13" s="211">
        <v>11</v>
      </c>
      <c r="B13" s="113" t="s">
        <v>255</v>
      </c>
      <c r="C13" s="128" t="s">
        <v>246</v>
      </c>
      <c r="D13" s="113">
        <v>1.5</v>
      </c>
      <c r="E13" s="113">
        <v>2000</v>
      </c>
      <c r="F13" s="113">
        <v>0.15</v>
      </c>
      <c r="G13" s="113">
        <v>450</v>
      </c>
      <c r="H13" s="114">
        <v>0.02</v>
      </c>
      <c r="I13" s="114">
        <v>0.02</v>
      </c>
      <c r="J13" s="113">
        <v>3000</v>
      </c>
      <c r="K13" s="183">
        <f t="shared" si="0"/>
        <v>7.666666666666667</v>
      </c>
      <c r="L13" s="115" t="s">
        <v>137</v>
      </c>
    </row>
    <row r="14" spans="1:12" ht="12.75">
      <c r="A14" s="211">
        <v>12</v>
      </c>
      <c r="B14" s="113" t="s">
        <v>256</v>
      </c>
      <c r="C14" s="128" t="s">
        <v>246</v>
      </c>
      <c r="D14" s="113">
        <v>1</v>
      </c>
      <c r="E14" s="113">
        <v>2000</v>
      </c>
      <c r="F14" s="113">
        <v>0.15</v>
      </c>
      <c r="G14" s="113">
        <v>300</v>
      </c>
      <c r="H14" s="114">
        <v>0.02</v>
      </c>
      <c r="I14" s="114">
        <v>0.02</v>
      </c>
      <c r="J14" s="113">
        <v>2000</v>
      </c>
      <c r="K14" s="183">
        <f t="shared" si="0"/>
        <v>7.666666666666667</v>
      </c>
      <c r="L14" s="115" t="s">
        <v>137</v>
      </c>
    </row>
    <row r="15" spans="1:12" ht="12.75">
      <c r="A15" s="211">
        <v>13</v>
      </c>
      <c r="B15" s="113" t="s">
        <v>257</v>
      </c>
      <c r="C15" s="128" t="s">
        <v>246</v>
      </c>
      <c r="D15" s="113">
        <v>0.15</v>
      </c>
      <c r="E15" s="113">
        <v>2000</v>
      </c>
      <c r="F15" s="113">
        <v>1</v>
      </c>
      <c r="G15" s="113">
        <v>300</v>
      </c>
      <c r="H15" s="114">
        <v>0.02</v>
      </c>
      <c r="I15" s="114">
        <v>0.02</v>
      </c>
      <c r="J15" s="113">
        <v>3500</v>
      </c>
      <c r="K15" s="183">
        <f t="shared" si="0"/>
        <v>12.666666666666666</v>
      </c>
      <c r="L15" s="115" t="s">
        <v>137</v>
      </c>
    </row>
    <row r="16" spans="1:12" ht="12.75">
      <c r="A16" s="211">
        <v>14</v>
      </c>
      <c r="B16" s="113" t="s">
        <v>258</v>
      </c>
      <c r="C16" s="128" t="s">
        <v>246</v>
      </c>
      <c r="D16" s="113">
        <v>1.75</v>
      </c>
      <c r="E16" s="113">
        <v>2000</v>
      </c>
      <c r="F16" s="113">
        <v>0.15</v>
      </c>
      <c r="G16" s="113">
        <v>525</v>
      </c>
      <c r="H16" s="114">
        <v>0.02</v>
      </c>
      <c r="I16" s="114">
        <v>0.02</v>
      </c>
      <c r="J16" s="113">
        <v>3500</v>
      </c>
      <c r="K16" s="183">
        <f t="shared" si="0"/>
        <v>7.666666666666667</v>
      </c>
      <c r="L16" s="115" t="s">
        <v>137</v>
      </c>
    </row>
    <row r="17" spans="1:12" ht="12.75">
      <c r="A17" s="211">
        <v>15</v>
      </c>
      <c r="B17" s="113" t="s">
        <v>259</v>
      </c>
      <c r="C17" s="128" t="s">
        <v>246</v>
      </c>
      <c r="D17" s="113">
        <v>1</v>
      </c>
      <c r="E17" s="113">
        <v>2000</v>
      </c>
      <c r="F17" s="113">
        <v>0.15</v>
      </c>
      <c r="G17" s="113">
        <v>300</v>
      </c>
      <c r="H17" s="114">
        <v>0.02</v>
      </c>
      <c r="I17" s="114">
        <v>0.02</v>
      </c>
      <c r="J17" s="113">
        <v>2300</v>
      </c>
      <c r="K17" s="183">
        <f t="shared" si="0"/>
        <v>8.666666666666668</v>
      </c>
      <c r="L17" s="115" t="s">
        <v>137</v>
      </c>
    </row>
    <row r="18" spans="1:12" ht="12.75">
      <c r="A18" s="211">
        <v>16</v>
      </c>
      <c r="B18" s="113" t="s">
        <v>260</v>
      </c>
      <c r="C18" s="128" t="s">
        <v>246</v>
      </c>
      <c r="D18" s="113">
        <v>1.75</v>
      </c>
      <c r="E18" s="113">
        <v>2000</v>
      </c>
      <c r="F18" s="113">
        <v>0.15</v>
      </c>
      <c r="G18" s="113">
        <v>525</v>
      </c>
      <c r="H18" s="114">
        <v>0.02</v>
      </c>
      <c r="I18" s="114">
        <v>0.02</v>
      </c>
      <c r="J18" s="113">
        <v>3500</v>
      </c>
      <c r="K18" s="183">
        <f t="shared" si="0"/>
        <v>7.666666666666667</v>
      </c>
      <c r="L18" s="115" t="s">
        <v>137</v>
      </c>
    </row>
    <row r="19" spans="1:12" ht="12.75">
      <c r="A19" s="211">
        <v>17</v>
      </c>
      <c r="B19" s="113" t="s">
        <v>261</v>
      </c>
      <c r="C19" s="128" t="s">
        <v>246</v>
      </c>
      <c r="D19" s="113">
        <v>1.75</v>
      </c>
      <c r="E19" s="113">
        <v>2000</v>
      </c>
      <c r="F19" s="113">
        <v>0.15</v>
      </c>
      <c r="G19" s="113">
        <v>525</v>
      </c>
      <c r="H19" s="114">
        <v>0.02</v>
      </c>
      <c r="I19" s="114">
        <v>0.02</v>
      </c>
      <c r="J19" s="113">
        <v>3000</v>
      </c>
      <c r="K19" s="183">
        <f t="shared" si="0"/>
        <v>6.714285714285714</v>
      </c>
      <c r="L19" s="115" t="s">
        <v>137</v>
      </c>
    </row>
    <row r="20" spans="1:12" ht="12.75">
      <c r="A20" s="211">
        <v>18</v>
      </c>
      <c r="B20" s="113" t="s">
        <v>262</v>
      </c>
      <c r="C20" s="128" t="s">
        <v>246</v>
      </c>
      <c r="D20" s="113">
        <v>1.75</v>
      </c>
      <c r="E20" s="113">
        <v>2000</v>
      </c>
      <c r="F20" s="113">
        <v>0.15</v>
      </c>
      <c r="G20" s="113">
        <v>525</v>
      </c>
      <c r="H20" s="114">
        <v>0.02</v>
      </c>
      <c r="I20" s="114">
        <v>0.02</v>
      </c>
      <c r="J20" s="113">
        <v>3500</v>
      </c>
      <c r="K20" s="183">
        <f t="shared" si="0"/>
        <v>7.666666666666667</v>
      </c>
      <c r="L20" s="115" t="s">
        <v>137</v>
      </c>
    </row>
    <row r="21" spans="1:12" ht="12.75">
      <c r="A21" s="211">
        <v>19</v>
      </c>
      <c r="B21" s="113" t="s">
        <v>263</v>
      </c>
      <c r="C21" s="128" t="s">
        <v>246</v>
      </c>
      <c r="D21" s="113">
        <v>1.5</v>
      </c>
      <c r="E21" s="113">
        <v>2000</v>
      </c>
      <c r="F21" s="113">
        <v>0.15</v>
      </c>
      <c r="G21" s="113">
        <v>450</v>
      </c>
      <c r="H21" s="114">
        <v>0.02</v>
      </c>
      <c r="I21" s="114">
        <v>0.02</v>
      </c>
      <c r="J21" s="113">
        <v>2500</v>
      </c>
      <c r="K21" s="183">
        <f t="shared" si="0"/>
        <v>6.555555555555555</v>
      </c>
      <c r="L21" s="115" t="s">
        <v>137</v>
      </c>
    </row>
    <row r="22" spans="1:12" ht="12.75">
      <c r="A22" s="211">
        <v>20</v>
      </c>
      <c r="B22" s="113" t="s">
        <v>264</v>
      </c>
      <c r="C22" s="128" t="s">
        <v>246</v>
      </c>
      <c r="D22" s="113">
        <v>1.5</v>
      </c>
      <c r="E22" s="113">
        <v>2000</v>
      </c>
      <c r="F22" s="113">
        <v>0.15</v>
      </c>
      <c r="G22" s="113">
        <v>450</v>
      </c>
      <c r="H22" s="114">
        <v>0.02</v>
      </c>
      <c r="I22" s="114">
        <v>0.02</v>
      </c>
      <c r="J22" s="113">
        <v>1300</v>
      </c>
      <c r="K22" s="183">
        <f t="shared" si="0"/>
        <v>3.888888888888889</v>
      </c>
      <c r="L22" s="115" t="s">
        <v>137</v>
      </c>
    </row>
    <row r="23" spans="1:12" ht="12.75">
      <c r="A23" s="211">
        <v>21</v>
      </c>
      <c r="B23" s="171" t="s">
        <v>265</v>
      </c>
      <c r="C23" s="121" t="s">
        <v>246</v>
      </c>
      <c r="D23" s="171">
        <v>2</v>
      </c>
      <c r="E23" s="171">
        <v>2000</v>
      </c>
      <c r="F23" s="171">
        <v>0.15</v>
      </c>
      <c r="G23" s="171">
        <v>600</v>
      </c>
      <c r="H23" s="171">
        <v>0.02</v>
      </c>
      <c r="I23" s="171">
        <v>0.02</v>
      </c>
      <c r="J23" s="171">
        <v>3850</v>
      </c>
      <c r="K23" s="183">
        <f t="shared" si="0"/>
        <v>7.416666666666667</v>
      </c>
      <c r="L23" s="121" t="s">
        <v>137</v>
      </c>
    </row>
    <row r="24" spans="1:12" ht="12.75">
      <c r="A24" s="211">
        <v>22</v>
      </c>
      <c r="B24" s="113" t="s">
        <v>266</v>
      </c>
      <c r="C24" s="128" t="s">
        <v>246</v>
      </c>
      <c r="D24" s="113">
        <v>1.5</v>
      </c>
      <c r="E24" s="113">
        <v>2000</v>
      </c>
      <c r="F24" s="113">
        <v>0.15</v>
      </c>
      <c r="G24" s="113">
        <v>450</v>
      </c>
      <c r="H24" s="114">
        <v>0.02</v>
      </c>
      <c r="I24" s="114">
        <v>0.02</v>
      </c>
      <c r="J24" s="113">
        <v>650</v>
      </c>
      <c r="K24" s="183">
        <f t="shared" si="0"/>
        <v>2.4444444444444446</v>
      </c>
      <c r="L24" s="115" t="s">
        <v>137</v>
      </c>
    </row>
    <row r="25" spans="1:12" ht="12.75">
      <c r="A25" s="211">
        <v>23</v>
      </c>
      <c r="B25" s="113" t="s">
        <v>267</v>
      </c>
      <c r="C25" s="128" t="s">
        <v>246</v>
      </c>
      <c r="D25" s="113">
        <v>1.5</v>
      </c>
      <c r="E25" s="113">
        <v>2000</v>
      </c>
      <c r="F25" s="113">
        <v>0.15</v>
      </c>
      <c r="G25" s="113">
        <v>450</v>
      </c>
      <c r="H25" s="114">
        <v>0.02</v>
      </c>
      <c r="I25" s="114">
        <v>0.02</v>
      </c>
      <c r="J25" s="113">
        <v>2600</v>
      </c>
      <c r="K25" s="183">
        <f t="shared" si="0"/>
        <v>6.777777777777778</v>
      </c>
      <c r="L25" s="115" t="s">
        <v>137</v>
      </c>
    </row>
    <row r="26" spans="1:12" ht="12.75">
      <c r="A26" s="211">
        <v>24</v>
      </c>
      <c r="B26" s="113" t="s">
        <v>268</v>
      </c>
      <c r="C26" s="128" t="s">
        <v>246</v>
      </c>
      <c r="D26" s="113">
        <v>1.5</v>
      </c>
      <c r="E26" s="113">
        <v>2000</v>
      </c>
      <c r="F26" s="113">
        <v>0.15</v>
      </c>
      <c r="G26" s="113">
        <v>450</v>
      </c>
      <c r="H26" s="114">
        <v>0.02</v>
      </c>
      <c r="I26" s="114">
        <v>0.02</v>
      </c>
      <c r="J26" s="113">
        <v>1300</v>
      </c>
      <c r="K26" s="183">
        <f t="shared" si="0"/>
        <v>3.888888888888889</v>
      </c>
      <c r="L26" s="115" t="s">
        <v>137</v>
      </c>
    </row>
    <row r="27" spans="1:12" ht="12.75">
      <c r="A27" s="211">
        <v>25</v>
      </c>
      <c r="B27" s="113" t="s">
        <v>269</v>
      </c>
      <c r="C27" s="128" t="s">
        <v>246</v>
      </c>
      <c r="D27" s="113">
        <v>1.75</v>
      </c>
      <c r="E27" s="113">
        <v>2000</v>
      </c>
      <c r="F27" s="113">
        <v>0.15</v>
      </c>
      <c r="G27" s="113">
        <v>525</v>
      </c>
      <c r="H27" s="114">
        <v>0.019</v>
      </c>
      <c r="I27" s="114">
        <v>0.019</v>
      </c>
      <c r="J27" s="113">
        <v>4300</v>
      </c>
      <c r="K27" s="183">
        <f t="shared" si="0"/>
        <v>9.19047619047619</v>
      </c>
      <c r="L27" s="115" t="s">
        <v>137</v>
      </c>
    </row>
    <row r="28" spans="1:12" ht="12.75">
      <c r="A28" s="211">
        <v>26</v>
      </c>
      <c r="B28" s="113" t="s">
        <v>270</v>
      </c>
      <c r="C28" s="128" t="s">
        <v>246</v>
      </c>
      <c r="D28" s="113">
        <v>0.15</v>
      </c>
      <c r="E28" s="113">
        <v>2000</v>
      </c>
      <c r="F28" s="113">
        <v>1</v>
      </c>
      <c r="G28" s="113">
        <v>300</v>
      </c>
      <c r="H28" s="114">
        <v>0.019</v>
      </c>
      <c r="I28" s="114">
        <v>0.019</v>
      </c>
      <c r="J28" s="113">
        <v>4300</v>
      </c>
      <c r="K28" s="183">
        <f t="shared" si="0"/>
        <v>15.333333333333334</v>
      </c>
      <c r="L28" s="115" t="s">
        <v>137</v>
      </c>
    </row>
    <row r="29" spans="1:12" ht="12.75">
      <c r="A29" s="211">
        <v>27</v>
      </c>
      <c r="B29" s="113" t="s">
        <v>271</v>
      </c>
      <c r="C29" s="128" t="s">
        <v>246</v>
      </c>
      <c r="D29" s="113">
        <v>0.15</v>
      </c>
      <c r="E29" s="113">
        <v>2000</v>
      </c>
      <c r="F29" s="113">
        <v>1</v>
      </c>
      <c r="G29" s="113">
        <v>300</v>
      </c>
      <c r="H29" s="116">
        <v>0.018</v>
      </c>
      <c r="I29" s="116">
        <v>0.018</v>
      </c>
      <c r="J29" s="113">
        <v>4900</v>
      </c>
      <c r="K29" s="183">
        <f t="shared" si="0"/>
        <v>17.333333333333332</v>
      </c>
      <c r="L29" s="117" t="s">
        <v>136</v>
      </c>
    </row>
    <row r="30" spans="1:12" ht="12.75">
      <c r="A30" s="211">
        <v>28</v>
      </c>
      <c r="B30" s="113" t="s">
        <v>272</v>
      </c>
      <c r="C30" s="128" t="s">
        <v>246</v>
      </c>
      <c r="D30" s="113">
        <v>1.75</v>
      </c>
      <c r="E30" s="113">
        <v>2000</v>
      </c>
      <c r="F30" s="113">
        <v>0.15</v>
      </c>
      <c r="G30" s="113">
        <v>525</v>
      </c>
      <c r="H30" s="116">
        <v>0.018</v>
      </c>
      <c r="I30" s="116">
        <v>0.018</v>
      </c>
      <c r="J30" s="113">
        <v>4900</v>
      </c>
      <c r="K30" s="183">
        <f t="shared" si="0"/>
        <v>10.333333333333334</v>
      </c>
      <c r="L30" s="117" t="s">
        <v>136</v>
      </c>
    </row>
    <row r="31" spans="1:12" ht="12.75">
      <c r="A31" s="211">
        <v>29</v>
      </c>
      <c r="B31" s="118" t="s">
        <v>273</v>
      </c>
      <c r="C31" s="112" t="s">
        <v>246</v>
      </c>
      <c r="D31" s="110">
        <v>1.5</v>
      </c>
      <c r="E31" s="110">
        <v>2000</v>
      </c>
      <c r="F31" s="110">
        <v>0.15</v>
      </c>
      <c r="G31" s="111">
        <v>450</v>
      </c>
      <c r="H31" s="119">
        <v>0.017</v>
      </c>
      <c r="I31" s="119">
        <v>0.017</v>
      </c>
      <c r="J31" s="110">
        <v>2000</v>
      </c>
      <c r="K31" s="183">
        <f t="shared" si="0"/>
        <v>5.444444444444445</v>
      </c>
      <c r="L31" s="112" t="s">
        <v>136</v>
      </c>
    </row>
    <row r="32" spans="1:13" ht="12.75">
      <c r="A32" s="211">
        <v>30</v>
      </c>
      <c r="B32" s="113" t="s">
        <v>274</v>
      </c>
      <c r="C32" s="128" t="s">
        <v>246</v>
      </c>
      <c r="D32" s="113">
        <v>0.8</v>
      </c>
      <c r="E32" s="113">
        <v>2000</v>
      </c>
      <c r="F32" s="113">
        <v>0.2</v>
      </c>
      <c r="G32" s="113">
        <v>320</v>
      </c>
      <c r="H32" s="114">
        <v>0.019</v>
      </c>
      <c r="I32" s="114">
        <v>0.019</v>
      </c>
      <c r="J32" s="113">
        <v>3300</v>
      </c>
      <c r="K32" s="183">
        <f t="shared" si="0"/>
        <v>11.3125</v>
      </c>
      <c r="L32" s="115" t="s">
        <v>137</v>
      </c>
      <c r="M32" s="33"/>
    </row>
    <row r="33" spans="1:12" ht="12.75">
      <c r="A33" s="211">
        <v>31</v>
      </c>
      <c r="B33" s="113" t="s">
        <v>275</v>
      </c>
      <c r="C33" s="128" t="s">
        <v>246</v>
      </c>
      <c r="D33" s="113">
        <v>0.5</v>
      </c>
      <c r="E33" s="113">
        <v>2000</v>
      </c>
      <c r="F33" s="113">
        <v>1</v>
      </c>
      <c r="G33" s="113">
        <v>1000</v>
      </c>
      <c r="H33" s="114">
        <v>0.019</v>
      </c>
      <c r="I33" s="114">
        <v>0.019</v>
      </c>
      <c r="J33" s="113">
        <v>4000</v>
      </c>
      <c r="K33" s="183">
        <f t="shared" si="0"/>
        <v>5</v>
      </c>
      <c r="L33" s="115" t="s">
        <v>137</v>
      </c>
    </row>
    <row r="34" spans="1:12" ht="12.75">
      <c r="A34" s="211">
        <v>32</v>
      </c>
      <c r="B34" s="113" t="s">
        <v>276</v>
      </c>
      <c r="C34" s="128" t="s">
        <v>246</v>
      </c>
      <c r="D34" s="113">
        <v>0.5</v>
      </c>
      <c r="E34" s="113">
        <v>2000</v>
      </c>
      <c r="F34" s="113">
        <v>1</v>
      </c>
      <c r="G34" s="113">
        <v>1000</v>
      </c>
      <c r="H34" s="114">
        <v>0.019</v>
      </c>
      <c r="I34" s="114">
        <v>0.019</v>
      </c>
      <c r="J34" s="113">
        <v>3700</v>
      </c>
      <c r="K34" s="183">
        <f t="shared" si="0"/>
        <v>4.7</v>
      </c>
      <c r="L34" s="115" t="s">
        <v>137</v>
      </c>
    </row>
    <row r="35" spans="1:12" ht="12.75">
      <c r="A35" s="211">
        <v>33</v>
      </c>
      <c r="B35" s="113" t="s">
        <v>277</v>
      </c>
      <c r="C35" s="128" t="s">
        <v>246</v>
      </c>
      <c r="D35" s="113">
        <v>1.75</v>
      </c>
      <c r="E35" s="113">
        <v>2000</v>
      </c>
      <c r="F35" s="113">
        <v>0.15</v>
      </c>
      <c r="G35" s="113">
        <v>525</v>
      </c>
      <c r="H35" s="114">
        <v>0.019</v>
      </c>
      <c r="I35" s="114">
        <v>0.019</v>
      </c>
      <c r="J35" s="113">
        <v>4300</v>
      </c>
      <c r="K35" s="183">
        <f t="shared" si="0"/>
        <v>9.19047619047619</v>
      </c>
      <c r="L35" s="115" t="s">
        <v>137</v>
      </c>
    </row>
    <row r="36" spans="1:12" ht="12.75">
      <c r="A36" s="211">
        <v>34</v>
      </c>
      <c r="B36" s="113" t="s">
        <v>278</v>
      </c>
      <c r="C36" s="128" t="s">
        <v>246</v>
      </c>
      <c r="D36" s="113">
        <v>0.15</v>
      </c>
      <c r="E36" s="113">
        <v>2000</v>
      </c>
      <c r="F36" s="113">
        <v>1</v>
      </c>
      <c r="G36" s="113">
        <v>300</v>
      </c>
      <c r="H36" s="114">
        <v>0.019</v>
      </c>
      <c r="I36" s="114">
        <v>0.019</v>
      </c>
      <c r="J36" s="113">
        <v>4900</v>
      </c>
      <c r="K36" s="183">
        <f t="shared" si="0"/>
        <v>17.333333333333332</v>
      </c>
      <c r="L36" s="115" t="s">
        <v>137</v>
      </c>
    </row>
    <row r="37" spans="1:12" ht="12.75">
      <c r="A37" s="211">
        <v>35</v>
      </c>
      <c r="B37" s="113" t="s">
        <v>279</v>
      </c>
      <c r="C37" s="128" t="s">
        <v>246</v>
      </c>
      <c r="D37" s="113">
        <v>1.75</v>
      </c>
      <c r="E37" s="113">
        <v>2000</v>
      </c>
      <c r="F37" s="113">
        <v>0.15</v>
      </c>
      <c r="G37" s="113">
        <v>525</v>
      </c>
      <c r="H37" s="116">
        <v>0.018</v>
      </c>
      <c r="I37" s="116">
        <v>0.018</v>
      </c>
      <c r="J37" s="113">
        <v>4900</v>
      </c>
      <c r="K37" s="183">
        <f t="shared" si="0"/>
        <v>10.333333333333334</v>
      </c>
      <c r="L37" s="117" t="s">
        <v>136</v>
      </c>
    </row>
    <row r="38" spans="1:12" ht="12.75">
      <c r="A38" s="211">
        <v>36</v>
      </c>
      <c r="B38" s="113" t="s">
        <v>280</v>
      </c>
      <c r="C38" s="128" t="s">
        <v>246</v>
      </c>
      <c r="D38" s="113">
        <v>0.15</v>
      </c>
      <c r="E38" s="113">
        <v>2000</v>
      </c>
      <c r="F38" s="113">
        <v>1</v>
      </c>
      <c r="G38" s="113">
        <v>300</v>
      </c>
      <c r="H38" s="116">
        <v>0.018</v>
      </c>
      <c r="I38" s="116">
        <v>0.018</v>
      </c>
      <c r="J38" s="113">
        <v>4900</v>
      </c>
      <c r="K38" s="183">
        <f t="shared" si="0"/>
        <v>17.333333333333332</v>
      </c>
      <c r="L38" s="117" t="s">
        <v>136</v>
      </c>
    </row>
    <row r="39" spans="1:12" ht="12.75">
      <c r="A39" s="211">
        <v>37</v>
      </c>
      <c r="B39" s="113" t="s">
        <v>281</v>
      </c>
      <c r="C39" s="128" t="s">
        <v>282</v>
      </c>
      <c r="D39" s="113">
        <v>60</v>
      </c>
      <c r="E39" s="113">
        <v>32</v>
      </c>
      <c r="F39" s="113">
        <v>2</v>
      </c>
      <c r="G39" s="113">
        <v>3840</v>
      </c>
      <c r="H39" s="114">
        <v>0.008</v>
      </c>
      <c r="I39" s="114">
        <v>0.008</v>
      </c>
      <c r="J39" s="113">
        <v>1700</v>
      </c>
      <c r="K39" s="183">
        <f t="shared" si="0"/>
        <v>1.4427083333333333</v>
      </c>
      <c r="L39" s="117" t="s">
        <v>130</v>
      </c>
    </row>
    <row r="40" spans="1:12" ht="12.75">
      <c r="A40" s="211">
        <v>38</v>
      </c>
      <c r="B40" s="111" t="s">
        <v>283</v>
      </c>
      <c r="C40" s="124" t="s">
        <v>246</v>
      </c>
      <c r="D40" s="111">
        <v>0.8</v>
      </c>
      <c r="E40" s="111">
        <v>2000</v>
      </c>
      <c r="F40" s="111">
        <v>0.2</v>
      </c>
      <c r="G40" s="111">
        <v>320</v>
      </c>
      <c r="H40" s="120">
        <v>0.017</v>
      </c>
      <c r="I40" s="120">
        <v>0.017</v>
      </c>
      <c r="J40" s="111">
        <v>2500</v>
      </c>
      <c r="K40" s="183">
        <f t="shared" si="0"/>
        <v>8.8125</v>
      </c>
      <c r="L40" s="121" t="s">
        <v>136</v>
      </c>
    </row>
    <row r="41" spans="1:12" ht="12.75">
      <c r="A41" s="211">
        <v>39</v>
      </c>
      <c r="B41" s="111" t="s">
        <v>284</v>
      </c>
      <c r="C41" s="124" t="s">
        <v>246</v>
      </c>
      <c r="D41" s="122">
        <v>1.5</v>
      </c>
      <c r="E41" s="111">
        <v>2000</v>
      </c>
      <c r="F41" s="200">
        <v>0.175</v>
      </c>
      <c r="G41" s="111">
        <v>525</v>
      </c>
      <c r="H41" s="120">
        <v>0.017</v>
      </c>
      <c r="I41" s="120">
        <v>0.017</v>
      </c>
      <c r="J41" s="111">
        <v>2500</v>
      </c>
      <c r="K41" s="183">
        <f t="shared" si="0"/>
        <v>5.761904761904762</v>
      </c>
      <c r="L41" s="121" t="s">
        <v>136</v>
      </c>
    </row>
    <row r="42" spans="1:12" ht="12.75">
      <c r="A42" s="211">
        <v>40</v>
      </c>
      <c r="B42" s="113" t="s">
        <v>285</v>
      </c>
      <c r="C42" s="128" t="s">
        <v>246</v>
      </c>
      <c r="D42" s="113">
        <v>1.2</v>
      </c>
      <c r="E42" s="113">
        <v>2000</v>
      </c>
      <c r="F42" s="113">
        <v>0.2</v>
      </c>
      <c r="G42" s="113">
        <v>480</v>
      </c>
      <c r="H42" s="114">
        <v>0.019</v>
      </c>
      <c r="I42" s="114">
        <v>0.019</v>
      </c>
      <c r="J42" s="113">
        <v>2200</v>
      </c>
      <c r="K42" s="183">
        <f t="shared" si="0"/>
        <v>5.583333333333333</v>
      </c>
      <c r="L42" s="115" t="s">
        <v>137</v>
      </c>
    </row>
    <row r="43" spans="1:12" ht="12.75">
      <c r="A43" s="211">
        <v>41</v>
      </c>
      <c r="B43" s="113" t="s">
        <v>286</v>
      </c>
      <c r="C43" s="128" t="s">
        <v>246</v>
      </c>
      <c r="D43" s="113">
        <v>0.8</v>
      </c>
      <c r="E43" s="113">
        <v>2000</v>
      </c>
      <c r="F43" s="113">
        <v>0.15</v>
      </c>
      <c r="G43" s="113">
        <v>240</v>
      </c>
      <c r="H43" s="114">
        <v>0.018</v>
      </c>
      <c r="I43" s="114">
        <v>0.018</v>
      </c>
      <c r="J43" s="113">
        <v>2500</v>
      </c>
      <c r="K43" s="183">
        <f t="shared" si="0"/>
        <v>11.416666666666666</v>
      </c>
      <c r="L43" s="115" t="s">
        <v>137</v>
      </c>
    </row>
    <row r="44" spans="1:12" ht="12.75">
      <c r="A44" s="211">
        <v>42</v>
      </c>
      <c r="B44" s="113" t="s">
        <v>287</v>
      </c>
      <c r="C44" s="128" t="s">
        <v>246</v>
      </c>
      <c r="D44" s="113">
        <v>8</v>
      </c>
      <c r="E44" s="113">
        <v>2000</v>
      </c>
      <c r="F44" s="113">
        <v>0.02</v>
      </c>
      <c r="G44" s="113">
        <v>320</v>
      </c>
      <c r="H44" s="120">
        <v>0.017</v>
      </c>
      <c r="I44" s="120">
        <v>0.017</v>
      </c>
      <c r="J44" s="113">
        <v>1400</v>
      </c>
      <c r="K44" s="183">
        <f t="shared" si="0"/>
        <v>5.375</v>
      </c>
      <c r="L44" s="117" t="s">
        <v>136</v>
      </c>
    </row>
    <row r="45" spans="1:12" ht="12.75">
      <c r="A45" s="211">
        <v>43</v>
      </c>
      <c r="B45" s="113" t="s">
        <v>288</v>
      </c>
      <c r="C45" s="128" t="s">
        <v>282</v>
      </c>
      <c r="D45" s="113">
        <v>60</v>
      </c>
      <c r="E45" s="113">
        <v>32</v>
      </c>
      <c r="F45" s="113">
        <v>2</v>
      </c>
      <c r="G45" s="113">
        <v>3840</v>
      </c>
      <c r="H45" s="114">
        <v>0.008</v>
      </c>
      <c r="I45" s="114">
        <v>0.008</v>
      </c>
      <c r="J45" s="113">
        <v>1100</v>
      </c>
      <c r="K45" s="183">
        <f t="shared" si="0"/>
        <v>1.2864583333333333</v>
      </c>
      <c r="L45" s="117" t="s">
        <v>130</v>
      </c>
    </row>
    <row r="46" spans="1:12" ht="12.75">
      <c r="A46" s="211">
        <v>44</v>
      </c>
      <c r="B46" s="113" t="s">
        <v>289</v>
      </c>
      <c r="C46" s="128" t="s">
        <v>282</v>
      </c>
      <c r="D46" s="113">
        <v>83</v>
      </c>
      <c r="E46" s="113">
        <v>24</v>
      </c>
      <c r="F46" s="113">
        <v>1.004</v>
      </c>
      <c r="G46" s="113">
        <v>2000</v>
      </c>
      <c r="H46" s="114">
        <v>0.03</v>
      </c>
      <c r="I46" s="114">
        <v>0.03</v>
      </c>
      <c r="J46" s="113">
        <v>200</v>
      </c>
      <c r="K46" s="183">
        <f t="shared" si="0"/>
        <v>1.1</v>
      </c>
      <c r="L46" s="115" t="s">
        <v>142</v>
      </c>
    </row>
    <row r="47" spans="1:12" ht="12.75">
      <c r="A47" s="211">
        <v>45</v>
      </c>
      <c r="B47" s="113" t="s">
        <v>290</v>
      </c>
      <c r="C47" s="128" t="s">
        <v>291</v>
      </c>
      <c r="D47" s="113">
        <v>2000</v>
      </c>
      <c r="E47" s="113">
        <v>1</v>
      </c>
      <c r="F47" s="113">
        <v>0.5</v>
      </c>
      <c r="G47" s="113">
        <v>1000</v>
      </c>
      <c r="H47" s="114">
        <v>0.03</v>
      </c>
      <c r="I47" s="114">
        <v>0.03</v>
      </c>
      <c r="J47" s="113">
        <v>200</v>
      </c>
      <c r="K47" s="183">
        <f t="shared" si="0"/>
        <v>1.2</v>
      </c>
      <c r="L47" s="115" t="s">
        <v>142</v>
      </c>
    </row>
    <row r="48" spans="1:12" ht="12.75">
      <c r="A48" s="211">
        <v>46</v>
      </c>
      <c r="B48" s="113" t="s">
        <v>292</v>
      </c>
      <c r="C48" s="128" t="s">
        <v>246</v>
      </c>
      <c r="D48" s="113">
        <v>2</v>
      </c>
      <c r="E48" s="113">
        <v>2000</v>
      </c>
      <c r="F48" s="113">
        <v>0.05</v>
      </c>
      <c r="G48" s="113">
        <v>200</v>
      </c>
      <c r="H48" s="120">
        <v>0.017</v>
      </c>
      <c r="I48" s="120">
        <v>0.017</v>
      </c>
      <c r="J48" s="113">
        <v>1300</v>
      </c>
      <c r="K48" s="183">
        <f t="shared" si="0"/>
        <v>7.5</v>
      </c>
      <c r="L48" s="115" t="s">
        <v>136</v>
      </c>
    </row>
    <row r="49" spans="1:12" ht="12.75">
      <c r="A49" s="211">
        <v>47</v>
      </c>
      <c r="B49" s="181" t="s">
        <v>1518</v>
      </c>
      <c r="C49" s="182" t="s">
        <v>291</v>
      </c>
      <c r="D49" s="181">
        <v>200</v>
      </c>
      <c r="E49" s="181">
        <v>1</v>
      </c>
      <c r="F49" s="181">
        <v>1</v>
      </c>
      <c r="G49" s="181">
        <v>200</v>
      </c>
      <c r="H49" s="181">
        <v>0.017</v>
      </c>
      <c r="I49" s="181">
        <v>0.017</v>
      </c>
      <c r="J49" s="181">
        <v>2650</v>
      </c>
      <c r="K49" s="183">
        <f t="shared" si="0"/>
        <v>14.25</v>
      </c>
      <c r="L49" s="182" t="s">
        <v>136</v>
      </c>
    </row>
    <row r="50" spans="1:12" ht="12.75">
      <c r="A50" s="211">
        <v>48</v>
      </c>
      <c r="B50" s="181" t="s">
        <v>1519</v>
      </c>
      <c r="C50" s="182" t="s">
        <v>291</v>
      </c>
      <c r="D50" s="181">
        <v>20000</v>
      </c>
      <c r="E50" s="181">
        <v>1</v>
      </c>
      <c r="F50" s="181">
        <v>0.05</v>
      </c>
      <c r="G50" s="181">
        <v>1000</v>
      </c>
      <c r="H50" s="181">
        <v>0.015</v>
      </c>
      <c r="I50" s="181">
        <v>0.015</v>
      </c>
      <c r="J50" s="181">
        <v>2650</v>
      </c>
      <c r="K50" s="183">
        <f t="shared" si="0"/>
        <v>3.65</v>
      </c>
      <c r="L50" s="182" t="s">
        <v>133</v>
      </c>
    </row>
    <row r="51" spans="1:12" ht="12.75">
      <c r="A51" s="211">
        <v>49</v>
      </c>
      <c r="B51" s="181" t="s">
        <v>1520</v>
      </c>
      <c r="C51" s="182" t="s">
        <v>291</v>
      </c>
      <c r="D51" s="181">
        <v>20000</v>
      </c>
      <c r="E51" s="181">
        <v>1</v>
      </c>
      <c r="F51" s="181">
        <v>0.2</v>
      </c>
      <c r="G51" s="181">
        <v>4000</v>
      </c>
      <c r="H51" s="181">
        <v>0.015</v>
      </c>
      <c r="I51" s="181">
        <v>0.015</v>
      </c>
      <c r="J51" s="181">
        <v>1700</v>
      </c>
      <c r="K51" s="183">
        <f t="shared" si="0"/>
        <v>1.425</v>
      </c>
      <c r="L51" s="182" t="s">
        <v>133</v>
      </c>
    </row>
    <row r="52" spans="1:12" ht="12.75">
      <c r="A52" s="211">
        <v>50</v>
      </c>
      <c r="B52" s="181" t="s">
        <v>1521</v>
      </c>
      <c r="C52" s="182" t="s">
        <v>291</v>
      </c>
      <c r="D52" s="181">
        <v>200</v>
      </c>
      <c r="E52" s="181">
        <v>1</v>
      </c>
      <c r="F52" s="181">
        <v>1</v>
      </c>
      <c r="G52" s="181">
        <v>200</v>
      </c>
      <c r="H52" s="181">
        <v>0.017</v>
      </c>
      <c r="I52" s="181">
        <v>0.017</v>
      </c>
      <c r="J52" s="181">
        <v>4533</v>
      </c>
      <c r="K52" s="183">
        <f t="shared" si="0"/>
        <v>23.665</v>
      </c>
      <c r="L52" s="182" t="s">
        <v>136</v>
      </c>
    </row>
    <row r="53" spans="1:12" ht="12.75">
      <c r="A53" s="211">
        <v>51</v>
      </c>
      <c r="B53" s="181" t="s">
        <v>1522</v>
      </c>
      <c r="C53" s="182" t="s">
        <v>291</v>
      </c>
      <c r="D53" s="181">
        <v>4000</v>
      </c>
      <c r="E53" s="181">
        <v>1</v>
      </c>
      <c r="F53" s="181">
        <v>1</v>
      </c>
      <c r="G53" s="181">
        <v>4000</v>
      </c>
      <c r="H53" s="181">
        <v>0.015</v>
      </c>
      <c r="I53" s="181">
        <v>0.015</v>
      </c>
      <c r="J53" s="181">
        <v>5060</v>
      </c>
      <c r="K53" s="183">
        <f t="shared" si="0"/>
        <v>2.2649999999999997</v>
      </c>
      <c r="L53" s="182" t="s">
        <v>133</v>
      </c>
    </row>
    <row r="54" spans="1:12" ht="12.75">
      <c r="A54" s="211">
        <v>52</v>
      </c>
      <c r="B54" s="181" t="s">
        <v>1523</v>
      </c>
      <c r="C54" s="182" t="s">
        <v>336</v>
      </c>
      <c r="D54" s="181">
        <v>150</v>
      </c>
      <c r="E54" s="181">
        <v>100</v>
      </c>
      <c r="F54" s="181">
        <v>0.056</v>
      </c>
      <c r="G54" s="181">
        <v>840</v>
      </c>
      <c r="H54" s="181">
        <v>0.017</v>
      </c>
      <c r="I54" s="181">
        <v>0.017</v>
      </c>
      <c r="J54" s="181">
        <v>3962</v>
      </c>
      <c r="K54" s="183">
        <f t="shared" si="0"/>
        <v>5.716666666666667</v>
      </c>
      <c r="L54" s="182" t="s">
        <v>136</v>
      </c>
    </row>
    <row r="55" spans="1:12" ht="12.75">
      <c r="A55" s="211">
        <v>53</v>
      </c>
      <c r="B55" s="111" t="s">
        <v>293</v>
      </c>
      <c r="C55" s="124" t="s">
        <v>282</v>
      </c>
      <c r="D55" s="111">
        <v>125</v>
      </c>
      <c r="E55" s="111">
        <v>48</v>
      </c>
      <c r="F55" s="111">
        <v>1.5</v>
      </c>
      <c r="G55" s="111">
        <v>9000</v>
      </c>
      <c r="H55" s="123">
        <v>0.008</v>
      </c>
      <c r="I55" s="123">
        <v>0.008</v>
      </c>
      <c r="J55" s="111">
        <v>2496</v>
      </c>
      <c r="K55" s="183">
        <f t="shared" si="0"/>
        <v>1.2773333333333334</v>
      </c>
      <c r="L55" s="124" t="s">
        <v>130</v>
      </c>
    </row>
    <row r="56" spans="1:12" ht="12.75">
      <c r="A56" s="211">
        <v>54</v>
      </c>
      <c r="B56" s="113" t="s">
        <v>294</v>
      </c>
      <c r="C56" s="128" t="s">
        <v>282</v>
      </c>
      <c r="D56" s="113">
        <v>100</v>
      </c>
      <c r="E56" s="113">
        <v>48</v>
      </c>
      <c r="F56" s="113">
        <v>1.5</v>
      </c>
      <c r="G56" s="113">
        <v>7200</v>
      </c>
      <c r="H56" s="114">
        <v>0.008</v>
      </c>
      <c r="I56" s="114">
        <v>0.008</v>
      </c>
      <c r="J56" s="113">
        <v>1680</v>
      </c>
      <c r="K56" s="183">
        <f t="shared" si="0"/>
        <v>1.2333333333333334</v>
      </c>
      <c r="L56" s="115" t="s">
        <v>130</v>
      </c>
    </row>
    <row r="57" spans="1:12" ht="12.75">
      <c r="A57" s="211">
        <v>55</v>
      </c>
      <c r="B57" s="113" t="s">
        <v>295</v>
      </c>
      <c r="C57" s="128" t="s">
        <v>282</v>
      </c>
      <c r="D57" s="113">
        <v>80</v>
      </c>
      <c r="E57" s="113">
        <v>48</v>
      </c>
      <c r="F57" s="113">
        <v>1.5</v>
      </c>
      <c r="G57" s="113">
        <v>5760</v>
      </c>
      <c r="H57" s="114">
        <v>0.008</v>
      </c>
      <c r="I57" s="114">
        <v>0.008</v>
      </c>
      <c r="J57" s="113">
        <v>1560</v>
      </c>
      <c r="K57" s="183">
        <f t="shared" si="0"/>
        <v>1.2708333333333333</v>
      </c>
      <c r="L57" s="115" t="s">
        <v>130</v>
      </c>
    </row>
    <row r="58" spans="1:12" ht="12.75">
      <c r="A58" s="211">
        <v>56</v>
      </c>
      <c r="B58" s="113" t="s">
        <v>296</v>
      </c>
      <c r="C58" s="128" t="s">
        <v>282</v>
      </c>
      <c r="D58" s="113">
        <v>100</v>
      </c>
      <c r="E58" s="113">
        <v>48</v>
      </c>
      <c r="F58" s="113">
        <v>1.5</v>
      </c>
      <c r="G58" s="113">
        <v>7200</v>
      </c>
      <c r="H58" s="114">
        <v>0.008</v>
      </c>
      <c r="I58" s="114">
        <v>0.008</v>
      </c>
      <c r="J58" s="113">
        <v>2040</v>
      </c>
      <c r="K58" s="183">
        <f t="shared" si="0"/>
        <v>1.2833333333333332</v>
      </c>
      <c r="L58" s="115" t="s">
        <v>130</v>
      </c>
    </row>
    <row r="59" spans="1:12" ht="12.75">
      <c r="A59" s="211">
        <v>57</v>
      </c>
      <c r="B59" s="125" t="s">
        <v>297</v>
      </c>
      <c r="C59" s="128" t="s">
        <v>282</v>
      </c>
      <c r="D59" s="113">
        <v>120</v>
      </c>
      <c r="E59" s="113">
        <v>48</v>
      </c>
      <c r="F59" s="113">
        <v>1.5</v>
      </c>
      <c r="G59" s="113">
        <v>8640</v>
      </c>
      <c r="H59" s="114">
        <v>0.008</v>
      </c>
      <c r="I59" s="114">
        <v>0.008</v>
      </c>
      <c r="J59" s="113">
        <v>2450</v>
      </c>
      <c r="K59" s="183">
        <f t="shared" si="0"/>
        <v>1.2835648148148149</v>
      </c>
      <c r="L59" s="115" t="s">
        <v>130</v>
      </c>
    </row>
    <row r="60" spans="1:12" ht="12.75">
      <c r="A60" s="211">
        <v>58</v>
      </c>
      <c r="B60" s="113" t="s">
        <v>298</v>
      </c>
      <c r="C60" s="128" t="s">
        <v>282</v>
      </c>
      <c r="D60" s="113">
        <v>35</v>
      </c>
      <c r="E60" s="113">
        <v>48</v>
      </c>
      <c r="F60" s="113">
        <v>1.5</v>
      </c>
      <c r="G60" s="113">
        <v>2520</v>
      </c>
      <c r="H60" s="114">
        <v>0.008</v>
      </c>
      <c r="I60" s="114">
        <v>0.008</v>
      </c>
      <c r="J60" s="113">
        <v>970</v>
      </c>
      <c r="K60" s="183">
        <f t="shared" si="0"/>
        <v>1.3849206349206349</v>
      </c>
      <c r="L60" s="115" t="s">
        <v>130</v>
      </c>
    </row>
    <row r="61" spans="1:12" ht="12.75">
      <c r="A61" s="211">
        <v>59</v>
      </c>
      <c r="B61" s="113" t="s">
        <v>299</v>
      </c>
      <c r="C61" s="128" t="s">
        <v>282</v>
      </c>
      <c r="D61" s="113">
        <v>45</v>
      </c>
      <c r="E61" s="113">
        <v>48</v>
      </c>
      <c r="F61" s="113">
        <v>1.5</v>
      </c>
      <c r="G61" s="113">
        <v>3240</v>
      </c>
      <c r="H61" s="114">
        <v>0.008</v>
      </c>
      <c r="I61" s="114">
        <v>0.008</v>
      </c>
      <c r="J61" s="113">
        <v>960</v>
      </c>
      <c r="K61" s="183">
        <f t="shared" si="0"/>
        <v>1.2962962962962963</v>
      </c>
      <c r="L61" s="115" t="s">
        <v>130</v>
      </c>
    </row>
    <row r="62" spans="1:12" ht="12.75">
      <c r="A62" s="211">
        <v>60</v>
      </c>
      <c r="B62" s="113" t="s">
        <v>300</v>
      </c>
      <c r="C62" s="128" t="s">
        <v>282</v>
      </c>
      <c r="D62" s="113">
        <v>60</v>
      </c>
      <c r="E62" s="113">
        <v>48</v>
      </c>
      <c r="F62" s="113">
        <v>1.5</v>
      </c>
      <c r="G62" s="113">
        <v>4320</v>
      </c>
      <c r="H62" s="114">
        <v>0.008</v>
      </c>
      <c r="I62" s="114">
        <v>0.008</v>
      </c>
      <c r="J62" s="113">
        <v>1200</v>
      </c>
      <c r="K62" s="183">
        <f t="shared" si="0"/>
        <v>1.2777777777777777</v>
      </c>
      <c r="L62" s="115" t="s">
        <v>130</v>
      </c>
    </row>
    <row r="63" spans="1:12" ht="12.75">
      <c r="A63" s="211">
        <v>61</v>
      </c>
      <c r="B63" s="113" t="s">
        <v>301</v>
      </c>
      <c r="C63" s="128" t="s">
        <v>282</v>
      </c>
      <c r="D63" s="113">
        <v>80</v>
      </c>
      <c r="E63" s="113">
        <v>48</v>
      </c>
      <c r="F63" s="113">
        <v>1.5</v>
      </c>
      <c r="G63" s="113">
        <v>5760</v>
      </c>
      <c r="H63" s="114">
        <v>0.008</v>
      </c>
      <c r="I63" s="114">
        <v>0.008</v>
      </c>
      <c r="J63" s="113">
        <v>1560</v>
      </c>
      <c r="K63" s="183">
        <f t="shared" si="0"/>
        <v>1.2708333333333333</v>
      </c>
      <c r="L63" s="115" t="s">
        <v>130</v>
      </c>
    </row>
    <row r="64" spans="1:12" ht="12.75">
      <c r="A64" s="211">
        <v>62</v>
      </c>
      <c r="B64" s="113" t="s">
        <v>302</v>
      </c>
      <c r="C64" s="128" t="s">
        <v>246</v>
      </c>
      <c r="D64" s="113">
        <v>1.5</v>
      </c>
      <c r="E64" s="113">
        <v>2000</v>
      </c>
      <c r="F64" s="113">
        <v>1.4</v>
      </c>
      <c r="G64" s="113">
        <v>4200</v>
      </c>
      <c r="H64" s="120">
        <v>0.017</v>
      </c>
      <c r="I64" s="120">
        <v>0.017</v>
      </c>
      <c r="J64" s="113">
        <v>1150</v>
      </c>
      <c r="K64" s="183">
        <f t="shared" si="0"/>
        <v>1.2738095238095237</v>
      </c>
      <c r="L64" s="117" t="s">
        <v>136</v>
      </c>
    </row>
    <row r="65" spans="1:12" ht="12.75">
      <c r="A65" s="211">
        <v>63</v>
      </c>
      <c r="B65" s="113" t="s">
        <v>303</v>
      </c>
      <c r="C65" s="128" t="s">
        <v>246</v>
      </c>
      <c r="D65" s="113">
        <v>1.5</v>
      </c>
      <c r="E65" s="113">
        <v>2000</v>
      </c>
      <c r="F65" s="113">
        <v>1.4</v>
      </c>
      <c r="G65" s="113">
        <v>4200</v>
      </c>
      <c r="H65" s="120">
        <v>0.017</v>
      </c>
      <c r="I65" s="120">
        <v>0.017</v>
      </c>
      <c r="J65" s="113">
        <v>1150</v>
      </c>
      <c r="K65" s="183">
        <f t="shared" si="0"/>
        <v>1.2738095238095237</v>
      </c>
      <c r="L65" s="117" t="s">
        <v>136</v>
      </c>
    </row>
    <row r="66" spans="1:12" ht="12.75">
      <c r="A66" s="211">
        <v>64</v>
      </c>
      <c r="B66" s="113" t="s">
        <v>304</v>
      </c>
      <c r="C66" s="128" t="s">
        <v>291</v>
      </c>
      <c r="D66" s="113">
        <v>3000</v>
      </c>
      <c r="E66" s="113">
        <v>1</v>
      </c>
      <c r="F66" s="113">
        <v>1.257</v>
      </c>
      <c r="G66" s="113">
        <v>3771</v>
      </c>
      <c r="H66" s="116">
        <v>0.021</v>
      </c>
      <c r="I66" s="116">
        <v>0.021</v>
      </c>
      <c r="J66" s="113">
        <v>243</v>
      </c>
      <c r="K66" s="183">
        <f t="shared" si="0"/>
        <v>1.064439140811456</v>
      </c>
      <c r="L66" s="126" t="s">
        <v>137</v>
      </c>
    </row>
    <row r="67" spans="1:12" ht="12.75">
      <c r="A67" s="211">
        <v>65</v>
      </c>
      <c r="B67" s="113" t="s">
        <v>305</v>
      </c>
      <c r="C67" s="128" t="s">
        <v>291</v>
      </c>
      <c r="D67" s="113">
        <v>2000</v>
      </c>
      <c r="E67" s="113">
        <v>1</v>
      </c>
      <c r="F67" s="113">
        <v>1.577</v>
      </c>
      <c r="G67" s="113">
        <v>3154</v>
      </c>
      <c r="H67" s="116">
        <v>0.021</v>
      </c>
      <c r="I67" s="116">
        <v>0.021</v>
      </c>
      <c r="J67" s="113">
        <v>249</v>
      </c>
      <c r="K67" s="183">
        <f t="shared" si="0"/>
        <v>1.0789473684210527</v>
      </c>
      <c r="L67" s="126" t="s">
        <v>137</v>
      </c>
    </row>
    <row r="68" spans="1:12" ht="12.75">
      <c r="A68" s="211">
        <v>66</v>
      </c>
      <c r="B68" s="113" t="s">
        <v>306</v>
      </c>
      <c r="C68" s="128" t="s">
        <v>291</v>
      </c>
      <c r="D68" s="113">
        <v>4000</v>
      </c>
      <c r="E68" s="113">
        <v>1</v>
      </c>
      <c r="F68" s="113">
        <v>1.07</v>
      </c>
      <c r="G68" s="113">
        <v>4280</v>
      </c>
      <c r="H68" s="116">
        <v>0.021</v>
      </c>
      <c r="I68" s="116">
        <v>0.021</v>
      </c>
      <c r="J68" s="113">
        <v>190</v>
      </c>
      <c r="K68" s="183">
        <f t="shared" si="0"/>
        <v>1.044392523364486</v>
      </c>
      <c r="L68" s="126" t="s">
        <v>137</v>
      </c>
    </row>
    <row r="69" spans="1:12" ht="12.75">
      <c r="A69" s="211">
        <v>67</v>
      </c>
      <c r="B69" s="111" t="s">
        <v>307</v>
      </c>
      <c r="C69" s="124" t="s">
        <v>282</v>
      </c>
      <c r="D69" s="111">
        <v>70</v>
      </c>
      <c r="E69" s="111">
        <v>48</v>
      </c>
      <c r="F69" s="111">
        <v>1.5</v>
      </c>
      <c r="G69" s="111">
        <v>5040</v>
      </c>
      <c r="H69" s="123">
        <v>0.008</v>
      </c>
      <c r="I69" s="123">
        <v>0.008</v>
      </c>
      <c r="J69" s="111">
        <v>1370</v>
      </c>
      <c r="K69" s="183">
        <f t="shared" si="0"/>
        <v>1.2718253968253967</v>
      </c>
      <c r="L69" s="124" t="s">
        <v>130</v>
      </c>
    </row>
    <row r="70" spans="1:12" ht="12.75">
      <c r="A70" s="211">
        <v>68</v>
      </c>
      <c r="B70" s="113" t="s">
        <v>308</v>
      </c>
      <c r="C70" s="128" t="s">
        <v>309</v>
      </c>
      <c r="D70" s="113">
        <v>1600</v>
      </c>
      <c r="E70" s="113">
        <v>1</v>
      </c>
      <c r="F70" s="113">
        <v>1</v>
      </c>
      <c r="G70" s="113">
        <v>1600</v>
      </c>
      <c r="H70" s="114">
        <v>0.025</v>
      </c>
      <c r="I70" s="114">
        <v>0.025</v>
      </c>
      <c r="J70" s="113">
        <v>300</v>
      </c>
      <c r="K70" s="183">
        <f t="shared" si="0"/>
        <v>1.1875</v>
      </c>
      <c r="L70" s="115" t="s">
        <v>141</v>
      </c>
    </row>
    <row r="71" spans="1:12" ht="12.75">
      <c r="A71" s="211">
        <v>69</v>
      </c>
      <c r="B71" s="113" t="s">
        <v>310</v>
      </c>
      <c r="C71" s="128" t="s">
        <v>309</v>
      </c>
      <c r="D71" s="113">
        <v>1300</v>
      </c>
      <c r="E71" s="113">
        <v>1</v>
      </c>
      <c r="F71" s="113">
        <v>1</v>
      </c>
      <c r="G71" s="113">
        <v>1300</v>
      </c>
      <c r="H71" s="114">
        <v>0.025</v>
      </c>
      <c r="I71" s="114">
        <v>0.025</v>
      </c>
      <c r="J71" s="113">
        <v>240</v>
      </c>
      <c r="K71" s="183">
        <f t="shared" si="0"/>
        <v>1.1846153846153846</v>
      </c>
      <c r="L71" s="115" t="s">
        <v>141</v>
      </c>
    </row>
    <row r="72" spans="1:12" ht="12.75">
      <c r="A72" s="211">
        <v>70</v>
      </c>
      <c r="B72" s="113" t="s">
        <v>311</v>
      </c>
      <c r="C72" s="128" t="s">
        <v>291</v>
      </c>
      <c r="D72" s="113">
        <v>800</v>
      </c>
      <c r="E72" s="113">
        <v>1</v>
      </c>
      <c r="F72" s="113">
        <v>1</v>
      </c>
      <c r="G72" s="113">
        <v>800</v>
      </c>
      <c r="H72" s="114">
        <v>0.025</v>
      </c>
      <c r="I72" s="114">
        <v>0.025</v>
      </c>
      <c r="J72" s="113">
        <v>170</v>
      </c>
      <c r="K72" s="183">
        <f aca="true" t="shared" si="1" ref="K72:K135">(J72/G72)+1</f>
        <v>1.2125</v>
      </c>
      <c r="L72" s="115" t="s">
        <v>141</v>
      </c>
    </row>
    <row r="73" spans="1:12" ht="12.75">
      <c r="A73" s="211">
        <v>71</v>
      </c>
      <c r="B73" s="113" t="s">
        <v>312</v>
      </c>
      <c r="C73" s="128" t="s">
        <v>291</v>
      </c>
      <c r="D73" s="113">
        <v>800</v>
      </c>
      <c r="E73" s="113">
        <v>1</v>
      </c>
      <c r="F73" s="113">
        <v>1</v>
      </c>
      <c r="G73" s="113">
        <v>800</v>
      </c>
      <c r="H73" s="114">
        <v>0.025</v>
      </c>
      <c r="I73" s="114">
        <v>0.025</v>
      </c>
      <c r="J73" s="113">
        <v>150</v>
      </c>
      <c r="K73" s="183">
        <f t="shared" si="1"/>
        <v>1.1875</v>
      </c>
      <c r="L73" s="115" t="s">
        <v>141</v>
      </c>
    </row>
    <row r="74" spans="1:12" ht="12.75">
      <c r="A74" s="211">
        <v>72</v>
      </c>
      <c r="B74" s="113" t="s">
        <v>313</v>
      </c>
      <c r="C74" s="128" t="s">
        <v>291</v>
      </c>
      <c r="D74" s="113">
        <v>1000</v>
      </c>
      <c r="E74" s="113">
        <v>1</v>
      </c>
      <c r="F74" s="113">
        <v>1</v>
      </c>
      <c r="G74" s="113">
        <v>1000</v>
      </c>
      <c r="H74" s="114">
        <v>0.025</v>
      </c>
      <c r="I74" s="114">
        <v>0.025</v>
      </c>
      <c r="J74" s="113">
        <v>200</v>
      </c>
      <c r="K74" s="183">
        <f t="shared" si="1"/>
        <v>1.2</v>
      </c>
      <c r="L74" s="115" t="s">
        <v>141</v>
      </c>
    </row>
    <row r="75" spans="1:12" ht="12.75">
      <c r="A75" s="211">
        <v>73</v>
      </c>
      <c r="B75" s="113" t="s">
        <v>314</v>
      </c>
      <c r="C75" s="128" t="s">
        <v>291</v>
      </c>
      <c r="D75" s="113">
        <v>1000</v>
      </c>
      <c r="E75" s="113">
        <v>1</v>
      </c>
      <c r="F75" s="113">
        <v>1</v>
      </c>
      <c r="G75" s="113">
        <v>1000</v>
      </c>
      <c r="H75" s="114">
        <v>0.025</v>
      </c>
      <c r="I75" s="114">
        <v>0.025</v>
      </c>
      <c r="J75" s="113">
        <v>190</v>
      </c>
      <c r="K75" s="183">
        <f t="shared" si="1"/>
        <v>1.19</v>
      </c>
      <c r="L75" s="115" t="s">
        <v>141</v>
      </c>
    </row>
    <row r="76" spans="1:12" ht="12.75">
      <c r="A76" s="211">
        <v>74</v>
      </c>
      <c r="B76" s="113" t="s">
        <v>315</v>
      </c>
      <c r="C76" s="128" t="s">
        <v>291</v>
      </c>
      <c r="D76" s="113">
        <v>1200</v>
      </c>
      <c r="E76" s="113">
        <v>1</v>
      </c>
      <c r="F76" s="113">
        <v>1</v>
      </c>
      <c r="G76" s="113">
        <v>1200</v>
      </c>
      <c r="H76" s="114">
        <v>0.025</v>
      </c>
      <c r="I76" s="114">
        <v>0.025</v>
      </c>
      <c r="J76" s="113">
        <v>250</v>
      </c>
      <c r="K76" s="183">
        <f t="shared" si="1"/>
        <v>1.2083333333333333</v>
      </c>
      <c r="L76" s="115" t="s">
        <v>141</v>
      </c>
    </row>
    <row r="77" spans="1:12" ht="12.75">
      <c r="A77" s="211">
        <v>75</v>
      </c>
      <c r="B77" s="113" t="s">
        <v>316</v>
      </c>
      <c r="C77" s="128" t="s">
        <v>291</v>
      </c>
      <c r="D77" s="113">
        <v>1200</v>
      </c>
      <c r="E77" s="113">
        <v>1</v>
      </c>
      <c r="F77" s="113">
        <v>1</v>
      </c>
      <c r="G77" s="113">
        <v>1200</v>
      </c>
      <c r="H77" s="114">
        <v>0.025</v>
      </c>
      <c r="I77" s="114">
        <v>0.025</v>
      </c>
      <c r="J77" s="113">
        <v>220</v>
      </c>
      <c r="K77" s="183">
        <f t="shared" si="1"/>
        <v>1.1833333333333333</v>
      </c>
      <c r="L77" s="115" t="s">
        <v>141</v>
      </c>
    </row>
    <row r="78" spans="1:12" ht="12.75">
      <c r="A78" s="211">
        <v>76</v>
      </c>
      <c r="B78" s="113" t="s">
        <v>317</v>
      </c>
      <c r="C78" s="128" t="s">
        <v>291</v>
      </c>
      <c r="D78" s="113">
        <v>1400</v>
      </c>
      <c r="E78" s="113">
        <v>1</v>
      </c>
      <c r="F78" s="113">
        <v>1</v>
      </c>
      <c r="G78" s="113">
        <v>1400</v>
      </c>
      <c r="H78" s="114">
        <v>0.025</v>
      </c>
      <c r="I78" s="114">
        <v>0.025</v>
      </c>
      <c r="J78" s="113">
        <v>290</v>
      </c>
      <c r="K78" s="183">
        <f t="shared" si="1"/>
        <v>1.207142857142857</v>
      </c>
      <c r="L78" s="115" t="s">
        <v>141</v>
      </c>
    </row>
    <row r="79" spans="1:12" ht="12.75">
      <c r="A79" s="211">
        <v>77</v>
      </c>
      <c r="B79" s="113" t="s">
        <v>318</v>
      </c>
      <c r="C79" s="128" t="s">
        <v>291</v>
      </c>
      <c r="D79" s="113">
        <v>1400</v>
      </c>
      <c r="E79" s="113">
        <v>1</v>
      </c>
      <c r="F79" s="113">
        <v>1</v>
      </c>
      <c r="G79" s="113">
        <v>1400</v>
      </c>
      <c r="H79" s="114">
        <v>0.025</v>
      </c>
      <c r="I79" s="114">
        <v>0.025</v>
      </c>
      <c r="J79" s="113">
        <v>260</v>
      </c>
      <c r="K79" s="183">
        <f t="shared" si="1"/>
        <v>1.1857142857142857</v>
      </c>
      <c r="L79" s="115" t="s">
        <v>141</v>
      </c>
    </row>
    <row r="80" spans="1:12" ht="12.75">
      <c r="A80" s="211">
        <v>78</v>
      </c>
      <c r="B80" s="113" t="s">
        <v>319</v>
      </c>
      <c r="C80" s="128" t="s">
        <v>309</v>
      </c>
      <c r="D80" s="113">
        <v>1600</v>
      </c>
      <c r="E80" s="113">
        <v>1</v>
      </c>
      <c r="F80" s="113">
        <v>1</v>
      </c>
      <c r="G80" s="113">
        <v>1600</v>
      </c>
      <c r="H80" s="114">
        <v>0.025</v>
      </c>
      <c r="I80" s="114">
        <v>0.025</v>
      </c>
      <c r="J80" s="113">
        <v>300</v>
      </c>
      <c r="K80" s="183">
        <f t="shared" si="1"/>
        <v>1.1875</v>
      </c>
      <c r="L80" s="115" t="s">
        <v>141</v>
      </c>
    </row>
    <row r="81" spans="1:12" ht="12.75">
      <c r="A81" s="211">
        <v>79</v>
      </c>
      <c r="B81" s="113" t="s">
        <v>320</v>
      </c>
      <c r="C81" s="128" t="s">
        <v>309</v>
      </c>
      <c r="D81" s="113">
        <v>1600</v>
      </c>
      <c r="E81" s="113">
        <v>1</v>
      </c>
      <c r="F81" s="113">
        <v>1</v>
      </c>
      <c r="G81" s="113">
        <v>1600</v>
      </c>
      <c r="H81" s="114">
        <v>0.025</v>
      </c>
      <c r="I81" s="114">
        <v>0.025</v>
      </c>
      <c r="J81" s="113">
        <v>330</v>
      </c>
      <c r="K81" s="183">
        <f t="shared" si="1"/>
        <v>1.20625</v>
      </c>
      <c r="L81" s="115" t="s">
        <v>141</v>
      </c>
    </row>
    <row r="82" spans="1:12" ht="12.75">
      <c r="A82" s="211">
        <v>80</v>
      </c>
      <c r="B82" s="113" t="s">
        <v>321</v>
      </c>
      <c r="C82" s="128" t="s">
        <v>291</v>
      </c>
      <c r="D82" s="113">
        <v>1800</v>
      </c>
      <c r="E82" s="113">
        <v>1</v>
      </c>
      <c r="F82" s="113">
        <v>1</v>
      </c>
      <c r="G82" s="113">
        <v>1800</v>
      </c>
      <c r="H82" s="114">
        <v>0.025</v>
      </c>
      <c r="I82" s="114">
        <v>0.025</v>
      </c>
      <c r="J82" s="113">
        <v>370</v>
      </c>
      <c r="K82" s="183">
        <f t="shared" si="1"/>
        <v>1.2055555555555555</v>
      </c>
      <c r="L82" s="115" t="s">
        <v>141</v>
      </c>
    </row>
    <row r="83" spans="1:12" ht="12.75">
      <c r="A83" s="211">
        <v>81</v>
      </c>
      <c r="B83" s="113" t="s">
        <v>322</v>
      </c>
      <c r="C83" s="128" t="s">
        <v>291</v>
      </c>
      <c r="D83" s="113">
        <v>1800</v>
      </c>
      <c r="E83" s="113">
        <v>1</v>
      </c>
      <c r="F83" s="113">
        <v>1</v>
      </c>
      <c r="G83" s="113">
        <v>1800</v>
      </c>
      <c r="H83" s="114">
        <v>0.025</v>
      </c>
      <c r="I83" s="114">
        <v>0.025</v>
      </c>
      <c r="J83" s="113">
        <v>340</v>
      </c>
      <c r="K83" s="183">
        <f t="shared" si="1"/>
        <v>1.1888888888888889</v>
      </c>
      <c r="L83" s="115" t="s">
        <v>141</v>
      </c>
    </row>
    <row r="84" spans="1:12" ht="12.75">
      <c r="A84" s="211">
        <v>82</v>
      </c>
      <c r="B84" s="113" t="s">
        <v>323</v>
      </c>
      <c r="C84" s="128" t="s">
        <v>291</v>
      </c>
      <c r="D84" s="113">
        <v>2000</v>
      </c>
      <c r="E84" s="113">
        <v>1</v>
      </c>
      <c r="F84" s="113">
        <v>1</v>
      </c>
      <c r="G84" s="113">
        <v>2000</v>
      </c>
      <c r="H84" s="114">
        <v>0.025</v>
      </c>
      <c r="I84" s="114">
        <v>0.025</v>
      </c>
      <c r="J84" s="113">
        <v>410</v>
      </c>
      <c r="K84" s="183">
        <f t="shared" si="1"/>
        <v>1.205</v>
      </c>
      <c r="L84" s="115" t="s">
        <v>141</v>
      </c>
    </row>
    <row r="85" spans="1:12" ht="12.75">
      <c r="A85" s="211">
        <v>83</v>
      </c>
      <c r="B85" s="113" t="s">
        <v>324</v>
      </c>
      <c r="C85" s="128" t="s">
        <v>291</v>
      </c>
      <c r="D85" s="113">
        <v>2000</v>
      </c>
      <c r="E85" s="113">
        <v>1</v>
      </c>
      <c r="F85" s="113">
        <v>1</v>
      </c>
      <c r="G85" s="113">
        <v>2000</v>
      </c>
      <c r="H85" s="114">
        <v>0.025</v>
      </c>
      <c r="I85" s="114">
        <v>0.025</v>
      </c>
      <c r="J85" s="113">
        <v>380</v>
      </c>
      <c r="K85" s="183">
        <f t="shared" si="1"/>
        <v>1.19</v>
      </c>
      <c r="L85" s="115" t="s">
        <v>141</v>
      </c>
    </row>
    <row r="86" spans="1:12" ht="12.75">
      <c r="A86" s="211">
        <v>84</v>
      </c>
      <c r="B86" s="113" t="s">
        <v>325</v>
      </c>
      <c r="C86" s="128" t="s">
        <v>291</v>
      </c>
      <c r="D86" s="113">
        <v>2200</v>
      </c>
      <c r="E86" s="113">
        <v>1</v>
      </c>
      <c r="F86" s="113">
        <v>1</v>
      </c>
      <c r="G86" s="113">
        <v>2200</v>
      </c>
      <c r="H86" s="114">
        <v>0.025</v>
      </c>
      <c r="I86" s="114">
        <v>0.025</v>
      </c>
      <c r="J86" s="113">
        <v>450</v>
      </c>
      <c r="K86" s="183">
        <f t="shared" si="1"/>
        <v>1.2045454545454546</v>
      </c>
      <c r="L86" s="115" t="s">
        <v>141</v>
      </c>
    </row>
    <row r="87" spans="1:12" ht="12.75">
      <c r="A87" s="211">
        <v>85</v>
      </c>
      <c r="B87" s="113" t="s">
        <v>326</v>
      </c>
      <c r="C87" s="128" t="s">
        <v>291</v>
      </c>
      <c r="D87" s="113">
        <v>2200</v>
      </c>
      <c r="E87" s="113">
        <v>1</v>
      </c>
      <c r="F87" s="113">
        <v>1</v>
      </c>
      <c r="G87" s="113">
        <v>2200</v>
      </c>
      <c r="H87" s="114">
        <v>0.025</v>
      </c>
      <c r="I87" s="114">
        <v>0.025</v>
      </c>
      <c r="J87" s="113">
        <v>410</v>
      </c>
      <c r="K87" s="183">
        <f t="shared" si="1"/>
        <v>1.1863636363636363</v>
      </c>
      <c r="L87" s="115" t="s">
        <v>141</v>
      </c>
    </row>
    <row r="88" spans="1:12" ht="12.75">
      <c r="A88" s="211">
        <v>86</v>
      </c>
      <c r="B88" s="181" t="s">
        <v>1524</v>
      </c>
      <c r="C88" s="182" t="s">
        <v>291</v>
      </c>
      <c r="D88" s="181">
        <v>5000</v>
      </c>
      <c r="E88" s="181">
        <v>1</v>
      </c>
      <c r="F88" s="181">
        <v>0.28</v>
      </c>
      <c r="G88" s="181">
        <v>1400</v>
      </c>
      <c r="H88" s="181">
        <v>0.03</v>
      </c>
      <c r="I88" s="181">
        <v>0.03</v>
      </c>
      <c r="J88" s="181">
        <v>500</v>
      </c>
      <c r="K88" s="183">
        <f t="shared" si="1"/>
        <v>1.3571428571428572</v>
      </c>
      <c r="L88" s="182" t="s">
        <v>142</v>
      </c>
    </row>
    <row r="89" spans="1:12" ht="12.75">
      <c r="A89" s="211">
        <v>87</v>
      </c>
      <c r="B89" s="181" t="s">
        <v>1525</v>
      </c>
      <c r="C89" s="182" t="s">
        <v>291</v>
      </c>
      <c r="D89" s="181">
        <v>5000</v>
      </c>
      <c r="E89" s="181">
        <v>1</v>
      </c>
      <c r="F89" s="181">
        <v>0.58</v>
      </c>
      <c r="G89" s="181">
        <v>2900</v>
      </c>
      <c r="H89" s="181">
        <v>0.025</v>
      </c>
      <c r="I89" s="181">
        <v>0.025</v>
      </c>
      <c r="J89" s="181">
        <v>530</v>
      </c>
      <c r="K89" s="183">
        <f t="shared" si="1"/>
        <v>1.1827586206896552</v>
      </c>
      <c r="L89" s="182" t="s">
        <v>141</v>
      </c>
    </row>
    <row r="90" spans="1:12" ht="12.75">
      <c r="A90" s="211">
        <v>88</v>
      </c>
      <c r="B90" s="113" t="s">
        <v>327</v>
      </c>
      <c r="C90" s="128" t="s">
        <v>291</v>
      </c>
      <c r="D90" s="113">
        <v>5000</v>
      </c>
      <c r="E90" s="113">
        <v>1</v>
      </c>
      <c r="F90" s="113">
        <v>0.28</v>
      </c>
      <c r="G90" s="113">
        <v>1400</v>
      </c>
      <c r="H90" s="114">
        <v>0.03</v>
      </c>
      <c r="I90" s="114">
        <v>0.03</v>
      </c>
      <c r="J90" s="113">
        <v>250</v>
      </c>
      <c r="K90" s="183">
        <f t="shared" si="1"/>
        <v>1.1785714285714286</v>
      </c>
      <c r="L90" s="117" t="s">
        <v>142</v>
      </c>
    </row>
    <row r="91" spans="1:12" ht="12.75">
      <c r="A91" s="211">
        <v>89</v>
      </c>
      <c r="B91" s="181" t="s">
        <v>1526</v>
      </c>
      <c r="C91" s="182" t="s">
        <v>291</v>
      </c>
      <c r="D91" s="181">
        <v>5000</v>
      </c>
      <c r="E91" s="181">
        <v>1</v>
      </c>
      <c r="F91" s="181">
        <v>0.28</v>
      </c>
      <c r="G91" s="181">
        <v>1400</v>
      </c>
      <c r="H91" s="181">
        <v>0.03</v>
      </c>
      <c r="I91" s="181">
        <v>0.03</v>
      </c>
      <c r="J91" s="181">
        <v>530</v>
      </c>
      <c r="K91" s="183">
        <f t="shared" si="1"/>
        <v>1.3785714285714286</v>
      </c>
      <c r="L91" s="182" t="s">
        <v>142</v>
      </c>
    </row>
    <row r="92" spans="1:12" ht="12.75">
      <c r="A92" s="211">
        <v>90</v>
      </c>
      <c r="B92" s="113" t="s">
        <v>328</v>
      </c>
      <c r="C92" s="128" t="s">
        <v>291</v>
      </c>
      <c r="D92" s="113">
        <v>5000</v>
      </c>
      <c r="E92" s="113">
        <v>1</v>
      </c>
      <c r="F92" s="113">
        <v>0.2</v>
      </c>
      <c r="G92" s="113">
        <v>1000</v>
      </c>
      <c r="H92" s="120">
        <v>0.03</v>
      </c>
      <c r="I92" s="120">
        <v>0.03</v>
      </c>
      <c r="J92" s="113">
        <v>300</v>
      </c>
      <c r="K92" s="183">
        <f t="shared" si="1"/>
        <v>1.3</v>
      </c>
      <c r="L92" s="117" t="s">
        <v>142</v>
      </c>
    </row>
    <row r="93" spans="1:12" ht="12.75">
      <c r="A93" s="211">
        <v>91</v>
      </c>
      <c r="B93" s="113" t="s">
        <v>329</v>
      </c>
      <c r="C93" s="128" t="s">
        <v>291</v>
      </c>
      <c r="D93" s="113">
        <v>750</v>
      </c>
      <c r="E93" s="113">
        <v>1</v>
      </c>
      <c r="F93" s="113">
        <v>1</v>
      </c>
      <c r="G93" s="113">
        <v>750</v>
      </c>
      <c r="H93" s="120">
        <v>0.025</v>
      </c>
      <c r="I93" s="120">
        <v>0.025</v>
      </c>
      <c r="J93" s="113">
        <v>300</v>
      </c>
      <c r="K93" s="183">
        <f t="shared" si="1"/>
        <v>1.4</v>
      </c>
      <c r="L93" s="115" t="s">
        <v>141</v>
      </c>
    </row>
    <row r="94" spans="1:12" ht="12.75">
      <c r="A94" s="211">
        <v>92</v>
      </c>
      <c r="B94" s="113" t="s">
        <v>330</v>
      </c>
      <c r="C94" s="128" t="s">
        <v>246</v>
      </c>
      <c r="D94" s="113">
        <v>8.8</v>
      </c>
      <c r="E94" s="113">
        <v>2000</v>
      </c>
      <c r="F94" s="113">
        <v>0.28</v>
      </c>
      <c r="G94" s="113">
        <v>4928</v>
      </c>
      <c r="H94" s="114">
        <v>0.03</v>
      </c>
      <c r="I94" s="114">
        <v>0.03</v>
      </c>
      <c r="J94" s="113">
        <v>250</v>
      </c>
      <c r="K94" s="183">
        <f t="shared" si="1"/>
        <v>1.0507305194805194</v>
      </c>
      <c r="L94" s="117" t="s">
        <v>142</v>
      </c>
    </row>
    <row r="95" spans="1:12" ht="12.75">
      <c r="A95" s="211">
        <v>93</v>
      </c>
      <c r="B95" s="113" t="s">
        <v>331</v>
      </c>
      <c r="C95" s="128" t="s">
        <v>246</v>
      </c>
      <c r="D95" s="113">
        <v>4</v>
      </c>
      <c r="E95" s="113">
        <v>2000</v>
      </c>
      <c r="F95" s="113">
        <v>0.05</v>
      </c>
      <c r="G95" s="113">
        <v>400</v>
      </c>
      <c r="H95" s="120">
        <v>0.017</v>
      </c>
      <c r="I95" s="120">
        <v>0.017</v>
      </c>
      <c r="J95" s="113">
        <v>1300</v>
      </c>
      <c r="K95" s="183">
        <f t="shared" si="1"/>
        <v>4.25</v>
      </c>
      <c r="L95" s="115" t="s">
        <v>136</v>
      </c>
    </row>
    <row r="96" spans="1:12" ht="12.75">
      <c r="A96" s="211">
        <v>94</v>
      </c>
      <c r="B96" s="181" t="s">
        <v>1527</v>
      </c>
      <c r="C96" s="182" t="s">
        <v>291</v>
      </c>
      <c r="D96" s="181">
        <v>5300</v>
      </c>
      <c r="E96" s="181">
        <v>1</v>
      </c>
      <c r="F96" s="181">
        <v>0.15</v>
      </c>
      <c r="G96" s="181">
        <v>795</v>
      </c>
      <c r="H96" s="181">
        <v>0.03</v>
      </c>
      <c r="I96" s="181">
        <v>0.03</v>
      </c>
      <c r="J96" s="181">
        <v>900</v>
      </c>
      <c r="K96" s="183">
        <f t="shared" si="1"/>
        <v>2.132075471698113</v>
      </c>
      <c r="L96" s="182" t="s">
        <v>142</v>
      </c>
    </row>
    <row r="97" spans="1:12" ht="12.75">
      <c r="A97" s="211">
        <v>95</v>
      </c>
      <c r="B97" s="113" t="s">
        <v>332</v>
      </c>
      <c r="C97" s="128" t="s">
        <v>291</v>
      </c>
      <c r="D97" s="113">
        <v>4000</v>
      </c>
      <c r="E97" s="113">
        <v>1</v>
      </c>
      <c r="F97" s="113">
        <v>0.001</v>
      </c>
      <c r="G97" s="113">
        <v>4</v>
      </c>
      <c r="H97" s="114">
        <v>0.025</v>
      </c>
      <c r="I97" s="114">
        <v>0.025</v>
      </c>
      <c r="J97" s="113">
        <v>700</v>
      </c>
      <c r="K97" s="183">
        <f t="shared" si="1"/>
        <v>176</v>
      </c>
      <c r="L97" s="115" t="s">
        <v>141</v>
      </c>
    </row>
    <row r="98" spans="1:12" ht="12.75">
      <c r="A98" s="211">
        <v>96</v>
      </c>
      <c r="B98" s="113" t="s">
        <v>333</v>
      </c>
      <c r="C98" s="128" t="s">
        <v>291</v>
      </c>
      <c r="D98" s="113">
        <v>4000</v>
      </c>
      <c r="E98" s="113">
        <v>1</v>
      </c>
      <c r="F98" s="113">
        <v>0.001</v>
      </c>
      <c r="G98" s="113">
        <v>4</v>
      </c>
      <c r="H98" s="114">
        <v>0.025</v>
      </c>
      <c r="I98" s="114">
        <v>0.025</v>
      </c>
      <c r="J98" s="113">
        <v>1400</v>
      </c>
      <c r="K98" s="183">
        <f t="shared" si="1"/>
        <v>351</v>
      </c>
      <c r="L98" s="115" t="s">
        <v>141</v>
      </c>
    </row>
    <row r="99" spans="1:12" ht="12.75">
      <c r="A99" s="211">
        <v>97</v>
      </c>
      <c r="B99" s="113" t="s">
        <v>334</v>
      </c>
      <c r="C99" s="128" t="s">
        <v>291</v>
      </c>
      <c r="D99" s="113">
        <v>4000</v>
      </c>
      <c r="E99" s="113">
        <v>1</v>
      </c>
      <c r="F99" s="113">
        <v>0.001</v>
      </c>
      <c r="G99" s="113">
        <v>4</v>
      </c>
      <c r="H99" s="114">
        <v>0.025</v>
      </c>
      <c r="I99" s="114">
        <v>0.025</v>
      </c>
      <c r="J99" s="113">
        <v>3500</v>
      </c>
      <c r="K99" s="183">
        <f t="shared" si="1"/>
        <v>876</v>
      </c>
      <c r="L99" s="115" t="s">
        <v>141</v>
      </c>
    </row>
    <row r="100" spans="1:12" ht="12.75">
      <c r="A100" s="211">
        <v>98</v>
      </c>
      <c r="B100" s="113" t="s">
        <v>335</v>
      </c>
      <c r="C100" s="128" t="s">
        <v>336</v>
      </c>
      <c r="D100" s="113">
        <v>110</v>
      </c>
      <c r="E100" s="113">
        <v>100</v>
      </c>
      <c r="F100" s="113">
        <v>0.2</v>
      </c>
      <c r="G100" s="113">
        <v>2200</v>
      </c>
      <c r="H100" s="114">
        <v>0.02</v>
      </c>
      <c r="I100" s="114">
        <v>0.02</v>
      </c>
      <c r="J100" s="113">
        <v>800</v>
      </c>
      <c r="K100" s="183">
        <f t="shared" si="1"/>
        <v>1.3636363636363638</v>
      </c>
      <c r="L100" s="115" t="s">
        <v>137</v>
      </c>
    </row>
    <row r="101" spans="1:12" ht="12.75">
      <c r="A101" s="211">
        <v>99</v>
      </c>
      <c r="B101" s="113" t="s">
        <v>337</v>
      </c>
      <c r="C101" s="128" t="s">
        <v>336</v>
      </c>
      <c r="D101" s="113">
        <v>110</v>
      </c>
      <c r="E101" s="113">
        <v>100</v>
      </c>
      <c r="F101" s="113">
        <v>0.2</v>
      </c>
      <c r="G101" s="113">
        <v>2200</v>
      </c>
      <c r="H101" s="114">
        <v>0.02</v>
      </c>
      <c r="I101" s="114">
        <v>0.02</v>
      </c>
      <c r="J101" s="113">
        <v>800</v>
      </c>
      <c r="K101" s="183">
        <f t="shared" si="1"/>
        <v>1.3636363636363638</v>
      </c>
      <c r="L101" s="115" t="s">
        <v>137</v>
      </c>
    </row>
    <row r="102" spans="1:12" ht="12.75">
      <c r="A102" s="211">
        <v>100</v>
      </c>
      <c r="B102" s="113" t="s">
        <v>338</v>
      </c>
      <c r="C102" s="128" t="s">
        <v>336</v>
      </c>
      <c r="D102" s="113">
        <v>95</v>
      </c>
      <c r="E102" s="113">
        <v>100</v>
      </c>
      <c r="F102" s="113">
        <v>0.2</v>
      </c>
      <c r="G102" s="113">
        <v>1900</v>
      </c>
      <c r="H102" s="114">
        <v>0.02</v>
      </c>
      <c r="I102" s="114">
        <v>0.02</v>
      </c>
      <c r="J102" s="113">
        <v>600</v>
      </c>
      <c r="K102" s="183">
        <f t="shared" si="1"/>
        <v>1.3157894736842106</v>
      </c>
      <c r="L102" s="115" t="s">
        <v>137</v>
      </c>
    </row>
    <row r="103" spans="1:12" ht="12.75">
      <c r="A103" s="211">
        <v>101</v>
      </c>
      <c r="B103" s="113" t="s">
        <v>339</v>
      </c>
      <c r="C103" s="128" t="s">
        <v>336</v>
      </c>
      <c r="D103" s="113">
        <v>95</v>
      </c>
      <c r="E103" s="113">
        <v>100</v>
      </c>
      <c r="F103" s="113">
        <v>0.2</v>
      </c>
      <c r="G103" s="113">
        <v>1900</v>
      </c>
      <c r="H103" s="114">
        <v>0.02</v>
      </c>
      <c r="I103" s="114">
        <v>0.02</v>
      </c>
      <c r="J103" s="113">
        <v>650</v>
      </c>
      <c r="K103" s="183">
        <f t="shared" si="1"/>
        <v>1.3421052631578947</v>
      </c>
      <c r="L103" s="115" t="s">
        <v>137</v>
      </c>
    </row>
    <row r="104" spans="1:12" ht="12.75">
      <c r="A104" s="211">
        <v>102</v>
      </c>
      <c r="B104" s="113" t="s">
        <v>340</v>
      </c>
      <c r="C104" s="128" t="s">
        <v>336</v>
      </c>
      <c r="D104" s="113">
        <v>90</v>
      </c>
      <c r="E104" s="113">
        <v>100</v>
      </c>
      <c r="F104" s="113">
        <v>0.35</v>
      </c>
      <c r="G104" s="113">
        <v>3150</v>
      </c>
      <c r="H104" s="114">
        <v>0.02</v>
      </c>
      <c r="I104" s="114">
        <v>0.02</v>
      </c>
      <c r="J104" s="113">
        <v>400</v>
      </c>
      <c r="K104" s="183">
        <f t="shared" si="1"/>
        <v>1.126984126984127</v>
      </c>
      <c r="L104" s="115" t="s">
        <v>137</v>
      </c>
    </row>
    <row r="105" spans="1:12" ht="12.75">
      <c r="A105" s="211">
        <v>103</v>
      </c>
      <c r="B105" s="113" t="s">
        <v>341</v>
      </c>
      <c r="C105" s="128" t="s">
        <v>336</v>
      </c>
      <c r="D105" s="113">
        <v>90</v>
      </c>
      <c r="E105" s="113">
        <v>100</v>
      </c>
      <c r="F105" s="113">
        <v>0.35</v>
      </c>
      <c r="G105" s="113">
        <v>3150</v>
      </c>
      <c r="H105" s="114">
        <v>0.02</v>
      </c>
      <c r="I105" s="114">
        <v>0.02</v>
      </c>
      <c r="J105" s="113">
        <v>400</v>
      </c>
      <c r="K105" s="183">
        <f t="shared" si="1"/>
        <v>1.126984126984127</v>
      </c>
      <c r="L105" s="115" t="s">
        <v>137</v>
      </c>
    </row>
    <row r="106" spans="1:12" ht="12.75">
      <c r="A106" s="211">
        <v>104</v>
      </c>
      <c r="B106" s="113" t="s">
        <v>342</v>
      </c>
      <c r="C106" s="128" t="s">
        <v>336</v>
      </c>
      <c r="D106" s="113">
        <v>90</v>
      </c>
      <c r="E106" s="113">
        <v>100</v>
      </c>
      <c r="F106" s="113">
        <v>0.2</v>
      </c>
      <c r="G106" s="113">
        <v>1800</v>
      </c>
      <c r="H106" s="114">
        <v>0.02</v>
      </c>
      <c r="I106" s="114">
        <v>0.02</v>
      </c>
      <c r="J106" s="113">
        <v>400</v>
      </c>
      <c r="K106" s="183">
        <f t="shared" si="1"/>
        <v>1.2222222222222223</v>
      </c>
      <c r="L106" s="115" t="s">
        <v>137</v>
      </c>
    </row>
    <row r="107" spans="1:12" ht="12.75">
      <c r="A107" s="211">
        <v>105</v>
      </c>
      <c r="B107" s="113" t="s">
        <v>343</v>
      </c>
      <c r="C107" s="128" t="s">
        <v>336</v>
      </c>
      <c r="D107" s="113">
        <v>90</v>
      </c>
      <c r="E107" s="113">
        <v>100</v>
      </c>
      <c r="F107" s="113">
        <v>0.2</v>
      </c>
      <c r="G107" s="113">
        <v>1800</v>
      </c>
      <c r="H107" s="114">
        <v>0.02</v>
      </c>
      <c r="I107" s="114">
        <v>0.02</v>
      </c>
      <c r="J107" s="113">
        <v>400</v>
      </c>
      <c r="K107" s="183">
        <f t="shared" si="1"/>
        <v>1.2222222222222223</v>
      </c>
      <c r="L107" s="115" t="s">
        <v>137</v>
      </c>
    </row>
    <row r="108" spans="1:12" ht="12.75">
      <c r="A108" s="211">
        <v>106</v>
      </c>
      <c r="B108" s="113" t="s">
        <v>344</v>
      </c>
      <c r="C108" s="128" t="s">
        <v>246</v>
      </c>
      <c r="D108" s="113">
        <v>1.5</v>
      </c>
      <c r="E108" s="113">
        <v>2000</v>
      </c>
      <c r="F108" s="113">
        <v>0.15</v>
      </c>
      <c r="G108" s="113">
        <v>450</v>
      </c>
      <c r="H108" s="120">
        <v>0.017</v>
      </c>
      <c r="I108" s="120">
        <v>0.017</v>
      </c>
      <c r="J108" s="113">
        <v>4000</v>
      </c>
      <c r="K108" s="183">
        <f t="shared" si="1"/>
        <v>9.88888888888889</v>
      </c>
      <c r="L108" s="115" t="s">
        <v>136</v>
      </c>
    </row>
    <row r="109" spans="1:12" ht="12.75">
      <c r="A109" s="211">
        <v>107</v>
      </c>
      <c r="B109" s="113" t="s">
        <v>345</v>
      </c>
      <c r="C109" s="128" t="s">
        <v>246</v>
      </c>
      <c r="D109" s="113">
        <v>1.5</v>
      </c>
      <c r="E109" s="113">
        <v>2000</v>
      </c>
      <c r="F109" s="113">
        <v>0.15</v>
      </c>
      <c r="G109" s="113">
        <v>450</v>
      </c>
      <c r="H109" s="120">
        <v>0.017</v>
      </c>
      <c r="I109" s="120">
        <v>0.017</v>
      </c>
      <c r="J109" s="113">
        <v>2050</v>
      </c>
      <c r="K109" s="183">
        <f t="shared" si="1"/>
        <v>5.555555555555555</v>
      </c>
      <c r="L109" s="115" t="s">
        <v>136</v>
      </c>
    </row>
    <row r="110" spans="1:12" ht="12.75">
      <c r="A110" s="211">
        <v>108</v>
      </c>
      <c r="B110" s="113" t="s">
        <v>346</v>
      </c>
      <c r="C110" s="128" t="s">
        <v>246</v>
      </c>
      <c r="D110" s="113">
        <v>2.5</v>
      </c>
      <c r="E110" s="113">
        <v>2000</v>
      </c>
      <c r="F110" s="113">
        <v>0.15</v>
      </c>
      <c r="G110" s="113">
        <v>750</v>
      </c>
      <c r="H110" s="120">
        <v>0.017</v>
      </c>
      <c r="I110" s="120">
        <v>0.017</v>
      </c>
      <c r="J110" s="113">
        <v>4500</v>
      </c>
      <c r="K110" s="183">
        <f t="shared" si="1"/>
        <v>7</v>
      </c>
      <c r="L110" s="115" t="s">
        <v>136</v>
      </c>
    </row>
    <row r="111" spans="1:12" ht="12.75">
      <c r="A111" s="211">
        <v>109</v>
      </c>
      <c r="B111" s="113" t="s">
        <v>347</v>
      </c>
      <c r="C111" s="128" t="s">
        <v>246</v>
      </c>
      <c r="D111" s="113">
        <v>1.5</v>
      </c>
      <c r="E111" s="113">
        <v>2000</v>
      </c>
      <c r="F111" s="113">
        <v>0.15</v>
      </c>
      <c r="G111" s="113">
        <v>450</v>
      </c>
      <c r="H111" s="114">
        <v>0.017</v>
      </c>
      <c r="I111" s="114">
        <v>0.017</v>
      </c>
      <c r="J111" s="113">
        <v>2100</v>
      </c>
      <c r="K111" s="183">
        <f t="shared" si="1"/>
        <v>5.666666666666667</v>
      </c>
      <c r="L111" s="115" t="s">
        <v>136</v>
      </c>
    </row>
    <row r="112" spans="1:12" ht="12.75">
      <c r="A112" s="211">
        <v>110</v>
      </c>
      <c r="B112" s="113" t="s">
        <v>348</v>
      </c>
      <c r="C112" s="128" t="s">
        <v>246</v>
      </c>
      <c r="D112" s="113">
        <v>1.5</v>
      </c>
      <c r="E112" s="113">
        <v>2000</v>
      </c>
      <c r="F112" s="113">
        <v>0.15</v>
      </c>
      <c r="G112" s="113">
        <v>450</v>
      </c>
      <c r="H112" s="114">
        <v>0.017</v>
      </c>
      <c r="I112" s="114">
        <v>0.017</v>
      </c>
      <c r="J112" s="113">
        <v>4000</v>
      </c>
      <c r="K112" s="183">
        <f t="shared" si="1"/>
        <v>9.88888888888889</v>
      </c>
      <c r="L112" s="115" t="s">
        <v>136</v>
      </c>
    </row>
    <row r="113" spans="1:12" ht="12.75">
      <c r="A113" s="211">
        <v>111</v>
      </c>
      <c r="B113" s="113" t="s">
        <v>349</v>
      </c>
      <c r="C113" s="128" t="s">
        <v>246</v>
      </c>
      <c r="D113" s="113">
        <v>1</v>
      </c>
      <c r="E113" s="113">
        <v>2000</v>
      </c>
      <c r="F113" s="113">
        <v>0.15</v>
      </c>
      <c r="G113" s="113">
        <v>300</v>
      </c>
      <c r="H113" s="114">
        <v>0.017</v>
      </c>
      <c r="I113" s="114">
        <v>0.017</v>
      </c>
      <c r="J113" s="113">
        <v>4500</v>
      </c>
      <c r="K113" s="183">
        <f t="shared" si="1"/>
        <v>16</v>
      </c>
      <c r="L113" s="115" t="s">
        <v>136</v>
      </c>
    </row>
    <row r="114" spans="1:12" ht="12.75">
      <c r="A114" s="211">
        <v>112</v>
      </c>
      <c r="B114" s="113" t="s">
        <v>350</v>
      </c>
      <c r="C114" s="128" t="s">
        <v>246</v>
      </c>
      <c r="D114" s="113">
        <v>2.5</v>
      </c>
      <c r="E114" s="113">
        <v>2000</v>
      </c>
      <c r="F114" s="113">
        <v>0.15</v>
      </c>
      <c r="G114" s="113">
        <v>750</v>
      </c>
      <c r="H114" s="114">
        <v>0.017</v>
      </c>
      <c r="I114" s="114">
        <v>0.017</v>
      </c>
      <c r="J114" s="113">
        <v>4500</v>
      </c>
      <c r="K114" s="183">
        <f t="shared" si="1"/>
        <v>7</v>
      </c>
      <c r="L114" s="115" t="s">
        <v>136</v>
      </c>
    </row>
    <row r="115" spans="1:12" ht="12.75">
      <c r="A115" s="211">
        <v>113</v>
      </c>
      <c r="B115" s="113" t="s">
        <v>351</v>
      </c>
      <c r="C115" s="128" t="s">
        <v>246</v>
      </c>
      <c r="D115" s="113">
        <v>1</v>
      </c>
      <c r="E115" s="113">
        <v>2000</v>
      </c>
      <c r="F115" s="113">
        <v>0.15</v>
      </c>
      <c r="G115" s="113">
        <v>300</v>
      </c>
      <c r="H115" s="114">
        <v>0.017</v>
      </c>
      <c r="I115" s="114">
        <v>0.017</v>
      </c>
      <c r="J115" s="113">
        <v>4500</v>
      </c>
      <c r="K115" s="183">
        <f t="shared" si="1"/>
        <v>16</v>
      </c>
      <c r="L115" s="115" t="s">
        <v>136</v>
      </c>
    </row>
    <row r="116" spans="1:12" ht="12.75">
      <c r="A116" s="211">
        <v>114</v>
      </c>
      <c r="B116" s="113" t="s">
        <v>352</v>
      </c>
      <c r="C116" s="128" t="s">
        <v>353</v>
      </c>
      <c r="D116" s="113">
        <v>30</v>
      </c>
      <c r="E116" s="113">
        <v>48</v>
      </c>
      <c r="F116" s="113">
        <v>1.5</v>
      </c>
      <c r="G116" s="113">
        <v>2160</v>
      </c>
      <c r="H116" s="114">
        <v>0.015</v>
      </c>
      <c r="I116" s="114">
        <v>0.015</v>
      </c>
      <c r="J116" s="113">
        <v>100</v>
      </c>
      <c r="K116" s="183">
        <f t="shared" si="1"/>
        <v>1.0462962962962963</v>
      </c>
      <c r="L116" s="117" t="s">
        <v>133</v>
      </c>
    </row>
    <row r="117" spans="1:12" ht="12.75">
      <c r="A117" s="211">
        <v>115</v>
      </c>
      <c r="B117" s="111" t="s">
        <v>354</v>
      </c>
      <c r="C117" s="124" t="s">
        <v>355</v>
      </c>
      <c r="D117" s="111">
        <v>30</v>
      </c>
      <c r="E117" s="111">
        <v>48</v>
      </c>
      <c r="F117" s="111">
        <v>1.5</v>
      </c>
      <c r="G117" s="111">
        <v>2160</v>
      </c>
      <c r="H117" s="123">
        <v>0.015</v>
      </c>
      <c r="I117" s="123">
        <v>0.015</v>
      </c>
      <c r="J117" s="111">
        <v>100</v>
      </c>
      <c r="K117" s="183">
        <f t="shared" si="1"/>
        <v>1.0462962962962963</v>
      </c>
      <c r="L117" s="124" t="s">
        <v>133</v>
      </c>
    </row>
    <row r="118" spans="1:12" ht="12.75">
      <c r="A118" s="211">
        <v>116</v>
      </c>
      <c r="B118" s="113" t="s">
        <v>356</v>
      </c>
      <c r="C118" s="128" t="s">
        <v>291</v>
      </c>
      <c r="D118" s="113">
        <v>15000</v>
      </c>
      <c r="E118" s="113">
        <v>1</v>
      </c>
      <c r="F118" s="113">
        <v>0.1733</v>
      </c>
      <c r="G118" s="113">
        <v>2600</v>
      </c>
      <c r="H118" s="114">
        <v>0.02</v>
      </c>
      <c r="I118" s="114">
        <v>0.02</v>
      </c>
      <c r="J118" s="113">
        <v>350</v>
      </c>
      <c r="K118" s="183">
        <f t="shared" si="1"/>
        <v>1.1346153846153846</v>
      </c>
      <c r="L118" s="115" t="s">
        <v>137</v>
      </c>
    </row>
    <row r="119" spans="1:12" ht="12.75">
      <c r="A119" s="211">
        <v>117</v>
      </c>
      <c r="B119" s="113" t="s">
        <v>357</v>
      </c>
      <c r="C119" s="128" t="s">
        <v>246</v>
      </c>
      <c r="D119" s="113">
        <v>27</v>
      </c>
      <c r="E119" s="113">
        <v>2000</v>
      </c>
      <c r="F119" s="113">
        <v>0.075</v>
      </c>
      <c r="G119" s="113">
        <v>4050</v>
      </c>
      <c r="H119" s="114">
        <v>0.02</v>
      </c>
      <c r="I119" s="114">
        <v>0.02</v>
      </c>
      <c r="J119" s="113">
        <v>1260</v>
      </c>
      <c r="K119" s="183">
        <f t="shared" si="1"/>
        <v>1.3111111111111111</v>
      </c>
      <c r="L119" s="115" t="s">
        <v>137</v>
      </c>
    </row>
    <row r="120" spans="1:12" ht="12.75">
      <c r="A120" s="211">
        <v>118</v>
      </c>
      <c r="B120" s="181" t="s">
        <v>1528</v>
      </c>
      <c r="C120" s="182" t="s">
        <v>291</v>
      </c>
      <c r="D120" s="181">
        <v>7500</v>
      </c>
      <c r="E120" s="181">
        <v>1</v>
      </c>
      <c r="F120" s="181">
        <v>0.1</v>
      </c>
      <c r="G120" s="181">
        <v>750</v>
      </c>
      <c r="H120" s="181">
        <v>0.02</v>
      </c>
      <c r="I120" s="181">
        <v>0.02</v>
      </c>
      <c r="J120" s="181">
        <v>150</v>
      </c>
      <c r="K120" s="183">
        <f t="shared" si="1"/>
        <v>1.2</v>
      </c>
      <c r="L120" s="182" t="s">
        <v>137</v>
      </c>
    </row>
    <row r="121" spans="1:12" ht="12.75">
      <c r="A121" s="211">
        <v>119</v>
      </c>
      <c r="B121" s="181" t="s">
        <v>1529</v>
      </c>
      <c r="C121" s="182" t="s">
        <v>291</v>
      </c>
      <c r="D121" s="181">
        <v>15000</v>
      </c>
      <c r="E121" s="181">
        <v>1</v>
      </c>
      <c r="F121" s="181">
        <v>0.15</v>
      </c>
      <c r="G121" s="181">
        <v>2250</v>
      </c>
      <c r="H121" s="181">
        <v>0.02</v>
      </c>
      <c r="I121" s="181">
        <v>0.02</v>
      </c>
      <c r="J121" s="181">
        <v>220</v>
      </c>
      <c r="K121" s="183">
        <f t="shared" si="1"/>
        <v>1.0977777777777777</v>
      </c>
      <c r="L121" s="182" t="s">
        <v>137</v>
      </c>
    </row>
    <row r="122" spans="1:12" ht="12.75">
      <c r="A122" s="211">
        <v>120</v>
      </c>
      <c r="B122" s="113" t="s">
        <v>358</v>
      </c>
      <c r="C122" s="128" t="s">
        <v>282</v>
      </c>
      <c r="D122" s="113">
        <v>50</v>
      </c>
      <c r="E122" s="113">
        <v>60</v>
      </c>
      <c r="F122" s="113">
        <v>1</v>
      </c>
      <c r="G122" s="113">
        <v>3000</v>
      </c>
      <c r="H122" s="116">
        <v>0.0175</v>
      </c>
      <c r="I122" s="116">
        <v>0.0175</v>
      </c>
      <c r="J122" s="113">
        <v>1100</v>
      </c>
      <c r="K122" s="183">
        <f t="shared" si="1"/>
        <v>1.3666666666666667</v>
      </c>
      <c r="L122" s="117" t="s">
        <v>136</v>
      </c>
    </row>
    <row r="123" spans="1:12" ht="12.75">
      <c r="A123" s="211">
        <v>121</v>
      </c>
      <c r="B123" s="113" t="s">
        <v>359</v>
      </c>
      <c r="C123" s="128" t="s">
        <v>291</v>
      </c>
      <c r="D123" s="113">
        <v>1200</v>
      </c>
      <c r="E123" s="113">
        <v>1</v>
      </c>
      <c r="F123" s="113">
        <v>2</v>
      </c>
      <c r="G123" s="113">
        <v>2400</v>
      </c>
      <c r="H123" s="114">
        <v>0.016</v>
      </c>
      <c r="I123" s="114">
        <v>0.016</v>
      </c>
      <c r="J123" s="113">
        <v>1680</v>
      </c>
      <c r="K123" s="183">
        <f t="shared" si="1"/>
        <v>1.7</v>
      </c>
      <c r="L123" s="115" t="s">
        <v>135</v>
      </c>
    </row>
    <row r="124" spans="1:12" ht="12.75">
      <c r="A124" s="211">
        <v>122</v>
      </c>
      <c r="B124" s="113" t="s">
        <v>360</v>
      </c>
      <c r="C124" s="128" t="s">
        <v>291</v>
      </c>
      <c r="D124" s="113">
        <v>1600</v>
      </c>
      <c r="E124" s="113">
        <v>1</v>
      </c>
      <c r="F124" s="113">
        <v>2</v>
      </c>
      <c r="G124" s="113">
        <v>3200</v>
      </c>
      <c r="H124" s="114">
        <v>0.016</v>
      </c>
      <c r="I124" s="114">
        <v>0.016</v>
      </c>
      <c r="J124" s="113">
        <v>2180</v>
      </c>
      <c r="K124" s="183">
        <f t="shared" si="1"/>
        <v>1.68125</v>
      </c>
      <c r="L124" s="115" t="s">
        <v>135</v>
      </c>
    </row>
    <row r="125" spans="1:12" ht="12.75">
      <c r="A125" s="211">
        <v>123</v>
      </c>
      <c r="B125" s="113" t="s">
        <v>361</v>
      </c>
      <c r="C125" s="128" t="s">
        <v>291</v>
      </c>
      <c r="D125" s="113">
        <v>900</v>
      </c>
      <c r="E125" s="113">
        <v>1</v>
      </c>
      <c r="F125" s="113">
        <v>2</v>
      </c>
      <c r="G125" s="113">
        <v>1800</v>
      </c>
      <c r="H125" s="114">
        <v>0.016</v>
      </c>
      <c r="I125" s="114">
        <v>0.016</v>
      </c>
      <c r="J125" s="113">
        <v>1340</v>
      </c>
      <c r="K125" s="183">
        <f t="shared" si="1"/>
        <v>1.7444444444444445</v>
      </c>
      <c r="L125" s="115" t="s">
        <v>135</v>
      </c>
    </row>
    <row r="126" spans="1:12" ht="12.75">
      <c r="A126" s="211">
        <v>124</v>
      </c>
      <c r="B126" s="113" t="s">
        <v>362</v>
      </c>
      <c r="C126" s="128" t="s">
        <v>246</v>
      </c>
      <c r="D126" s="113">
        <v>20</v>
      </c>
      <c r="E126" s="113">
        <v>2000</v>
      </c>
      <c r="F126" s="113">
        <v>0.015</v>
      </c>
      <c r="G126" s="113">
        <v>600</v>
      </c>
      <c r="H126" s="114">
        <v>0.03</v>
      </c>
      <c r="I126" s="114">
        <v>0.03</v>
      </c>
      <c r="J126" s="113">
        <v>133</v>
      </c>
      <c r="K126" s="183">
        <f t="shared" si="1"/>
        <v>1.2216666666666667</v>
      </c>
      <c r="L126" s="115" t="s">
        <v>142</v>
      </c>
    </row>
    <row r="127" spans="1:12" ht="12.75">
      <c r="A127" s="211">
        <v>125</v>
      </c>
      <c r="B127" s="113" t="s">
        <v>363</v>
      </c>
      <c r="C127" s="128" t="s">
        <v>246</v>
      </c>
      <c r="D127" s="113">
        <v>20</v>
      </c>
      <c r="E127" s="113">
        <v>2000</v>
      </c>
      <c r="F127" s="113">
        <v>0.015</v>
      </c>
      <c r="G127" s="113">
        <v>600</v>
      </c>
      <c r="H127" s="114">
        <v>0.03</v>
      </c>
      <c r="I127" s="114">
        <v>0.03</v>
      </c>
      <c r="J127" s="113">
        <v>133</v>
      </c>
      <c r="K127" s="183">
        <f t="shared" si="1"/>
        <v>1.2216666666666667</v>
      </c>
      <c r="L127" s="115" t="s">
        <v>142</v>
      </c>
    </row>
    <row r="128" spans="1:12" ht="12.75">
      <c r="A128" s="211">
        <v>126</v>
      </c>
      <c r="B128" s="113" t="s">
        <v>364</v>
      </c>
      <c r="C128" s="128" t="s">
        <v>246</v>
      </c>
      <c r="D128" s="113">
        <v>30</v>
      </c>
      <c r="E128" s="113">
        <v>2000</v>
      </c>
      <c r="F128" s="113">
        <v>0.015</v>
      </c>
      <c r="G128" s="113">
        <v>900</v>
      </c>
      <c r="H128" s="114">
        <v>0.03</v>
      </c>
      <c r="I128" s="114">
        <v>0.03</v>
      </c>
      <c r="J128" s="113">
        <v>200</v>
      </c>
      <c r="K128" s="183">
        <f t="shared" si="1"/>
        <v>1.2222222222222223</v>
      </c>
      <c r="L128" s="115" t="s">
        <v>142</v>
      </c>
    </row>
    <row r="129" spans="1:12" ht="12.75">
      <c r="A129" s="211">
        <v>127</v>
      </c>
      <c r="B129" s="113" t="s">
        <v>365</v>
      </c>
      <c r="C129" s="128" t="s">
        <v>246</v>
      </c>
      <c r="D129" s="113">
        <v>40</v>
      </c>
      <c r="E129" s="113">
        <v>2000</v>
      </c>
      <c r="F129" s="113">
        <v>0.015</v>
      </c>
      <c r="G129" s="113">
        <v>1200</v>
      </c>
      <c r="H129" s="114">
        <v>0.03</v>
      </c>
      <c r="I129" s="114">
        <v>0.03</v>
      </c>
      <c r="J129" s="113">
        <v>270</v>
      </c>
      <c r="K129" s="183">
        <f t="shared" si="1"/>
        <v>1.225</v>
      </c>
      <c r="L129" s="115" t="s">
        <v>142</v>
      </c>
    </row>
    <row r="130" spans="1:12" ht="12.75">
      <c r="A130" s="211">
        <v>128</v>
      </c>
      <c r="B130" s="181" t="s">
        <v>1530</v>
      </c>
      <c r="C130" s="182" t="s">
        <v>291</v>
      </c>
      <c r="D130" s="181">
        <v>14000</v>
      </c>
      <c r="E130" s="181">
        <v>1</v>
      </c>
      <c r="F130" s="181">
        <v>0.25</v>
      </c>
      <c r="G130" s="181">
        <v>3500</v>
      </c>
      <c r="H130" s="181">
        <v>0.015</v>
      </c>
      <c r="I130" s="181">
        <v>0.015</v>
      </c>
      <c r="J130" s="181">
        <v>1700</v>
      </c>
      <c r="K130" s="183">
        <f t="shared" si="1"/>
        <v>1.4857142857142858</v>
      </c>
      <c r="L130" s="182" t="s">
        <v>133</v>
      </c>
    </row>
    <row r="131" spans="1:12" ht="12.75">
      <c r="A131" s="211">
        <v>129</v>
      </c>
      <c r="B131" s="181" t="s">
        <v>1531</v>
      </c>
      <c r="C131" s="182" t="s">
        <v>291</v>
      </c>
      <c r="D131" s="181">
        <v>14000</v>
      </c>
      <c r="E131" s="181">
        <v>1</v>
      </c>
      <c r="F131" s="181">
        <v>0.1</v>
      </c>
      <c r="G131" s="181">
        <v>1400</v>
      </c>
      <c r="H131" s="181">
        <v>0.015</v>
      </c>
      <c r="I131" s="181">
        <v>0.015</v>
      </c>
      <c r="J131" s="181">
        <v>1700</v>
      </c>
      <c r="K131" s="183">
        <f t="shared" si="1"/>
        <v>2.2142857142857144</v>
      </c>
      <c r="L131" s="182" t="s">
        <v>133</v>
      </c>
    </row>
    <row r="132" spans="1:12" ht="12.75">
      <c r="A132" s="211">
        <v>130</v>
      </c>
      <c r="B132" s="181" t="s">
        <v>1532</v>
      </c>
      <c r="C132" s="182" t="s">
        <v>291</v>
      </c>
      <c r="D132" s="181">
        <v>14000</v>
      </c>
      <c r="E132" s="181">
        <v>1</v>
      </c>
      <c r="F132" s="181">
        <v>0.2</v>
      </c>
      <c r="G132" s="181">
        <v>2800</v>
      </c>
      <c r="H132" s="181">
        <v>0.015</v>
      </c>
      <c r="I132" s="181">
        <v>0.015</v>
      </c>
      <c r="J132" s="181">
        <v>1700</v>
      </c>
      <c r="K132" s="183">
        <f t="shared" si="1"/>
        <v>1.6071428571428572</v>
      </c>
      <c r="L132" s="182" t="s">
        <v>133</v>
      </c>
    </row>
    <row r="133" spans="1:12" ht="12.75">
      <c r="A133" s="211">
        <v>131</v>
      </c>
      <c r="B133" s="113" t="s">
        <v>366</v>
      </c>
      <c r="C133" s="128" t="s">
        <v>291</v>
      </c>
      <c r="D133" s="113">
        <v>13000</v>
      </c>
      <c r="E133" s="113">
        <v>1</v>
      </c>
      <c r="F133" s="113">
        <v>0.2</v>
      </c>
      <c r="G133" s="113">
        <v>2600</v>
      </c>
      <c r="H133" s="116">
        <v>0.025</v>
      </c>
      <c r="I133" s="116">
        <v>0.025</v>
      </c>
      <c r="J133" s="113">
        <v>350</v>
      </c>
      <c r="K133" s="183">
        <f t="shared" si="1"/>
        <v>1.1346153846153846</v>
      </c>
      <c r="L133" s="117" t="s">
        <v>141</v>
      </c>
    </row>
    <row r="134" spans="1:12" ht="12.75">
      <c r="A134" s="211">
        <v>132</v>
      </c>
      <c r="B134" s="113" t="s">
        <v>367</v>
      </c>
      <c r="C134" s="128" t="s">
        <v>291</v>
      </c>
      <c r="D134" s="113">
        <v>15000</v>
      </c>
      <c r="E134" s="113">
        <v>1</v>
      </c>
      <c r="F134" s="113">
        <v>0.2</v>
      </c>
      <c r="G134" s="113">
        <v>3000</v>
      </c>
      <c r="H134" s="116">
        <v>0.025</v>
      </c>
      <c r="I134" s="116">
        <v>0.025</v>
      </c>
      <c r="J134" s="113">
        <v>375</v>
      </c>
      <c r="K134" s="183">
        <f t="shared" si="1"/>
        <v>1.125</v>
      </c>
      <c r="L134" s="117" t="s">
        <v>141</v>
      </c>
    </row>
    <row r="135" spans="1:12" ht="12.75">
      <c r="A135" s="211">
        <v>133</v>
      </c>
      <c r="B135" s="113" t="s">
        <v>368</v>
      </c>
      <c r="C135" s="128" t="s">
        <v>291</v>
      </c>
      <c r="D135" s="113">
        <v>800</v>
      </c>
      <c r="E135" s="113">
        <v>1</v>
      </c>
      <c r="F135" s="113">
        <v>1.5</v>
      </c>
      <c r="G135" s="113">
        <v>1200</v>
      </c>
      <c r="H135" s="114">
        <v>0.03</v>
      </c>
      <c r="I135" s="114">
        <v>0.03</v>
      </c>
      <c r="J135" s="113">
        <v>1000</v>
      </c>
      <c r="K135" s="183">
        <f t="shared" si="1"/>
        <v>1.8333333333333335</v>
      </c>
      <c r="L135" s="117" t="s">
        <v>142</v>
      </c>
    </row>
    <row r="136" spans="1:12" ht="12.75">
      <c r="A136" s="211">
        <v>134</v>
      </c>
      <c r="B136" s="113" t="s">
        <v>369</v>
      </c>
      <c r="C136" s="128" t="s">
        <v>282</v>
      </c>
      <c r="D136" s="113">
        <v>125</v>
      </c>
      <c r="E136" s="113">
        <v>56</v>
      </c>
      <c r="F136" s="113">
        <v>1</v>
      </c>
      <c r="G136" s="113">
        <v>7000</v>
      </c>
      <c r="H136" s="114">
        <v>0.016</v>
      </c>
      <c r="I136" s="114">
        <v>0.016</v>
      </c>
      <c r="J136" s="113">
        <v>544</v>
      </c>
      <c r="K136" s="183">
        <f aca="true" t="shared" si="2" ref="K136:K199">(J136/G136)+1</f>
        <v>1.0777142857142856</v>
      </c>
      <c r="L136" s="115" t="s">
        <v>135</v>
      </c>
    </row>
    <row r="137" spans="1:12" ht="12.75">
      <c r="A137" s="211">
        <v>135</v>
      </c>
      <c r="B137" s="113" t="s">
        <v>370</v>
      </c>
      <c r="C137" s="128" t="s">
        <v>282</v>
      </c>
      <c r="D137" s="113">
        <v>112</v>
      </c>
      <c r="E137" s="113">
        <v>56</v>
      </c>
      <c r="F137" s="113">
        <v>0.8</v>
      </c>
      <c r="G137" s="127">
        <v>5017.6</v>
      </c>
      <c r="H137" s="120">
        <v>0.016</v>
      </c>
      <c r="I137" s="120">
        <v>0.016</v>
      </c>
      <c r="J137" s="113">
        <v>1063</v>
      </c>
      <c r="K137" s="183">
        <f t="shared" si="2"/>
        <v>1.2118542729591837</v>
      </c>
      <c r="L137" s="115" t="s">
        <v>135</v>
      </c>
    </row>
    <row r="138" spans="1:12" ht="12.75">
      <c r="A138" s="211">
        <v>136</v>
      </c>
      <c r="B138" s="110" t="s">
        <v>371</v>
      </c>
      <c r="C138" s="112" t="s">
        <v>282</v>
      </c>
      <c r="D138" s="110">
        <v>20</v>
      </c>
      <c r="E138" s="110">
        <v>48</v>
      </c>
      <c r="F138" s="110">
        <v>1</v>
      </c>
      <c r="G138" s="111">
        <v>960</v>
      </c>
      <c r="H138" s="110">
        <v>0.016</v>
      </c>
      <c r="I138" s="110">
        <v>0.016</v>
      </c>
      <c r="J138" s="110">
        <v>200</v>
      </c>
      <c r="K138" s="183">
        <f t="shared" si="2"/>
        <v>1.2083333333333333</v>
      </c>
      <c r="L138" s="112" t="s">
        <v>135</v>
      </c>
    </row>
    <row r="139" spans="1:12" ht="12.75">
      <c r="A139" s="211">
        <v>137</v>
      </c>
      <c r="B139" s="110" t="s">
        <v>372</v>
      </c>
      <c r="C139" s="112" t="s">
        <v>282</v>
      </c>
      <c r="D139" s="110">
        <v>200</v>
      </c>
      <c r="E139" s="110">
        <v>56</v>
      </c>
      <c r="F139" s="110">
        <v>1.00393</v>
      </c>
      <c r="G139" s="111">
        <v>11244.016</v>
      </c>
      <c r="H139" s="110">
        <v>0.016</v>
      </c>
      <c r="I139" s="110">
        <v>0.016</v>
      </c>
      <c r="J139" s="110">
        <v>1400</v>
      </c>
      <c r="K139" s="183">
        <f t="shared" si="2"/>
        <v>1.1245106730548944</v>
      </c>
      <c r="L139" s="112" t="s">
        <v>135</v>
      </c>
    </row>
    <row r="140" spans="1:12" ht="12.75">
      <c r="A140" s="211">
        <v>138</v>
      </c>
      <c r="B140" s="110" t="s">
        <v>373</v>
      </c>
      <c r="C140" s="112" t="s">
        <v>282</v>
      </c>
      <c r="D140" s="110">
        <v>160</v>
      </c>
      <c r="E140" s="110">
        <v>56</v>
      </c>
      <c r="F140" s="110">
        <v>1.00446</v>
      </c>
      <c r="G140" s="111">
        <v>8999.961599999999</v>
      </c>
      <c r="H140" s="110">
        <v>0.016</v>
      </c>
      <c r="I140" s="110">
        <v>0.016</v>
      </c>
      <c r="J140" s="110">
        <v>1350</v>
      </c>
      <c r="K140" s="183">
        <f t="shared" si="2"/>
        <v>1.1500006400027307</v>
      </c>
      <c r="L140" s="112" t="s">
        <v>135</v>
      </c>
    </row>
    <row r="141" spans="1:12" ht="12.75">
      <c r="A141" s="211">
        <v>139</v>
      </c>
      <c r="B141" s="111" t="s">
        <v>374</v>
      </c>
      <c r="C141" s="124" t="s">
        <v>282</v>
      </c>
      <c r="D141" s="111">
        <v>75</v>
      </c>
      <c r="E141" s="111">
        <v>56</v>
      </c>
      <c r="F141" s="111">
        <v>1</v>
      </c>
      <c r="G141" s="111">
        <v>4200</v>
      </c>
      <c r="H141" s="120">
        <v>0.016</v>
      </c>
      <c r="I141" s="120">
        <v>0.016</v>
      </c>
      <c r="J141" s="111">
        <v>635</v>
      </c>
      <c r="K141" s="183">
        <f t="shared" si="2"/>
        <v>1.151190476190476</v>
      </c>
      <c r="L141" s="124" t="s">
        <v>135</v>
      </c>
    </row>
    <row r="142" spans="1:12" ht="12.75">
      <c r="A142" s="211">
        <v>140</v>
      </c>
      <c r="B142" s="111" t="s">
        <v>375</v>
      </c>
      <c r="C142" s="124" t="s">
        <v>282</v>
      </c>
      <c r="D142" s="111">
        <v>75</v>
      </c>
      <c r="E142" s="111">
        <v>56</v>
      </c>
      <c r="F142" s="111">
        <v>1</v>
      </c>
      <c r="G142" s="111">
        <v>4200</v>
      </c>
      <c r="H142" s="120">
        <v>0.016</v>
      </c>
      <c r="I142" s="120">
        <v>0.016</v>
      </c>
      <c r="J142" s="111">
        <v>640</v>
      </c>
      <c r="K142" s="183">
        <f t="shared" si="2"/>
        <v>1.1523809523809523</v>
      </c>
      <c r="L142" s="124" t="s">
        <v>135</v>
      </c>
    </row>
    <row r="143" spans="1:12" ht="12.75">
      <c r="A143" s="211">
        <v>141</v>
      </c>
      <c r="B143" s="113" t="s">
        <v>376</v>
      </c>
      <c r="C143" s="128" t="s">
        <v>282</v>
      </c>
      <c r="D143" s="113">
        <v>75</v>
      </c>
      <c r="E143" s="113">
        <v>56</v>
      </c>
      <c r="F143" s="113">
        <v>1</v>
      </c>
      <c r="G143" s="113">
        <v>4200</v>
      </c>
      <c r="H143" s="114">
        <v>0.016</v>
      </c>
      <c r="I143" s="114">
        <v>0.016</v>
      </c>
      <c r="J143" s="113">
        <v>326</v>
      </c>
      <c r="K143" s="183">
        <f t="shared" si="2"/>
        <v>1.0776190476190477</v>
      </c>
      <c r="L143" s="115" t="s">
        <v>135</v>
      </c>
    </row>
    <row r="144" spans="1:12" ht="12.75">
      <c r="A144" s="211">
        <v>142</v>
      </c>
      <c r="B144" s="113" t="s">
        <v>377</v>
      </c>
      <c r="C144" s="128" t="s">
        <v>355</v>
      </c>
      <c r="D144" s="113">
        <v>60</v>
      </c>
      <c r="E144" s="113">
        <v>56</v>
      </c>
      <c r="F144" s="113">
        <v>1.4</v>
      </c>
      <c r="G144" s="113">
        <v>4704</v>
      </c>
      <c r="H144" s="114">
        <v>0.016</v>
      </c>
      <c r="I144" s="114">
        <v>0.016</v>
      </c>
      <c r="J144" s="113">
        <v>840</v>
      </c>
      <c r="K144" s="183">
        <f t="shared" si="2"/>
        <v>1.1785714285714286</v>
      </c>
      <c r="L144" s="115" t="s">
        <v>135</v>
      </c>
    </row>
    <row r="145" spans="1:12" ht="12.75">
      <c r="A145" s="211">
        <v>143</v>
      </c>
      <c r="B145" s="111" t="s">
        <v>378</v>
      </c>
      <c r="C145" s="124" t="s">
        <v>246</v>
      </c>
      <c r="D145" s="111">
        <v>18</v>
      </c>
      <c r="E145" s="111">
        <v>2000</v>
      </c>
      <c r="F145" s="111">
        <v>0.007</v>
      </c>
      <c r="G145" s="111">
        <v>252</v>
      </c>
      <c r="H145" s="123">
        <v>0.016</v>
      </c>
      <c r="I145" s="123">
        <v>0.016</v>
      </c>
      <c r="J145" s="111">
        <v>763</v>
      </c>
      <c r="K145" s="183">
        <f t="shared" si="2"/>
        <v>4.027777777777778</v>
      </c>
      <c r="L145" s="124" t="s">
        <v>135</v>
      </c>
    </row>
    <row r="146" spans="1:12" ht="12.75">
      <c r="A146" s="211">
        <v>144</v>
      </c>
      <c r="B146" s="113" t="s">
        <v>379</v>
      </c>
      <c r="C146" s="128" t="s">
        <v>246</v>
      </c>
      <c r="D146" s="113">
        <v>15</v>
      </c>
      <c r="E146" s="113">
        <v>2000</v>
      </c>
      <c r="F146" s="113">
        <v>0.009</v>
      </c>
      <c r="G146" s="113">
        <v>270</v>
      </c>
      <c r="H146" s="114">
        <v>0.016</v>
      </c>
      <c r="I146" s="114">
        <v>0.016</v>
      </c>
      <c r="J146" s="113">
        <v>640</v>
      </c>
      <c r="K146" s="183">
        <f t="shared" si="2"/>
        <v>3.3703703703703702</v>
      </c>
      <c r="L146" s="115" t="s">
        <v>135</v>
      </c>
    </row>
    <row r="147" spans="1:12" ht="12.75">
      <c r="A147" s="211">
        <v>145</v>
      </c>
      <c r="B147" s="113" t="s">
        <v>380</v>
      </c>
      <c r="C147" s="128" t="s">
        <v>246</v>
      </c>
      <c r="D147" s="113">
        <v>8</v>
      </c>
      <c r="E147" s="113">
        <v>2000</v>
      </c>
      <c r="F147" s="113">
        <v>0.019</v>
      </c>
      <c r="G147" s="113">
        <v>304</v>
      </c>
      <c r="H147" s="114">
        <v>0.016</v>
      </c>
      <c r="I147" s="114">
        <v>0.016</v>
      </c>
      <c r="J147" s="113">
        <v>640</v>
      </c>
      <c r="K147" s="183">
        <f t="shared" si="2"/>
        <v>3.1052631578947367</v>
      </c>
      <c r="L147" s="115" t="s">
        <v>135</v>
      </c>
    </row>
    <row r="148" spans="1:12" ht="12.75">
      <c r="A148" s="211">
        <v>146</v>
      </c>
      <c r="B148" s="113" t="s">
        <v>381</v>
      </c>
      <c r="C148" s="128" t="s">
        <v>246</v>
      </c>
      <c r="D148" s="113">
        <v>8</v>
      </c>
      <c r="E148" s="113">
        <v>2000</v>
      </c>
      <c r="F148" s="113">
        <v>0.019</v>
      </c>
      <c r="G148" s="113">
        <v>304</v>
      </c>
      <c r="H148" s="114">
        <v>0.016</v>
      </c>
      <c r="I148" s="114">
        <v>0.016</v>
      </c>
      <c r="J148" s="113">
        <v>640</v>
      </c>
      <c r="K148" s="183">
        <f t="shared" si="2"/>
        <v>3.1052631578947367</v>
      </c>
      <c r="L148" s="115" t="s">
        <v>135</v>
      </c>
    </row>
    <row r="149" spans="1:12" ht="12.75">
      <c r="A149" s="211">
        <v>147</v>
      </c>
      <c r="B149" s="113" t="s">
        <v>382</v>
      </c>
      <c r="C149" s="128" t="s">
        <v>246</v>
      </c>
      <c r="D149" s="113">
        <v>10</v>
      </c>
      <c r="E149" s="113">
        <v>2000</v>
      </c>
      <c r="F149" s="113">
        <v>0.016</v>
      </c>
      <c r="G149" s="113">
        <v>320</v>
      </c>
      <c r="H149" s="114">
        <v>0.016</v>
      </c>
      <c r="I149" s="114">
        <v>0.016</v>
      </c>
      <c r="J149" s="113">
        <v>850</v>
      </c>
      <c r="K149" s="183">
        <f t="shared" si="2"/>
        <v>3.65625</v>
      </c>
      <c r="L149" s="115" t="s">
        <v>135</v>
      </c>
    </row>
    <row r="150" spans="1:12" ht="12.75">
      <c r="A150" s="211">
        <v>148</v>
      </c>
      <c r="B150" s="113" t="s">
        <v>383</v>
      </c>
      <c r="C150" s="128" t="s">
        <v>246</v>
      </c>
      <c r="D150" s="113">
        <v>25</v>
      </c>
      <c r="E150" s="113">
        <v>2000</v>
      </c>
      <c r="F150" s="113">
        <v>0.007</v>
      </c>
      <c r="G150" s="113">
        <v>350</v>
      </c>
      <c r="H150" s="114">
        <v>0.016</v>
      </c>
      <c r="I150" s="114">
        <v>0.016</v>
      </c>
      <c r="J150" s="113">
        <v>1130</v>
      </c>
      <c r="K150" s="183">
        <f t="shared" si="2"/>
        <v>4.228571428571429</v>
      </c>
      <c r="L150" s="115" t="s">
        <v>135</v>
      </c>
    </row>
    <row r="151" spans="1:12" ht="12.75">
      <c r="A151" s="211">
        <v>149</v>
      </c>
      <c r="B151" s="113" t="s">
        <v>384</v>
      </c>
      <c r="C151" s="128" t="s">
        <v>246</v>
      </c>
      <c r="D151" s="113">
        <v>20</v>
      </c>
      <c r="E151" s="113">
        <v>2000</v>
      </c>
      <c r="F151" s="113">
        <v>0.0125</v>
      </c>
      <c r="G151" s="113">
        <v>500</v>
      </c>
      <c r="H151" s="114">
        <v>0.016</v>
      </c>
      <c r="I151" s="114">
        <v>0.016</v>
      </c>
      <c r="J151" s="113">
        <v>544</v>
      </c>
      <c r="K151" s="183">
        <f t="shared" si="2"/>
        <v>2.088</v>
      </c>
      <c r="L151" s="115" t="s">
        <v>135</v>
      </c>
    </row>
    <row r="152" spans="1:12" ht="12.75">
      <c r="A152" s="211">
        <v>150</v>
      </c>
      <c r="B152" s="113" t="s">
        <v>385</v>
      </c>
      <c r="C152" s="128" t="s">
        <v>246</v>
      </c>
      <c r="D152" s="113">
        <v>10</v>
      </c>
      <c r="E152" s="113">
        <v>2000</v>
      </c>
      <c r="F152" s="113">
        <v>0.007</v>
      </c>
      <c r="G152" s="113">
        <v>140</v>
      </c>
      <c r="H152" s="114">
        <v>0.016</v>
      </c>
      <c r="I152" s="114">
        <v>0.016</v>
      </c>
      <c r="J152" s="113">
        <v>420</v>
      </c>
      <c r="K152" s="183">
        <f t="shared" si="2"/>
        <v>4</v>
      </c>
      <c r="L152" s="115" t="s">
        <v>135</v>
      </c>
    </row>
    <row r="153" spans="1:12" ht="12.75">
      <c r="A153" s="211">
        <v>151</v>
      </c>
      <c r="B153" s="113" t="s">
        <v>386</v>
      </c>
      <c r="C153" s="128" t="s">
        <v>246</v>
      </c>
      <c r="D153" s="113">
        <v>13</v>
      </c>
      <c r="E153" s="113">
        <v>2000</v>
      </c>
      <c r="F153" s="113">
        <v>0.007</v>
      </c>
      <c r="G153" s="113">
        <v>182</v>
      </c>
      <c r="H153" s="114">
        <v>0.016</v>
      </c>
      <c r="I153" s="114">
        <v>0.016</v>
      </c>
      <c r="J153" s="113">
        <v>530</v>
      </c>
      <c r="K153" s="183">
        <f t="shared" si="2"/>
        <v>3.912087912087912</v>
      </c>
      <c r="L153" s="115" t="s">
        <v>135</v>
      </c>
    </row>
    <row r="154" spans="1:12" ht="12.75">
      <c r="A154" s="211">
        <v>152</v>
      </c>
      <c r="B154" s="111" t="s">
        <v>387</v>
      </c>
      <c r="C154" s="124" t="s">
        <v>246</v>
      </c>
      <c r="D154" s="111">
        <v>21</v>
      </c>
      <c r="E154" s="111">
        <v>2000</v>
      </c>
      <c r="F154" s="111">
        <v>0.009</v>
      </c>
      <c r="G154" s="111">
        <v>378</v>
      </c>
      <c r="H154" s="123">
        <v>0.016</v>
      </c>
      <c r="I154" s="123">
        <v>0.016</v>
      </c>
      <c r="J154" s="111">
        <v>1090</v>
      </c>
      <c r="K154" s="183">
        <f t="shared" si="2"/>
        <v>3.8835978835978837</v>
      </c>
      <c r="L154" s="124" t="s">
        <v>135</v>
      </c>
    </row>
    <row r="155" spans="1:12" ht="12.75">
      <c r="A155" s="211">
        <v>153</v>
      </c>
      <c r="B155" s="113" t="s">
        <v>388</v>
      </c>
      <c r="C155" s="128" t="s">
        <v>246</v>
      </c>
      <c r="D155" s="113">
        <v>15</v>
      </c>
      <c r="E155" s="113">
        <v>2000</v>
      </c>
      <c r="F155" s="113">
        <v>0.009</v>
      </c>
      <c r="G155" s="113">
        <v>270</v>
      </c>
      <c r="H155" s="114">
        <v>0.016</v>
      </c>
      <c r="I155" s="114">
        <v>0.016</v>
      </c>
      <c r="J155" s="113">
        <v>640</v>
      </c>
      <c r="K155" s="183">
        <f t="shared" si="2"/>
        <v>3.3703703703703702</v>
      </c>
      <c r="L155" s="115" t="s">
        <v>135</v>
      </c>
    </row>
    <row r="156" spans="1:12" ht="12.75">
      <c r="A156" s="211">
        <v>154</v>
      </c>
      <c r="B156" s="113" t="s">
        <v>389</v>
      </c>
      <c r="C156" s="128" t="s">
        <v>246</v>
      </c>
      <c r="D156" s="113">
        <v>16</v>
      </c>
      <c r="E156" s="113">
        <v>2000</v>
      </c>
      <c r="F156" s="113">
        <v>0.007</v>
      </c>
      <c r="G156" s="113">
        <v>224</v>
      </c>
      <c r="H156" s="114">
        <v>0.016</v>
      </c>
      <c r="I156" s="114">
        <v>0.016</v>
      </c>
      <c r="J156" s="113">
        <v>640</v>
      </c>
      <c r="K156" s="183">
        <f t="shared" si="2"/>
        <v>3.857142857142857</v>
      </c>
      <c r="L156" s="115" t="s">
        <v>135</v>
      </c>
    </row>
    <row r="157" spans="1:12" ht="12.75">
      <c r="A157" s="211">
        <v>155</v>
      </c>
      <c r="B157" s="111" t="s">
        <v>390</v>
      </c>
      <c r="C157" s="124" t="s">
        <v>246</v>
      </c>
      <c r="D157" s="111">
        <v>18</v>
      </c>
      <c r="E157" s="111">
        <v>2000</v>
      </c>
      <c r="F157" s="111">
        <v>0.007</v>
      </c>
      <c r="G157" s="111">
        <v>252</v>
      </c>
      <c r="H157" s="123">
        <v>0.016</v>
      </c>
      <c r="I157" s="123">
        <v>0.016</v>
      </c>
      <c r="J157" s="111">
        <v>763</v>
      </c>
      <c r="K157" s="183">
        <f t="shared" si="2"/>
        <v>4.027777777777778</v>
      </c>
      <c r="L157" s="124" t="s">
        <v>135</v>
      </c>
    </row>
    <row r="158" spans="1:12" ht="12.75">
      <c r="A158" s="211">
        <v>156</v>
      </c>
      <c r="B158" s="113" t="s">
        <v>391</v>
      </c>
      <c r="C158" s="128" t="s">
        <v>246</v>
      </c>
      <c r="D158" s="113">
        <v>20</v>
      </c>
      <c r="E158" s="113">
        <v>2000</v>
      </c>
      <c r="F158" s="113">
        <v>0.007</v>
      </c>
      <c r="G158" s="113">
        <v>280</v>
      </c>
      <c r="H158" s="114">
        <v>0.016</v>
      </c>
      <c r="I158" s="114">
        <v>0.016</v>
      </c>
      <c r="J158" s="113">
        <v>850</v>
      </c>
      <c r="K158" s="183">
        <f t="shared" si="2"/>
        <v>4.035714285714286</v>
      </c>
      <c r="L158" s="115" t="s">
        <v>135</v>
      </c>
    </row>
    <row r="159" spans="1:12" ht="12.75">
      <c r="A159" s="211">
        <v>157</v>
      </c>
      <c r="B159" s="113" t="s">
        <v>392</v>
      </c>
      <c r="C159" s="128" t="s">
        <v>246</v>
      </c>
      <c r="D159" s="113">
        <v>20</v>
      </c>
      <c r="E159" s="113">
        <v>2000</v>
      </c>
      <c r="F159" s="113">
        <v>0.007</v>
      </c>
      <c r="G159" s="113">
        <v>280</v>
      </c>
      <c r="H159" s="114">
        <v>0.016</v>
      </c>
      <c r="I159" s="114">
        <v>0.016</v>
      </c>
      <c r="J159" s="113">
        <v>850</v>
      </c>
      <c r="K159" s="183">
        <f t="shared" si="2"/>
        <v>4.035714285714286</v>
      </c>
      <c r="L159" s="115" t="s">
        <v>135</v>
      </c>
    </row>
    <row r="160" spans="1:12" ht="12.75">
      <c r="A160" s="211">
        <v>158</v>
      </c>
      <c r="B160" s="113" t="s">
        <v>393</v>
      </c>
      <c r="C160" s="128" t="s">
        <v>246</v>
      </c>
      <c r="D160" s="113">
        <v>23</v>
      </c>
      <c r="E160" s="113">
        <v>2000</v>
      </c>
      <c r="F160" s="113">
        <v>0.007</v>
      </c>
      <c r="G160" s="113">
        <v>322</v>
      </c>
      <c r="H160" s="114">
        <v>0.016</v>
      </c>
      <c r="I160" s="114">
        <v>0.016</v>
      </c>
      <c r="J160" s="113">
        <v>950</v>
      </c>
      <c r="K160" s="183">
        <f t="shared" si="2"/>
        <v>3.950310559006211</v>
      </c>
      <c r="L160" s="115" t="s">
        <v>135</v>
      </c>
    </row>
    <row r="161" spans="1:12" ht="12.75">
      <c r="A161" s="211">
        <v>159</v>
      </c>
      <c r="B161" s="113" t="s">
        <v>394</v>
      </c>
      <c r="C161" s="128" t="s">
        <v>246</v>
      </c>
      <c r="D161" s="113">
        <v>25</v>
      </c>
      <c r="E161" s="113">
        <v>2000</v>
      </c>
      <c r="F161" s="113">
        <v>0.007</v>
      </c>
      <c r="G161" s="113">
        <v>350</v>
      </c>
      <c r="H161" s="114">
        <v>0.016</v>
      </c>
      <c r="I161" s="114">
        <v>0.016</v>
      </c>
      <c r="J161" s="113">
        <v>1060</v>
      </c>
      <c r="K161" s="183">
        <f t="shared" si="2"/>
        <v>4.0285714285714285</v>
      </c>
      <c r="L161" s="115" t="s">
        <v>135</v>
      </c>
    </row>
    <row r="162" spans="1:12" ht="12.75">
      <c r="A162" s="211">
        <v>160</v>
      </c>
      <c r="B162" s="113" t="s">
        <v>395</v>
      </c>
      <c r="C162" s="128" t="s">
        <v>246</v>
      </c>
      <c r="D162" s="113">
        <v>30</v>
      </c>
      <c r="E162" s="113">
        <v>2000</v>
      </c>
      <c r="F162" s="113">
        <v>0.007</v>
      </c>
      <c r="G162" s="113">
        <v>420</v>
      </c>
      <c r="H162" s="114">
        <v>0.016</v>
      </c>
      <c r="I162" s="114">
        <v>0.016</v>
      </c>
      <c r="J162" s="113">
        <v>1270</v>
      </c>
      <c r="K162" s="183">
        <f t="shared" si="2"/>
        <v>4.023809523809524</v>
      </c>
      <c r="L162" s="115" t="s">
        <v>135</v>
      </c>
    </row>
    <row r="163" spans="1:12" ht="12.75">
      <c r="A163" s="211">
        <v>161</v>
      </c>
      <c r="B163" s="113" t="s">
        <v>396</v>
      </c>
      <c r="C163" s="128" t="s">
        <v>246</v>
      </c>
      <c r="D163" s="113">
        <v>25</v>
      </c>
      <c r="E163" s="113">
        <v>2000</v>
      </c>
      <c r="F163" s="113">
        <v>0.007</v>
      </c>
      <c r="G163" s="113">
        <v>350</v>
      </c>
      <c r="H163" s="114">
        <v>0.016</v>
      </c>
      <c r="I163" s="114">
        <v>0.016</v>
      </c>
      <c r="J163" s="113">
        <v>1130</v>
      </c>
      <c r="K163" s="183">
        <f t="shared" si="2"/>
        <v>4.228571428571429</v>
      </c>
      <c r="L163" s="115" t="s">
        <v>135</v>
      </c>
    </row>
    <row r="164" spans="1:12" ht="12.75">
      <c r="A164" s="211">
        <v>162</v>
      </c>
      <c r="B164" s="113" t="s">
        <v>397</v>
      </c>
      <c r="C164" s="128" t="s">
        <v>336</v>
      </c>
      <c r="D164" s="113">
        <v>100</v>
      </c>
      <c r="E164" s="113">
        <v>100</v>
      </c>
      <c r="F164" s="113">
        <v>0.6</v>
      </c>
      <c r="G164" s="113">
        <v>6000</v>
      </c>
      <c r="H164" s="114">
        <v>0.016</v>
      </c>
      <c r="I164" s="114">
        <v>0.016</v>
      </c>
      <c r="J164" s="113">
        <v>544</v>
      </c>
      <c r="K164" s="183">
        <f t="shared" si="2"/>
        <v>1.0906666666666667</v>
      </c>
      <c r="L164" s="115" t="s">
        <v>135</v>
      </c>
    </row>
    <row r="165" spans="1:12" ht="12.75">
      <c r="A165" s="211">
        <v>163</v>
      </c>
      <c r="B165" s="181" t="s">
        <v>397</v>
      </c>
      <c r="C165" s="182" t="s">
        <v>291</v>
      </c>
      <c r="D165" s="181">
        <v>10000</v>
      </c>
      <c r="E165" s="181">
        <v>1</v>
      </c>
      <c r="F165" s="181">
        <v>0.4</v>
      </c>
      <c r="G165" s="181">
        <v>4000</v>
      </c>
      <c r="H165" s="181">
        <v>0.016</v>
      </c>
      <c r="I165" s="181">
        <v>0.016</v>
      </c>
      <c r="J165" s="181">
        <v>1060</v>
      </c>
      <c r="K165" s="183">
        <f t="shared" si="2"/>
        <v>1.2650000000000001</v>
      </c>
      <c r="L165" s="182" t="s">
        <v>135</v>
      </c>
    </row>
    <row r="166" spans="1:12" ht="12.75">
      <c r="A166" s="211">
        <v>164</v>
      </c>
      <c r="B166" s="113" t="s">
        <v>398</v>
      </c>
      <c r="C166" s="128" t="s">
        <v>336</v>
      </c>
      <c r="D166" s="113">
        <v>100</v>
      </c>
      <c r="E166" s="113">
        <v>100</v>
      </c>
      <c r="F166" s="113">
        <v>0.4</v>
      </c>
      <c r="G166" s="113">
        <v>4000</v>
      </c>
      <c r="H166" s="114">
        <v>0.016</v>
      </c>
      <c r="I166" s="114">
        <v>0.016</v>
      </c>
      <c r="J166" s="113">
        <v>850</v>
      </c>
      <c r="K166" s="183">
        <f t="shared" si="2"/>
        <v>1.2125</v>
      </c>
      <c r="L166" s="115" t="s">
        <v>135</v>
      </c>
    </row>
    <row r="167" spans="1:12" ht="12.75">
      <c r="A167" s="211">
        <v>165</v>
      </c>
      <c r="B167" s="113" t="s">
        <v>399</v>
      </c>
      <c r="C167" s="128" t="s">
        <v>336</v>
      </c>
      <c r="D167" s="113">
        <v>100</v>
      </c>
      <c r="E167" s="113">
        <v>100</v>
      </c>
      <c r="F167" s="113">
        <v>0.56</v>
      </c>
      <c r="G167" s="113">
        <v>5600</v>
      </c>
      <c r="H167" s="114">
        <v>0.016</v>
      </c>
      <c r="I167" s="114">
        <v>0.016</v>
      </c>
      <c r="J167" s="113">
        <v>850</v>
      </c>
      <c r="K167" s="183">
        <f t="shared" si="2"/>
        <v>1.1517857142857142</v>
      </c>
      <c r="L167" s="115" t="s">
        <v>135</v>
      </c>
    </row>
    <row r="168" spans="1:12" ht="12.75">
      <c r="A168" s="211">
        <v>166</v>
      </c>
      <c r="B168" s="113" t="s">
        <v>400</v>
      </c>
      <c r="C168" s="128" t="s">
        <v>336</v>
      </c>
      <c r="D168" s="113">
        <v>140</v>
      </c>
      <c r="E168" s="113">
        <v>100</v>
      </c>
      <c r="F168" s="113">
        <v>0.56</v>
      </c>
      <c r="G168" s="113">
        <v>7840</v>
      </c>
      <c r="H168" s="114">
        <v>0.016</v>
      </c>
      <c r="I168" s="114">
        <v>0.016</v>
      </c>
      <c r="J168" s="113">
        <v>1190</v>
      </c>
      <c r="K168" s="183">
        <f t="shared" si="2"/>
        <v>1.1517857142857142</v>
      </c>
      <c r="L168" s="115" t="s">
        <v>135</v>
      </c>
    </row>
    <row r="169" spans="1:12" ht="12.75">
      <c r="A169" s="211">
        <v>167</v>
      </c>
      <c r="B169" s="113" t="s">
        <v>401</v>
      </c>
      <c r="C169" s="128" t="s">
        <v>336</v>
      </c>
      <c r="D169" s="113">
        <v>60</v>
      </c>
      <c r="E169" s="113">
        <v>100</v>
      </c>
      <c r="F169" s="113">
        <v>0.56</v>
      </c>
      <c r="G169" s="113">
        <v>3360</v>
      </c>
      <c r="H169" s="114">
        <v>0.016</v>
      </c>
      <c r="I169" s="114">
        <v>0.016</v>
      </c>
      <c r="J169" s="113">
        <v>510</v>
      </c>
      <c r="K169" s="183">
        <f t="shared" si="2"/>
        <v>1.1517857142857142</v>
      </c>
      <c r="L169" s="115" t="s">
        <v>135</v>
      </c>
    </row>
    <row r="170" spans="1:12" ht="12.75">
      <c r="A170" s="211">
        <v>168</v>
      </c>
      <c r="B170" s="113" t="s">
        <v>402</v>
      </c>
      <c r="C170" s="128" t="s">
        <v>336</v>
      </c>
      <c r="D170" s="113">
        <v>75</v>
      </c>
      <c r="E170" s="113">
        <v>100</v>
      </c>
      <c r="F170" s="113">
        <v>0.4</v>
      </c>
      <c r="G170" s="113">
        <v>3000</v>
      </c>
      <c r="H170" s="114">
        <v>0.016</v>
      </c>
      <c r="I170" s="114">
        <v>0.016</v>
      </c>
      <c r="J170" s="113">
        <v>640</v>
      </c>
      <c r="K170" s="183">
        <f t="shared" si="2"/>
        <v>1.2133333333333334</v>
      </c>
      <c r="L170" s="115" t="s">
        <v>135</v>
      </c>
    </row>
    <row r="171" spans="1:12" ht="12.75">
      <c r="A171" s="211">
        <v>169</v>
      </c>
      <c r="B171" s="113" t="s">
        <v>403</v>
      </c>
      <c r="C171" s="128" t="s">
        <v>246</v>
      </c>
      <c r="D171" s="113">
        <v>8.8</v>
      </c>
      <c r="E171" s="113">
        <v>2000</v>
      </c>
      <c r="F171" s="113">
        <v>0.6</v>
      </c>
      <c r="G171" s="113">
        <v>10560</v>
      </c>
      <c r="H171" s="114">
        <v>0.016</v>
      </c>
      <c r="I171" s="114">
        <v>0.016</v>
      </c>
      <c r="J171" s="113">
        <v>544</v>
      </c>
      <c r="K171" s="183">
        <f t="shared" si="2"/>
        <v>1.0515151515151515</v>
      </c>
      <c r="L171" s="115" t="s">
        <v>135</v>
      </c>
    </row>
    <row r="172" spans="1:12" ht="12.75">
      <c r="A172" s="211">
        <v>170</v>
      </c>
      <c r="B172" s="181" t="s">
        <v>1533</v>
      </c>
      <c r="C172" s="182" t="s">
        <v>291</v>
      </c>
      <c r="D172" s="181">
        <v>12000</v>
      </c>
      <c r="E172" s="181">
        <v>1</v>
      </c>
      <c r="F172" s="181">
        <v>0.4</v>
      </c>
      <c r="G172" s="181">
        <v>4800</v>
      </c>
      <c r="H172" s="181">
        <v>0.016</v>
      </c>
      <c r="I172" s="181">
        <v>0.016</v>
      </c>
      <c r="J172" s="181">
        <v>1350</v>
      </c>
      <c r="K172" s="183">
        <f t="shared" si="2"/>
        <v>1.28125</v>
      </c>
      <c r="L172" s="182" t="s">
        <v>135</v>
      </c>
    </row>
    <row r="173" spans="1:12" ht="12.75">
      <c r="A173" s="211">
        <v>171</v>
      </c>
      <c r="B173" s="113" t="s">
        <v>404</v>
      </c>
      <c r="C173" s="128" t="s">
        <v>336</v>
      </c>
      <c r="D173" s="113">
        <v>100</v>
      </c>
      <c r="E173" s="113">
        <v>100</v>
      </c>
      <c r="F173" s="113">
        <v>0.3</v>
      </c>
      <c r="G173" s="113">
        <v>3000</v>
      </c>
      <c r="H173" s="114">
        <v>0.016</v>
      </c>
      <c r="I173" s="114">
        <v>0.016</v>
      </c>
      <c r="J173" s="122">
        <v>0</v>
      </c>
      <c r="K173" s="183">
        <f t="shared" si="2"/>
        <v>1</v>
      </c>
      <c r="L173" s="115" t="s">
        <v>135</v>
      </c>
    </row>
    <row r="174" spans="1:12" ht="12.75">
      <c r="A174" s="211">
        <v>172</v>
      </c>
      <c r="B174" s="113" t="s">
        <v>405</v>
      </c>
      <c r="C174" s="128" t="s">
        <v>282</v>
      </c>
      <c r="D174" s="113">
        <v>100</v>
      </c>
      <c r="E174" s="113">
        <v>56</v>
      </c>
      <c r="F174" s="113">
        <v>1</v>
      </c>
      <c r="G174" s="113">
        <v>5600</v>
      </c>
      <c r="H174" s="114">
        <v>0.016</v>
      </c>
      <c r="I174" s="114">
        <v>0.016</v>
      </c>
      <c r="J174" s="113">
        <v>850</v>
      </c>
      <c r="K174" s="183">
        <f t="shared" si="2"/>
        <v>1.1517857142857142</v>
      </c>
      <c r="L174" s="115" t="s">
        <v>135</v>
      </c>
    </row>
    <row r="175" spans="1:12" ht="12.75">
      <c r="A175" s="211">
        <v>173</v>
      </c>
      <c r="B175" s="111" t="s">
        <v>406</v>
      </c>
      <c r="C175" s="124" t="s">
        <v>282</v>
      </c>
      <c r="D175" s="111">
        <v>100</v>
      </c>
      <c r="E175" s="111">
        <v>56</v>
      </c>
      <c r="F175" s="111">
        <v>0.9</v>
      </c>
      <c r="G175" s="111">
        <v>5040</v>
      </c>
      <c r="H175" s="120">
        <v>0.016</v>
      </c>
      <c r="I175" s="120">
        <v>0.016</v>
      </c>
      <c r="J175" s="111">
        <v>760</v>
      </c>
      <c r="K175" s="183">
        <f t="shared" si="2"/>
        <v>1.1507936507936507</v>
      </c>
      <c r="L175" s="124" t="s">
        <v>135</v>
      </c>
    </row>
    <row r="176" spans="1:12" ht="12.75">
      <c r="A176" s="211">
        <v>174</v>
      </c>
      <c r="B176" s="111" t="s">
        <v>407</v>
      </c>
      <c r="C176" s="124" t="s">
        <v>282</v>
      </c>
      <c r="D176" s="111">
        <v>100</v>
      </c>
      <c r="E176" s="111">
        <v>56</v>
      </c>
      <c r="F176" s="111">
        <v>0.9</v>
      </c>
      <c r="G176" s="111">
        <v>5040</v>
      </c>
      <c r="H176" s="120">
        <v>0.016</v>
      </c>
      <c r="I176" s="120">
        <v>0.016</v>
      </c>
      <c r="J176" s="111">
        <v>760</v>
      </c>
      <c r="K176" s="183">
        <f t="shared" si="2"/>
        <v>1.1507936507936507</v>
      </c>
      <c r="L176" s="124" t="s">
        <v>135</v>
      </c>
    </row>
    <row r="177" spans="1:12" ht="12.75">
      <c r="A177" s="211">
        <v>175</v>
      </c>
      <c r="B177" s="113" t="s">
        <v>408</v>
      </c>
      <c r="C177" s="128" t="s">
        <v>282</v>
      </c>
      <c r="D177" s="113">
        <v>100</v>
      </c>
      <c r="E177" s="113">
        <v>56</v>
      </c>
      <c r="F177" s="113">
        <v>1</v>
      </c>
      <c r="G177" s="113">
        <v>5600</v>
      </c>
      <c r="H177" s="114">
        <v>0.016</v>
      </c>
      <c r="I177" s="114">
        <v>0.016</v>
      </c>
      <c r="J177" s="113">
        <v>850</v>
      </c>
      <c r="K177" s="183">
        <f t="shared" si="2"/>
        <v>1.1517857142857142</v>
      </c>
      <c r="L177" s="115" t="s">
        <v>135</v>
      </c>
    </row>
    <row r="178" spans="1:12" ht="12.75">
      <c r="A178" s="211">
        <v>176</v>
      </c>
      <c r="B178" s="111" t="s">
        <v>409</v>
      </c>
      <c r="C178" s="124" t="s">
        <v>282</v>
      </c>
      <c r="D178" s="111">
        <v>100</v>
      </c>
      <c r="E178" s="111">
        <v>56</v>
      </c>
      <c r="F178" s="111">
        <v>0.85</v>
      </c>
      <c r="G178" s="111">
        <v>4760</v>
      </c>
      <c r="H178" s="120">
        <v>0.016</v>
      </c>
      <c r="I178" s="120">
        <v>0.016</v>
      </c>
      <c r="J178" s="111">
        <v>681</v>
      </c>
      <c r="K178" s="183">
        <f t="shared" si="2"/>
        <v>1.1430672268907562</v>
      </c>
      <c r="L178" s="124" t="s">
        <v>135</v>
      </c>
    </row>
    <row r="179" spans="1:12" ht="12.75">
      <c r="A179" s="211">
        <v>177</v>
      </c>
      <c r="B179" s="111" t="s">
        <v>410</v>
      </c>
      <c r="C179" s="124" t="s">
        <v>282</v>
      </c>
      <c r="D179" s="111">
        <v>100</v>
      </c>
      <c r="E179" s="111">
        <v>56</v>
      </c>
      <c r="F179" s="111">
        <v>0.8</v>
      </c>
      <c r="G179" s="111">
        <v>4480</v>
      </c>
      <c r="H179" s="120">
        <v>0.016</v>
      </c>
      <c r="I179" s="120">
        <v>0.016</v>
      </c>
      <c r="J179" s="111">
        <v>681</v>
      </c>
      <c r="K179" s="183">
        <f t="shared" si="2"/>
        <v>1.1520089285714286</v>
      </c>
      <c r="L179" s="124" t="s">
        <v>135</v>
      </c>
    </row>
    <row r="180" spans="1:12" ht="12.75">
      <c r="A180" s="211">
        <v>178</v>
      </c>
      <c r="B180" s="113" t="s">
        <v>411</v>
      </c>
      <c r="C180" s="128" t="s">
        <v>282</v>
      </c>
      <c r="D180" s="113">
        <v>112</v>
      </c>
      <c r="E180" s="113">
        <v>56</v>
      </c>
      <c r="F180" s="113">
        <v>1</v>
      </c>
      <c r="G180" s="113">
        <v>6272</v>
      </c>
      <c r="H180" s="114">
        <v>0.016</v>
      </c>
      <c r="I180" s="114">
        <v>0.016</v>
      </c>
      <c r="J180" s="113">
        <v>950</v>
      </c>
      <c r="K180" s="183">
        <f t="shared" si="2"/>
        <v>1.1514668367346939</v>
      </c>
      <c r="L180" s="115" t="s">
        <v>135</v>
      </c>
    </row>
    <row r="181" spans="1:12" ht="12" customHeight="1">
      <c r="A181" s="211">
        <v>179</v>
      </c>
      <c r="B181" s="113" t="s">
        <v>412</v>
      </c>
      <c r="C181" s="128" t="s">
        <v>282</v>
      </c>
      <c r="D181" s="113">
        <v>112</v>
      </c>
      <c r="E181" s="113">
        <v>56</v>
      </c>
      <c r="F181" s="113">
        <v>1</v>
      </c>
      <c r="G181" s="113">
        <v>6272</v>
      </c>
      <c r="H181" s="114">
        <v>0.016</v>
      </c>
      <c r="I181" s="114">
        <v>0.016</v>
      </c>
      <c r="J181" s="113">
        <v>950</v>
      </c>
      <c r="K181" s="183">
        <f t="shared" si="2"/>
        <v>1.1514668367346939</v>
      </c>
      <c r="L181" s="115" t="s">
        <v>135</v>
      </c>
    </row>
    <row r="182" spans="1:12" ht="12.75">
      <c r="A182" s="211">
        <v>180</v>
      </c>
      <c r="B182" s="113" t="s">
        <v>413</v>
      </c>
      <c r="C182" s="128" t="s">
        <v>282</v>
      </c>
      <c r="D182" s="113">
        <v>112</v>
      </c>
      <c r="E182" s="113">
        <v>56</v>
      </c>
      <c r="F182" s="113">
        <v>1</v>
      </c>
      <c r="G182" s="113">
        <v>6272</v>
      </c>
      <c r="H182" s="114">
        <v>0.016</v>
      </c>
      <c r="I182" s="114">
        <v>0.016</v>
      </c>
      <c r="J182" s="113">
        <v>950</v>
      </c>
      <c r="K182" s="183">
        <f t="shared" si="2"/>
        <v>1.1514668367346939</v>
      </c>
      <c r="L182" s="115" t="s">
        <v>135</v>
      </c>
    </row>
    <row r="183" spans="1:12" ht="12.75">
      <c r="A183" s="211">
        <v>181</v>
      </c>
      <c r="B183" s="113" t="s">
        <v>414</v>
      </c>
      <c r="C183" s="128" t="s">
        <v>282</v>
      </c>
      <c r="D183" s="113">
        <v>112</v>
      </c>
      <c r="E183" s="113">
        <v>56</v>
      </c>
      <c r="F183" s="113">
        <v>0.8</v>
      </c>
      <c r="G183" s="113">
        <v>5017.6</v>
      </c>
      <c r="H183" s="120">
        <v>0.016</v>
      </c>
      <c r="I183" s="120">
        <v>0.016</v>
      </c>
      <c r="J183" s="113">
        <v>763</v>
      </c>
      <c r="K183" s="183">
        <f t="shared" si="2"/>
        <v>1.1520647321428572</v>
      </c>
      <c r="L183" s="115" t="s">
        <v>135</v>
      </c>
    </row>
    <row r="184" spans="1:12" ht="12.75">
      <c r="A184" s="211">
        <v>182</v>
      </c>
      <c r="B184" s="113" t="s">
        <v>415</v>
      </c>
      <c r="C184" s="128" t="s">
        <v>282</v>
      </c>
      <c r="D184" s="113">
        <v>112</v>
      </c>
      <c r="E184" s="113">
        <v>56</v>
      </c>
      <c r="F184" s="113">
        <v>0.7999</v>
      </c>
      <c r="G184" s="113">
        <v>5017</v>
      </c>
      <c r="H184" s="120">
        <v>0.016</v>
      </c>
      <c r="I184" s="120">
        <v>0.016</v>
      </c>
      <c r="J184" s="113">
        <v>763</v>
      </c>
      <c r="K184" s="183">
        <f t="shared" si="2"/>
        <v>1.152082918078533</v>
      </c>
      <c r="L184" s="115" t="s">
        <v>135</v>
      </c>
    </row>
    <row r="185" spans="1:12" ht="12.75">
      <c r="A185" s="211">
        <v>183</v>
      </c>
      <c r="B185" s="113" t="s">
        <v>416</v>
      </c>
      <c r="C185" s="128" t="s">
        <v>282</v>
      </c>
      <c r="D185" s="113">
        <v>112</v>
      </c>
      <c r="E185" s="113">
        <v>56</v>
      </c>
      <c r="F185" s="113">
        <v>1</v>
      </c>
      <c r="G185" s="113">
        <v>6272</v>
      </c>
      <c r="H185" s="114">
        <v>0.016</v>
      </c>
      <c r="I185" s="114">
        <v>0.016</v>
      </c>
      <c r="J185" s="113">
        <v>950</v>
      </c>
      <c r="K185" s="183">
        <f t="shared" si="2"/>
        <v>1.1514668367346939</v>
      </c>
      <c r="L185" s="115" t="s">
        <v>135</v>
      </c>
    </row>
    <row r="186" spans="1:12" ht="12.75">
      <c r="A186" s="211">
        <v>184</v>
      </c>
      <c r="B186" s="113" t="s">
        <v>417</v>
      </c>
      <c r="C186" s="128" t="s">
        <v>282</v>
      </c>
      <c r="D186" s="113">
        <v>125</v>
      </c>
      <c r="E186" s="113">
        <v>56</v>
      </c>
      <c r="F186" s="113">
        <v>1</v>
      </c>
      <c r="G186" s="113">
        <v>7000</v>
      </c>
      <c r="H186" s="114">
        <v>0.016</v>
      </c>
      <c r="I186" s="114">
        <v>0.016</v>
      </c>
      <c r="J186" s="113">
        <v>1060</v>
      </c>
      <c r="K186" s="183">
        <f t="shared" si="2"/>
        <v>1.1514285714285715</v>
      </c>
      <c r="L186" s="115" t="s">
        <v>135</v>
      </c>
    </row>
    <row r="187" spans="1:12" ht="12.75">
      <c r="A187" s="211">
        <v>185</v>
      </c>
      <c r="B187" s="113" t="s">
        <v>418</v>
      </c>
      <c r="C187" s="128" t="s">
        <v>282</v>
      </c>
      <c r="D187" s="113">
        <v>125</v>
      </c>
      <c r="E187" s="113">
        <v>56</v>
      </c>
      <c r="F187" s="113">
        <v>1</v>
      </c>
      <c r="G187" s="113">
        <v>7000</v>
      </c>
      <c r="H187" s="114">
        <v>0.016</v>
      </c>
      <c r="I187" s="114">
        <v>0.016</v>
      </c>
      <c r="J187" s="113">
        <v>1060</v>
      </c>
      <c r="K187" s="183">
        <f t="shared" si="2"/>
        <v>1.1514285714285715</v>
      </c>
      <c r="L187" s="115" t="s">
        <v>135</v>
      </c>
    </row>
    <row r="188" spans="1:12" ht="12.75">
      <c r="A188" s="211">
        <v>186</v>
      </c>
      <c r="B188" s="113" t="s">
        <v>419</v>
      </c>
      <c r="C188" s="128" t="s">
        <v>282</v>
      </c>
      <c r="D188" s="113">
        <v>125</v>
      </c>
      <c r="E188" s="113">
        <v>56</v>
      </c>
      <c r="F188" s="113">
        <v>0.8</v>
      </c>
      <c r="G188" s="113">
        <v>5600</v>
      </c>
      <c r="H188" s="120">
        <v>0.016</v>
      </c>
      <c r="I188" s="120">
        <v>0.016</v>
      </c>
      <c r="J188" s="113">
        <v>848</v>
      </c>
      <c r="K188" s="183">
        <f t="shared" si="2"/>
        <v>1.1514285714285715</v>
      </c>
      <c r="L188" s="115" t="s">
        <v>135</v>
      </c>
    </row>
    <row r="189" spans="1:12" ht="12.75">
      <c r="A189" s="211">
        <v>187</v>
      </c>
      <c r="B189" s="113" t="s">
        <v>420</v>
      </c>
      <c r="C189" s="128" t="s">
        <v>282</v>
      </c>
      <c r="D189" s="113">
        <v>125</v>
      </c>
      <c r="E189" s="113">
        <v>56</v>
      </c>
      <c r="F189" s="113">
        <v>0.8</v>
      </c>
      <c r="G189" s="113">
        <v>5600</v>
      </c>
      <c r="H189" s="120">
        <v>0.016</v>
      </c>
      <c r="I189" s="120">
        <v>0.016</v>
      </c>
      <c r="J189" s="113">
        <v>848</v>
      </c>
      <c r="K189" s="183">
        <f t="shared" si="2"/>
        <v>1.1514285714285715</v>
      </c>
      <c r="L189" s="115" t="s">
        <v>135</v>
      </c>
    </row>
    <row r="190" spans="1:12" ht="12.75">
      <c r="A190" s="211">
        <v>188</v>
      </c>
      <c r="B190" s="113" t="s">
        <v>421</v>
      </c>
      <c r="C190" s="128" t="s">
        <v>282</v>
      </c>
      <c r="D190" s="113">
        <v>125</v>
      </c>
      <c r="E190" s="113">
        <v>56</v>
      </c>
      <c r="F190" s="113">
        <v>1</v>
      </c>
      <c r="G190" s="113">
        <v>7000</v>
      </c>
      <c r="H190" s="114">
        <v>0.016</v>
      </c>
      <c r="I190" s="114">
        <v>0.016</v>
      </c>
      <c r="J190" s="113">
        <v>1060</v>
      </c>
      <c r="K190" s="183">
        <f t="shared" si="2"/>
        <v>1.1514285714285715</v>
      </c>
      <c r="L190" s="115" t="s">
        <v>135</v>
      </c>
    </row>
    <row r="191" spans="1:12" ht="12.75">
      <c r="A191" s="211">
        <v>189</v>
      </c>
      <c r="B191" s="113" t="s">
        <v>422</v>
      </c>
      <c r="C191" s="128" t="s">
        <v>282</v>
      </c>
      <c r="D191" s="113">
        <v>125</v>
      </c>
      <c r="E191" s="113">
        <v>56</v>
      </c>
      <c r="F191" s="113">
        <v>1</v>
      </c>
      <c r="G191" s="113">
        <v>7000</v>
      </c>
      <c r="H191" s="120">
        <v>0.016</v>
      </c>
      <c r="I191" s="120">
        <v>0.016</v>
      </c>
      <c r="J191" s="113">
        <v>1060</v>
      </c>
      <c r="K191" s="183">
        <f t="shared" si="2"/>
        <v>1.1514285714285715</v>
      </c>
      <c r="L191" s="115" t="s">
        <v>135</v>
      </c>
    </row>
    <row r="192" spans="1:12" ht="12.75">
      <c r="A192" s="211">
        <v>190</v>
      </c>
      <c r="B192" s="113" t="s">
        <v>423</v>
      </c>
      <c r="C192" s="128" t="s">
        <v>282</v>
      </c>
      <c r="D192" s="113">
        <v>125</v>
      </c>
      <c r="E192" s="113">
        <v>56</v>
      </c>
      <c r="F192" s="113">
        <v>1</v>
      </c>
      <c r="G192" s="113">
        <v>7000</v>
      </c>
      <c r="H192" s="114">
        <v>0.016</v>
      </c>
      <c r="I192" s="114">
        <v>0.016</v>
      </c>
      <c r="J192" s="113">
        <v>1060</v>
      </c>
      <c r="K192" s="183">
        <f t="shared" si="2"/>
        <v>1.1514285714285715</v>
      </c>
      <c r="L192" s="115" t="s">
        <v>135</v>
      </c>
    </row>
    <row r="193" spans="1:12" ht="12.75">
      <c r="A193" s="211">
        <v>191</v>
      </c>
      <c r="B193" s="113" t="s">
        <v>424</v>
      </c>
      <c r="C193" s="128" t="s">
        <v>282</v>
      </c>
      <c r="D193" s="113">
        <v>125</v>
      </c>
      <c r="E193" s="113">
        <v>56</v>
      </c>
      <c r="F193" s="113">
        <v>0.8</v>
      </c>
      <c r="G193" s="113">
        <v>5600</v>
      </c>
      <c r="H193" s="114">
        <v>0.016</v>
      </c>
      <c r="I193" s="114">
        <v>0.016</v>
      </c>
      <c r="J193" s="113">
        <v>1060</v>
      </c>
      <c r="K193" s="183">
        <f t="shared" si="2"/>
        <v>1.1892857142857143</v>
      </c>
      <c r="L193" s="115" t="s">
        <v>135</v>
      </c>
    </row>
    <row r="194" spans="1:12" ht="12.75">
      <c r="A194" s="211">
        <v>192</v>
      </c>
      <c r="B194" s="113" t="s">
        <v>425</v>
      </c>
      <c r="C194" s="128" t="s">
        <v>282</v>
      </c>
      <c r="D194" s="113">
        <v>140</v>
      </c>
      <c r="E194" s="113">
        <v>56</v>
      </c>
      <c r="F194" s="113">
        <v>1</v>
      </c>
      <c r="G194" s="113">
        <v>7840</v>
      </c>
      <c r="H194" s="114">
        <v>0.016</v>
      </c>
      <c r="I194" s="114">
        <v>0.016</v>
      </c>
      <c r="J194" s="113">
        <v>1190</v>
      </c>
      <c r="K194" s="183">
        <f t="shared" si="2"/>
        <v>1.1517857142857142</v>
      </c>
      <c r="L194" s="115" t="s">
        <v>135</v>
      </c>
    </row>
    <row r="195" spans="1:12" ht="12.75">
      <c r="A195" s="211">
        <v>193</v>
      </c>
      <c r="B195" s="113" t="s">
        <v>426</v>
      </c>
      <c r="C195" s="128" t="s">
        <v>282</v>
      </c>
      <c r="D195" s="113">
        <v>150</v>
      </c>
      <c r="E195" s="113">
        <v>56</v>
      </c>
      <c r="F195" s="113">
        <v>1</v>
      </c>
      <c r="G195" s="113">
        <v>8400</v>
      </c>
      <c r="H195" s="114">
        <v>0.016</v>
      </c>
      <c r="I195" s="114">
        <v>0.016</v>
      </c>
      <c r="J195" s="113">
        <v>1270</v>
      </c>
      <c r="K195" s="183">
        <f t="shared" si="2"/>
        <v>1.151190476190476</v>
      </c>
      <c r="L195" s="115" t="s">
        <v>135</v>
      </c>
    </row>
    <row r="196" spans="1:12" ht="12.75">
      <c r="A196" s="211">
        <v>194</v>
      </c>
      <c r="B196" s="113" t="s">
        <v>427</v>
      </c>
      <c r="C196" s="128" t="s">
        <v>282</v>
      </c>
      <c r="D196" s="113">
        <v>150</v>
      </c>
      <c r="E196" s="113">
        <v>56</v>
      </c>
      <c r="F196" s="113">
        <v>1</v>
      </c>
      <c r="G196" s="113">
        <v>8400</v>
      </c>
      <c r="H196" s="114">
        <v>0.016</v>
      </c>
      <c r="I196" s="114">
        <v>0.016</v>
      </c>
      <c r="J196" s="113">
        <v>1270</v>
      </c>
      <c r="K196" s="183">
        <f t="shared" si="2"/>
        <v>1.151190476190476</v>
      </c>
      <c r="L196" s="115" t="s">
        <v>135</v>
      </c>
    </row>
    <row r="197" spans="1:12" ht="12.75">
      <c r="A197" s="211">
        <v>195</v>
      </c>
      <c r="B197" s="113" t="s">
        <v>428</v>
      </c>
      <c r="C197" s="128" t="s">
        <v>282</v>
      </c>
      <c r="D197" s="113">
        <v>150</v>
      </c>
      <c r="E197" s="113">
        <v>56</v>
      </c>
      <c r="F197" s="113">
        <v>1</v>
      </c>
      <c r="G197" s="113">
        <v>8400</v>
      </c>
      <c r="H197" s="114">
        <v>0.016</v>
      </c>
      <c r="I197" s="114">
        <v>0.016</v>
      </c>
      <c r="J197" s="113">
        <v>1270</v>
      </c>
      <c r="K197" s="183">
        <f t="shared" si="2"/>
        <v>1.151190476190476</v>
      </c>
      <c r="L197" s="115" t="s">
        <v>135</v>
      </c>
    </row>
    <row r="198" spans="1:12" ht="12.75">
      <c r="A198" s="211">
        <v>196</v>
      </c>
      <c r="B198" s="113" t="s">
        <v>429</v>
      </c>
      <c r="C198" s="128" t="s">
        <v>282</v>
      </c>
      <c r="D198" s="113">
        <v>150</v>
      </c>
      <c r="E198" s="113">
        <v>56</v>
      </c>
      <c r="F198" s="113">
        <v>0.8</v>
      </c>
      <c r="G198" s="113">
        <v>6720</v>
      </c>
      <c r="H198" s="120">
        <v>0.016</v>
      </c>
      <c r="I198" s="120">
        <v>0.016</v>
      </c>
      <c r="J198" s="113">
        <v>1020</v>
      </c>
      <c r="K198" s="183">
        <f t="shared" si="2"/>
        <v>1.1517857142857142</v>
      </c>
      <c r="L198" s="115" t="s">
        <v>135</v>
      </c>
    </row>
    <row r="199" spans="1:12" ht="12.75">
      <c r="A199" s="211">
        <v>197</v>
      </c>
      <c r="B199" s="113" t="s">
        <v>430</v>
      </c>
      <c r="C199" s="128" t="s">
        <v>282</v>
      </c>
      <c r="D199" s="113">
        <v>150</v>
      </c>
      <c r="E199" s="113">
        <v>56</v>
      </c>
      <c r="F199" s="113">
        <v>1</v>
      </c>
      <c r="G199" s="113">
        <v>8400</v>
      </c>
      <c r="H199" s="114">
        <v>0.016</v>
      </c>
      <c r="I199" s="114">
        <v>0.016</v>
      </c>
      <c r="J199" s="113">
        <v>1270</v>
      </c>
      <c r="K199" s="183">
        <f t="shared" si="2"/>
        <v>1.151190476190476</v>
      </c>
      <c r="L199" s="115" t="s">
        <v>135</v>
      </c>
    </row>
    <row r="200" spans="1:12" ht="12.75">
      <c r="A200" s="211">
        <v>198</v>
      </c>
      <c r="B200" s="113" t="s">
        <v>431</v>
      </c>
      <c r="C200" s="128" t="s">
        <v>282</v>
      </c>
      <c r="D200" s="113">
        <v>50</v>
      </c>
      <c r="E200" s="113">
        <v>56</v>
      </c>
      <c r="F200" s="113">
        <v>1</v>
      </c>
      <c r="G200" s="113">
        <v>2800</v>
      </c>
      <c r="H200" s="114">
        <v>0.016</v>
      </c>
      <c r="I200" s="114">
        <v>0.016</v>
      </c>
      <c r="J200" s="113">
        <v>420</v>
      </c>
      <c r="K200" s="183">
        <f aca="true" t="shared" si="3" ref="K200:K262">(J200/G200)+1</f>
        <v>1.15</v>
      </c>
      <c r="L200" s="115" t="s">
        <v>135</v>
      </c>
    </row>
    <row r="201" spans="1:12" ht="12.75">
      <c r="A201" s="211">
        <v>199</v>
      </c>
      <c r="B201" s="113" t="s">
        <v>432</v>
      </c>
      <c r="C201" s="128" t="s">
        <v>282</v>
      </c>
      <c r="D201" s="113">
        <v>50</v>
      </c>
      <c r="E201" s="113">
        <v>56</v>
      </c>
      <c r="F201" s="113">
        <v>1</v>
      </c>
      <c r="G201" s="113">
        <v>2800</v>
      </c>
      <c r="H201" s="114">
        <v>0.016</v>
      </c>
      <c r="I201" s="114">
        <v>0.016</v>
      </c>
      <c r="J201" s="113">
        <v>420</v>
      </c>
      <c r="K201" s="183">
        <f t="shared" si="3"/>
        <v>1.15</v>
      </c>
      <c r="L201" s="115" t="s">
        <v>135</v>
      </c>
    </row>
    <row r="202" spans="1:12" ht="12.75">
      <c r="A202" s="211">
        <v>200</v>
      </c>
      <c r="B202" s="113" t="s">
        <v>433</v>
      </c>
      <c r="C202" s="128" t="s">
        <v>282</v>
      </c>
      <c r="D202" s="113">
        <v>50</v>
      </c>
      <c r="E202" s="113">
        <v>56</v>
      </c>
      <c r="F202" s="113">
        <v>1</v>
      </c>
      <c r="G202" s="113">
        <v>2800</v>
      </c>
      <c r="H202" s="114">
        <v>0.016</v>
      </c>
      <c r="I202" s="114">
        <v>0.016</v>
      </c>
      <c r="J202" s="113">
        <v>420</v>
      </c>
      <c r="K202" s="183">
        <f t="shared" si="3"/>
        <v>1.15</v>
      </c>
      <c r="L202" s="115" t="s">
        <v>135</v>
      </c>
    </row>
    <row r="203" spans="1:12" ht="12.75">
      <c r="A203" s="211">
        <v>201</v>
      </c>
      <c r="B203" s="113" t="s">
        <v>434</v>
      </c>
      <c r="C203" s="128" t="s">
        <v>282</v>
      </c>
      <c r="D203" s="113">
        <v>50</v>
      </c>
      <c r="E203" s="113">
        <v>56</v>
      </c>
      <c r="F203" s="113">
        <v>1</v>
      </c>
      <c r="G203" s="113">
        <v>2800</v>
      </c>
      <c r="H203" s="114">
        <v>0.016</v>
      </c>
      <c r="I203" s="114">
        <v>0.016</v>
      </c>
      <c r="J203" s="113">
        <v>420</v>
      </c>
      <c r="K203" s="183">
        <f t="shared" si="3"/>
        <v>1.15</v>
      </c>
      <c r="L203" s="115" t="s">
        <v>135</v>
      </c>
    </row>
    <row r="204" spans="1:12" ht="12.75">
      <c r="A204" s="211">
        <v>202</v>
      </c>
      <c r="B204" s="113" t="s">
        <v>435</v>
      </c>
      <c r="C204" s="128" t="s">
        <v>282</v>
      </c>
      <c r="D204" s="113">
        <v>65</v>
      </c>
      <c r="E204" s="113">
        <v>56</v>
      </c>
      <c r="F204" s="113">
        <v>1</v>
      </c>
      <c r="G204" s="113">
        <v>3640</v>
      </c>
      <c r="H204" s="114">
        <v>0.016</v>
      </c>
      <c r="I204" s="114">
        <v>0.016</v>
      </c>
      <c r="J204" s="113">
        <v>550</v>
      </c>
      <c r="K204" s="183">
        <f t="shared" si="3"/>
        <v>1.151098901098901</v>
      </c>
      <c r="L204" s="115" t="s">
        <v>135</v>
      </c>
    </row>
    <row r="205" spans="1:12" ht="12.75">
      <c r="A205" s="211">
        <v>203</v>
      </c>
      <c r="B205" s="113" t="s">
        <v>436</v>
      </c>
      <c r="C205" s="128" t="s">
        <v>282</v>
      </c>
      <c r="D205" s="113">
        <v>65</v>
      </c>
      <c r="E205" s="113">
        <v>56</v>
      </c>
      <c r="F205" s="113">
        <v>1</v>
      </c>
      <c r="G205" s="113">
        <v>3640</v>
      </c>
      <c r="H205" s="114">
        <v>0.016</v>
      </c>
      <c r="I205" s="114">
        <v>0.016</v>
      </c>
      <c r="J205" s="113">
        <v>550</v>
      </c>
      <c r="K205" s="183">
        <f t="shared" si="3"/>
        <v>1.151098901098901</v>
      </c>
      <c r="L205" s="115" t="s">
        <v>135</v>
      </c>
    </row>
    <row r="206" spans="1:12" ht="12.75">
      <c r="A206" s="211">
        <v>204</v>
      </c>
      <c r="B206" s="111" t="s">
        <v>437</v>
      </c>
      <c r="C206" s="124" t="s">
        <v>282</v>
      </c>
      <c r="D206" s="111">
        <v>70</v>
      </c>
      <c r="E206" s="111">
        <v>56</v>
      </c>
      <c r="F206" s="111">
        <v>0.9</v>
      </c>
      <c r="G206" s="111">
        <v>3528</v>
      </c>
      <c r="H206" s="120">
        <v>0.016</v>
      </c>
      <c r="I206" s="120">
        <v>0.016</v>
      </c>
      <c r="J206" s="111">
        <v>473</v>
      </c>
      <c r="K206" s="183">
        <f t="shared" si="3"/>
        <v>1.1340702947845804</v>
      </c>
      <c r="L206" s="124" t="s">
        <v>135</v>
      </c>
    </row>
    <row r="207" spans="1:12" ht="12.75">
      <c r="A207" s="211">
        <v>205</v>
      </c>
      <c r="B207" s="111" t="s">
        <v>438</v>
      </c>
      <c r="C207" s="124" t="s">
        <v>282</v>
      </c>
      <c r="D207" s="111">
        <v>75</v>
      </c>
      <c r="E207" s="111">
        <v>56</v>
      </c>
      <c r="F207" s="111">
        <v>0.9</v>
      </c>
      <c r="G207" s="111">
        <v>3780</v>
      </c>
      <c r="H207" s="120">
        <v>0.016</v>
      </c>
      <c r="I207" s="120">
        <v>0.016</v>
      </c>
      <c r="J207" s="111">
        <v>509</v>
      </c>
      <c r="K207" s="183">
        <f t="shared" si="3"/>
        <v>1.1346560846560847</v>
      </c>
      <c r="L207" s="124" t="s">
        <v>135</v>
      </c>
    </row>
    <row r="208" spans="1:12" ht="12.75">
      <c r="A208" s="211">
        <v>206</v>
      </c>
      <c r="B208" s="113" t="s">
        <v>439</v>
      </c>
      <c r="C208" s="128" t="s">
        <v>282</v>
      </c>
      <c r="D208" s="113">
        <v>80</v>
      </c>
      <c r="E208" s="113">
        <v>56</v>
      </c>
      <c r="F208" s="113">
        <v>1</v>
      </c>
      <c r="G208" s="113">
        <v>4480</v>
      </c>
      <c r="H208" s="114">
        <v>0.016</v>
      </c>
      <c r="I208" s="114">
        <v>0.016</v>
      </c>
      <c r="J208" s="113">
        <v>680</v>
      </c>
      <c r="K208" s="183">
        <f t="shared" si="3"/>
        <v>1.1517857142857142</v>
      </c>
      <c r="L208" s="115" t="s">
        <v>135</v>
      </c>
    </row>
    <row r="209" spans="1:12" ht="12.75">
      <c r="A209" s="211">
        <v>207</v>
      </c>
      <c r="B209" s="113" t="s">
        <v>440</v>
      </c>
      <c r="C209" s="128" t="s">
        <v>282</v>
      </c>
      <c r="D209" s="113">
        <v>80</v>
      </c>
      <c r="E209" s="113">
        <v>56</v>
      </c>
      <c r="F209" s="113">
        <v>1</v>
      </c>
      <c r="G209" s="113">
        <v>4480</v>
      </c>
      <c r="H209" s="114">
        <v>0.016</v>
      </c>
      <c r="I209" s="114">
        <v>0.016</v>
      </c>
      <c r="J209" s="113">
        <v>680</v>
      </c>
      <c r="K209" s="183">
        <f t="shared" si="3"/>
        <v>1.1517857142857142</v>
      </c>
      <c r="L209" s="115" t="s">
        <v>135</v>
      </c>
    </row>
    <row r="210" spans="1:12" ht="12.75">
      <c r="A210" s="211">
        <v>208</v>
      </c>
      <c r="B210" s="113" t="s">
        <v>441</v>
      </c>
      <c r="C210" s="128" t="s">
        <v>282</v>
      </c>
      <c r="D210" s="113">
        <v>80</v>
      </c>
      <c r="E210" s="113">
        <v>56</v>
      </c>
      <c r="F210" s="113">
        <v>1</v>
      </c>
      <c r="G210" s="113">
        <v>4480</v>
      </c>
      <c r="H210" s="114">
        <v>0.016</v>
      </c>
      <c r="I210" s="114">
        <v>0.016</v>
      </c>
      <c r="J210" s="113">
        <v>680</v>
      </c>
      <c r="K210" s="183">
        <f t="shared" si="3"/>
        <v>1.1517857142857142</v>
      </c>
      <c r="L210" s="115" t="s">
        <v>135</v>
      </c>
    </row>
    <row r="211" spans="1:12" ht="12.75">
      <c r="A211" s="211">
        <v>209</v>
      </c>
      <c r="B211" s="113" t="s">
        <v>442</v>
      </c>
      <c r="C211" s="128" t="s">
        <v>282</v>
      </c>
      <c r="D211" s="113">
        <v>80</v>
      </c>
      <c r="E211" s="113">
        <v>56</v>
      </c>
      <c r="F211" s="113">
        <v>1</v>
      </c>
      <c r="G211" s="113">
        <v>4480</v>
      </c>
      <c r="H211" s="114">
        <v>0.016</v>
      </c>
      <c r="I211" s="114">
        <v>0.016</v>
      </c>
      <c r="J211" s="113">
        <v>680</v>
      </c>
      <c r="K211" s="183">
        <f t="shared" si="3"/>
        <v>1.1517857142857142</v>
      </c>
      <c r="L211" s="115" t="s">
        <v>135</v>
      </c>
    </row>
    <row r="212" spans="1:12" ht="12.75">
      <c r="A212" s="211">
        <v>210</v>
      </c>
      <c r="B212" s="111" t="s">
        <v>443</v>
      </c>
      <c r="C212" s="124" t="s">
        <v>282</v>
      </c>
      <c r="D212" s="111">
        <v>86</v>
      </c>
      <c r="E212" s="111">
        <v>56</v>
      </c>
      <c r="F212" s="111">
        <v>0.849875</v>
      </c>
      <c r="G212" s="111">
        <v>4092.998</v>
      </c>
      <c r="H212" s="120">
        <v>0.016</v>
      </c>
      <c r="I212" s="120">
        <v>0.016</v>
      </c>
      <c r="J212" s="111">
        <v>616</v>
      </c>
      <c r="K212" s="183">
        <f t="shared" si="3"/>
        <v>1.1505009286591394</v>
      </c>
      <c r="L212" s="124" t="s">
        <v>135</v>
      </c>
    </row>
    <row r="213" spans="1:12" ht="12.75">
      <c r="A213" s="211">
        <v>211</v>
      </c>
      <c r="B213" s="113" t="s">
        <v>444</v>
      </c>
      <c r="C213" s="128" t="s">
        <v>282</v>
      </c>
      <c r="D213" s="113">
        <v>90</v>
      </c>
      <c r="E213" s="113">
        <v>56</v>
      </c>
      <c r="F213" s="113">
        <v>1</v>
      </c>
      <c r="G213" s="113">
        <v>5040</v>
      </c>
      <c r="H213" s="114">
        <v>0.016</v>
      </c>
      <c r="I213" s="114">
        <v>0.016</v>
      </c>
      <c r="J213" s="113">
        <v>760</v>
      </c>
      <c r="K213" s="183">
        <f t="shared" si="3"/>
        <v>1.1507936507936507</v>
      </c>
      <c r="L213" s="115" t="s">
        <v>135</v>
      </c>
    </row>
    <row r="214" spans="1:12" ht="12.75">
      <c r="A214" s="211">
        <v>212</v>
      </c>
      <c r="B214" s="111" t="s">
        <v>445</v>
      </c>
      <c r="C214" s="124" t="s">
        <v>282</v>
      </c>
      <c r="D214" s="111">
        <v>95</v>
      </c>
      <c r="E214" s="111">
        <v>56</v>
      </c>
      <c r="F214" s="111">
        <v>0.799904</v>
      </c>
      <c r="G214" s="111">
        <v>4255.48928</v>
      </c>
      <c r="H214" s="120">
        <v>0.016</v>
      </c>
      <c r="I214" s="120">
        <v>0.016</v>
      </c>
      <c r="J214" s="111">
        <v>649</v>
      </c>
      <c r="K214" s="183">
        <f t="shared" si="3"/>
        <v>1.152508902572068</v>
      </c>
      <c r="L214" s="124" t="s">
        <v>135</v>
      </c>
    </row>
    <row r="215" spans="1:12" ht="12.75">
      <c r="A215" s="211">
        <v>213</v>
      </c>
      <c r="B215" s="113" t="s">
        <v>446</v>
      </c>
      <c r="C215" s="128" t="s">
        <v>246</v>
      </c>
      <c r="D215" s="113">
        <v>23</v>
      </c>
      <c r="E215" s="113">
        <v>2000</v>
      </c>
      <c r="F215" s="113">
        <v>0.007</v>
      </c>
      <c r="G215" s="113">
        <v>322</v>
      </c>
      <c r="H215" s="114">
        <v>0.016</v>
      </c>
      <c r="I215" s="114">
        <v>0.016</v>
      </c>
      <c r="J215" s="113">
        <v>1130</v>
      </c>
      <c r="K215" s="183">
        <f t="shared" si="3"/>
        <v>4.509316770186335</v>
      </c>
      <c r="L215" s="115" t="s">
        <v>135</v>
      </c>
    </row>
    <row r="216" spans="1:12" ht="12.75">
      <c r="A216" s="211">
        <v>214</v>
      </c>
      <c r="B216" s="111" t="s">
        <v>447</v>
      </c>
      <c r="C216" s="124" t="s">
        <v>246</v>
      </c>
      <c r="D216" s="111">
        <v>18</v>
      </c>
      <c r="E216" s="111">
        <v>2000</v>
      </c>
      <c r="F216" s="111">
        <v>0.007</v>
      </c>
      <c r="G216" s="111">
        <v>252</v>
      </c>
      <c r="H216" s="123">
        <v>0.016</v>
      </c>
      <c r="I216" s="123">
        <v>0.016</v>
      </c>
      <c r="J216" s="111">
        <v>763</v>
      </c>
      <c r="K216" s="183">
        <f t="shared" si="3"/>
        <v>4.027777777777778</v>
      </c>
      <c r="L216" s="124" t="s">
        <v>135</v>
      </c>
    </row>
    <row r="217" spans="1:12" ht="12.75">
      <c r="A217" s="211">
        <v>215</v>
      </c>
      <c r="B217" s="111" t="s">
        <v>448</v>
      </c>
      <c r="C217" s="124" t="s">
        <v>246</v>
      </c>
      <c r="D217" s="111">
        <v>25</v>
      </c>
      <c r="E217" s="111">
        <v>2000</v>
      </c>
      <c r="F217" s="111">
        <v>0.007</v>
      </c>
      <c r="G217" s="111">
        <v>350</v>
      </c>
      <c r="H217" s="123">
        <v>0.016</v>
      </c>
      <c r="I217" s="123">
        <v>0.016</v>
      </c>
      <c r="J217" s="111">
        <v>1060</v>
      </c>
      <c r="K217" s="183">
        <f t="shared" si="3"/>
        <v>4.0285714285714285</v>
      </c>
      <c r="L217" s="124" t="s">
        <v>135</v>
      </c>
    </row>
    <row r="218" spans="1:12" ht="12.75">
      <c r="A218" s="211">
        <v>216</v>
      </c>
      <c r="B218" s="113" t="s">
        <v>449</v>
      </c>
      <c r="C218" s="128" t="s">
        <v>291</v>
      </c>
      <c r="D218" s="113">
        <v>750</v>
      </c>
      <c r="E218" s="113">
        <v>1</v>
      </c>
      <c r="F218" s="113">
        <v>4.5</v>
      </c>
      <c r="G218" s="113">
        <v>3375</v>
      </c>
      <c r="H218" s="114">
        <v>0.015</v>
      </c>
      <c r="I218" s="114">
        <v>0.015</v>
      </c>
      <c r="J218" s="113">
        <v>360</v>
      </c>
      <c r="K218" s="183">
        <f t="shared" si="3"/>
        <v>1.1066666666666667</v>
      </c>
      <c r="L218" s="115" t="s">
        <v>133</v>
      </c>
    </row>
    <row r="219" spans="1:12" ht="12.75">
      <c r="A219" s="211">
        <v>217</v>
      </c>
      <c r="B219" s="113" t="s">
        <v>450</v>
      </c>
      <c r="C219" s="128" t="s">
        <v>291</v>
      </c>
      <c r="D219" s="113">
        <v>500</v>
      </c>
      <c r="E219" s="113">
        <v>1</v>
      </c>
      <c r="F219" s="113">
        <v>4.5</v>
      </c>
      <c r="G219" s="113">
        <v>2250</v>
      </c>
      <c r="H219" s="114">
        <v>0.015</v>
      </c>
      <c r="I219" s="114">
        <v>0.015</v>
      </c>
      <c r="J219" s="113">
        <v>250</v>
      </c>
      <c r="K219" s="183">
        <f t="shared" si="3"/>
        <v>1.1111111111111112</v>
      </c>
      <c r="L219" s="115" t="s">
        <v>133</v>
      </c>
    </row>
    <row r="220" spans="1:12" ht="12.75">
      <c r="A220" s="211">
        <v>218</v>
      </c>
      <c r="B220" s="113" t="s">
        <v>451</v>
      </c>
      <c r="C220" s="128" t="s">
        <v>291</v>
      </c>
      <c r="D220" s="113">
        <v>1000</v>
      </c>
      <c r="E220" s="113">
        <v>1</v>
      </c>
      <c r="F220" s="113">
        <v>4.5</v>
      </c>
      <c r="G220" s="113">
        <v>4500</v>
      </c>
      <c r="H220" s="114">
        <v>0.015</v>
      </c>
      <c r="I220" s="114">
        <v>0.015</v>
      </c>
      <c r="J220" s="113">
        <v>470</v>
      </c>
      <c r="K220" s="183">
        <f t="shared" si="3"/>
        <v>1.1044444444444443</v>
      </c>
      <c r="L220" s="115" t="s">
        <v>133</v>
      </c>
    </row>
    <row r="221" spans="1:12" ht="12.75">
      <c r="A221" s="211">
        <v>219</v>
      </c>
      <c r="B221" s="113" t="s">
        <v>452</v>
      </c>
      <c r="C221" s="128" t="s">
        <v>291</v>
      </c>
      <c r="D221" s="113">
        <v>1000</v>
      </c>
      <c r="E221" s="113">
        <v>1</v>
      </c>
      <c r="F221" s="113">
        <v>4.5</v>
      </c>
      <c r="G221" s="113">
        <v>4500</v>
      </c>
      <c r="H221" s="114">
        <v>0.015</v>
      </c>
      <c r="I221" s="114">
        <v>0.015</v>
      </c>
      <c r="J221" s="113">
        <v>470</v>
      </c>
      <c r="K221" s="183">
        <f t="shared" si="3"/>
        <v>1.1044444444444443</v>
      </c>
      <c r="L221" s="115" t="s">
        <v>133</v>
      </c>
    </row>
    <row r="222" spans="1:12" ht="12.75">
      <c r="A222" s="211">
        <v>220</v>
      </c>
      <c r="B222" s="113" t="s">
        <v>453</v>
      </c>
      <c r="C222" s="128" t="s">
        <v>291</v>
      </c>
      <c r="D222" s="113">
        <v>500</v>
      </c>
      <c r="E222" s="113">
        <v>1</v>
      </c>
      <c r="F222" s="113">
        <v>4</v>
      </c>
      <c r="G222" s="113">
        <v>2000</v>
      </c>
      <c r="H222" s="114">
        <v>0.015</v>
      </c>
      <c r="I222" s="114">
        <v>0.015</v>
      </c>
      <c r="J222" s="113">
        <v>364</v>
      </c>
      <c r="K222" s="183">
        <f t="shared" si="3"/>
        <v>1.182</v>
      </c>
      <c r="L222" s="115" t="s">
        <v>133</v>
      </c>
    </row>
    <row r="223" spans="1:12" ht="12.75">
      <c r="A223" s="211">
        <v>221</v>
      </c>
      <c r="B223" s="113" t="s">
        <v>454</v>
      </c>
      <c r="C223" s="128" t="s">
        <v>291</v>
      </c>
      <c r="D223" s="113">
        <v>750</v>
      </c>
      <c r="E223" s="113">
        <v>1</v>
      </c>
      <c r="F223" s="113">
        <v>4</v>
      </c>
      <c r="G223" s="113">
        <v>3000</v>
      </c>
      <c r="H223" s="114">
        <v>0.015</v>
      </c>
      <c r="I223" s="114">
        <v>0.015</v>
      </c>
      <c r="J223" s="113">
        <v>364</v>
      </c>
      <c r="K223" s="183">
        <f t="shared" si="3"/>
        <v>1.1213333333333333</v>
      </c>
      <c r="L223" s="115" t="s">
        <v>133</v>
      </c>
    </row>
    <row r="224" spans="1:12" ht="12.75">
      <c r="A224" s="211">
        <v>222</v>
      </c>
      <c r="B224" s="113" t="s">
        <v>455</v>
      </c>
      <c r="C224" s="128" t="s">
        <v>291</v>
      </c>
      <c r="D224" s="113">
        <v>500</v>
      </c>
      <c r="E224" s="113">
        <v>1</v>
      </c>
      <c r="F224" s="113">
        <v>4.5</v>
      </c>
      <c r="G224" s="113">
        <v>2250</v>
      </c>
      <c r="H224" s="114">
        <v>0.015</v>
      </c>
      <c r="I224" s="114">
        <v>0.015</v>
      </c>
      <c r="J224" s="113">
        <v>250</v>
      </c>
      <c r="K224" s="183">
        <f t="shared" si="3"/>
        <v>1.1111111111111112</v>
      </c>
      <c r="L224" s="115" t="s">
        <v>133</v>
      </c>
    </row>
    <row r="225" spans="1:12" ht="12.75">
      <c r="A225" s="211">
        <v>223</v>
      </c>
      <c r="B225" s="113" t="s">
        <v>456</v>
      </c>
      <c r="C225" s="128" t="s">
        <v>291</v>
      </c>
      <c r="D225" s="113">
        <v>500</v>
      </c>
      <c r="E225" s="113">
        <v>1</v>
      </c>
      <c r="F225" s="113">
        <v>4.5</v>
      </c>
      <c r="G225" s="113">
        <v>2250</v>
      </c>
      <c r="H225" s="114">
        <v>0.015</v>
      </c>
      <c r="I225" s="114">
        <v>0.015</v>
      </c>
      <c r="J225" s="113">
        <v>250</v>
      </c>
      <c r="K225" s="183">
        <f t="shared" si="3"/>
        <v>1.1111111111111112</v>
      </c>
      <c r="L225" s="115" t="s">
        <v>133</v>
      </c>
    </row>
    <row r="226" spans="1:12" ht="12.75">
      <c r="A226" s="211">
        <v>224</v>
      </c>
      <c r="B226" s="113" t="s">
        <v>457</v>
      </c>
      <c r="C226" s="128" t="s">
        <v>291</v>
      </c>
      <c r="D226" s="113">
        <v>678.8</v>
      </c>
      <c r="E226" s="113">
        <v>1</v>
      </c>
      <c r="F226" s="113">
        <v>4.5</v>
      </c>
      <c r="G226" s="113">
        <v>3054.6</v>
      </c>
      <c r="H226" s="114">
        <v>0.015</v>
      </c>
      <c r="I226" s="114">
        <v>0.015</v>
      </c>
      <c r="J226" s="113">
        <v>360</v>
      </c>
      <c r="K226" s="183">
        <f t="shared" si="3"/>
        <v>1.1178550383028873</v>
      </c>
      <c r="L226" s="115" t="s">
        <v>133</v>
      </c>
    </row>
    <row r="227" spans="1:12" ht="12.75">
      <c r="A227" s="211">
        <v>225</v>
      </c>
      <c r="B227" s="113" t="s">
        <v>458</v>
      </c>
      <c r="C227" s="128" t="s">
        <v>291</v>
      </c>
      <c r="D227" s="113">
        <v>750</v>
      </c>
      <c r="E227" s="113">
        <v>1</v>
      </c>
      <c r="F227" s="113">
        <v>4.5</v>
      </c>
      <c r="G227" s="113">
        <v>3375</v>
      </c>
      <c r="H227" s="114">
        <v>0.015</v>
      </c>
      <c r="I227" s="114">
        <v>0.015</v>
      </c>
      <c r="J227" s="113">
        <v>360</v>
      </c>
      <c r="K227" s="183">
        <f t="shared" si="3"/>
        <v>1.1066666666666667</v>
      </c>
      <c r="L227" s="115" t="s">
        <v>133</v>
      </c>
    </row>
    <row r="228" spans="1:12" ht="12.75">
      <c r="A228" s="211">
        <v>226</v>
      </c>
      <c r="B228" s="113" t="s">
        <v>459</v>
      </c>
      <c r="C228" s="128" t="s">
        <v>291</v>
      </c>
      <c r="D228" s="113">
        <v>750</v>
      </c>
      <c r="E228" s="113">
        <v>1</v>
      </c>
      <c r="F228" s="113">
        <v>4.5</v>
      </c>
      <c r="G228" s="113">
        <v>3375</v>
      </c>
      <c r="H228" s="114">
        <v>0.015</v>
      </c>
      <c r="I228" s="114">
        <v>0.015</v>
      </c>
      <c r="J228" s="113">
        <v>360</v>
      </c>
      <c r="K228" s="183">
        <f t="shared" si="3"/>
        <v>1.1066666666666667</v>
      </c>
      <c r="L228" s="115" t="s">
        <v>133</v>
      </c>
    </row>
    <row r="229" spans="1:12" ht="12.75">
      <c r="A229" s="211">
        <v>227</v>
      </c>
      <c r="B229" s="113" t="s">
        <v>460</v>
      </c>
      <c r="C229" s="128" t="s">
        <v>291</v>
      </c>
      <c r="D229" s="113">
        <v>500</v>
      </c>
      <c r="E229" s="113">
        <v>1</v>
      </c>
      <c r="F229" s="113">
        <v>4</v>
      </c>
      <c r="G229" s="113">
        <v>2000</v>
      </c>
      <c r="H229" s="114">
        <v>0.015</v>
      </c>
      <c r="I229" s="114">
        <v>0.015</v>
      </c>
      <c r="J229" s="113">
        <v>900</v>
      </c>
      <c r="K229" s="183">
        <f t="shared" si="3"/>
        <v>1.45</v>
      </c>
      <c r="L229" s="115" t="s">
        <v>133</v>
      </c>
    </row>
    <row r="230" spans="1:12" ht="12.75">
      <c r="A230" s="211">
        <v>228</v>
      </c>
      <c r="B230" s="113" t="s">
        <v>461</v>
      </c>
      <c r="C230" s="128" t="s">
        <v>291</v>
      </c>
      <c r="D230" s="113">
        <v>1000</v>
      </c>
      <c r="E230" s="113">
        <v>1</v>
      </c>
      <c r="F230" s="113">
        <v>4.5</v>
      </c>
      <c r="G230" s="113">
        <v>4500</v>
      </c>
      <c r="H230" s="114">
        <v>0.015</v>
      </c>
      <c r="I230" s="114">
        <v>0.015</v>
      </c>
      <c r="J230" s="113">
        <v>390</v>
      </c>
      <c r="K230" s="183">
        <f t="shared" si="3"/>
        <v>1.0866666666666667</v>
      </c>
      <c r="L230" s="115" t="s">
        <v>133</v>
      </c>
    </row>
    <row r="231" spans="1:12" ht="12.75">
      <c r="A231" s="211">
        <v>229</v>
      </c>
      <c r="B231" s="113" t="s">
        <v>462</v>
      </c>
      <c r="C231" s="128" t="s">
        <v>291</v>
      </c>
      <c r="D231" s="113">
        <v>375</v>
      </c>
      <c r="E231" s="113">
        <v>1</v>
      </c>
      <c r="F231" s="113">
        <v>3</v>
      </c>
      <c r="G231" s="113">
        <v>1125</v>
      </c>
      <c r="H231" s="114">
        <v>0.015</v>
      </c>
      <c r="I231" s="114">
        <v>0.015</v>
      </c>
      <c r="J231" s="113">
        <v>180</v>
      </c>
      <c r="K231" s="183">
        <f t="shared" si="3"/>
        <v>1.16</v>
      </c>
      <c r="L231" s="115" t="s">
        <v>133</v>
      </c>
    </row>
    <row r="232" spans="1:12" ht="12.75">
      <c r="A232" s="211">
        <v>230</v>
      </c>
      <c r="B232" s="113" t="s">
        <v>463</v>
      </c>
      <c r="C232" s="128" t="s">
        <v>291</v>
      </c>
      <c r="D232" s="113">
        <v>375</v>
      </c>
      <c r="E232" s="113">
        <v>1</v>
      </c>
      <c r="F232" s="113">
        <v>3</v>
      </c>
      <c r="G232" s="113">
        <v>1125</v>
      </c>
      <c r="H232" s="114">
        <v>0.015</v>
      </c>
      <c r="I232" s="114">
        <v>0.015</v>
      </c>
      <c r="J232" s="113">
        <v>180</v>
      </c>
      <c r="K232" s="183">
        <f t="shared" si="3"/>
        <v>1.16</v>
      </c>
      <c r="L232" s="115" t="s">
        <v>133</v>
      </c>
    </row>
    <row r="233" spans="1:12" ht="12.75">
      <c r="A233" s="211">
        <v>231</v>
      </c>
      <c r="B233" s="113" t="s">
        <v>464</v>
      </c>
      <c r="C233" s="128" t="s">
        <v>291</v>
      </c>
      <c r="D233" s="113">
        <v>375</v>
      </c>
      <c r="E233" s="113">
        <v>1</v>
      </c>
      <c r="F233" s="113">
        <v>3</v>
      </c>
      <c r="G233" s="113">
        <v>1125</v>
      </c>
      <c r="H233" s="114">
        <v>0.015</v>
      </c>
      <c r="I233" s="114">
        <v>0.015</v>
      </c>
      <c r="J233" s="113">
        <v>180</v>
      </c>
      <c r="K233" s="183">
        <f t="shared" si="3"/>
        <v>1.16</v>
      </c>
      <c r="L233" s="115" t="s">
        <v>133</v>
      </c>
    </row>
    <row r="234" spans="1:12" ht="12.75">
      <c r="A234" s="211">
        <v>232</v>
      </c>
      <c r="B234" s="113" t="s">
        <v>465</v>
      </c>
      <c r="C234" s="128" t="s">
        <v>291</v>
      </c>
      <c r="D234" s="113">
        <v>500</v>
      </c>
      <c r="E234" s="113">
        <v>1</v>
      </c>
      <c r="F234" s="113">
        <v>3</v>
      </c>
      <c r="G234" s="113">
        <v>1500</v>
      </c>
      <c r="H234" s="114">
        <v>0.015</v>
      </c>
      <c r="I234" s="114">
        <v>0.015</v>
      </c>
      <c r="J234" s="113">
        <v>250</v>
      </c>
      <c r="K234" s="183">
        <f t="shared" si="3"/>
        <v>1.1666666666666667</v>
      </c>
      <c r="L234" s="115" t="s">
        <v>133</v>
      </c>
    </row>
    <row r="235" spans="1:12" ht="12.75">
      <c r="A235" s="211">
        <v>233</v>
      </c>
      <c r="B235" s="113" t="s">
        <v>466</v>
      </c>
      <c r="C235" s="128" t="s">
        <v>291</v>
      </c>
      <c r="D235" s="113">
        <v>500</v>
      </c>
      <c r="E235" s="113">
        <v>1</v>
      </c>
      <c r="F235" s="113">
        <v>3</v>
      </c>
      <c r="G235" s="113">
        <v>1500</v>
      </c>
      <c r="H235" s="114">
        <v>0.015</v>
      </c>
      <c r="I235" s="114">
        <v>0.015</v>
      </c>
      <c r="J235" s="113">
        <v>250</v>
      </c>
      <c r="K235" s="183">
        <f t="shared" si="3"/>
        <v>1.1666666666666667</v>
      </c>
      <c r="L235" s="115" t="s">
        <v>133</v>
      </c>
    </row>
    <row r="236" spans="1:12" ht="12.75">
      <c r="A236" s="211">
        <v>234</v>
      </c>
      <c r="B236" s="113" t="s">
        <v>467</v>
      </c>
      <c r="C236" s="128" t="s">
        <v>291</v>
      </c>
      <c r="D236" s="113">
        <v>500</v>
      </c>
      <c r="E236" s="113">
        <v>1</v>
      </c>
      <c r="F236" s="113">
        <v>4.5</v>
      </c>
      <c r="G236" s="113">
        <v>2250</v>
      </c>
      <c r="H236" s="114">
        <v>0.015</v>
      </c>
      <c r="I236" s="114">
        <v>0.015</v>
      </c>
      <c r="J236" s="113">
        <v>210</v>
      </c>
      <c r="K236" s="183">
        <f t="shared" si="3"/>
        <v>1.0933333333333333</v>
      </c>
      <c r="L236" s="115" t="s">
        <v>133</v>
      </c>
    </row>
    <row r="237" spans="1:12" ht="12.75">
      <c r="A237" s="211">
        <v>235</v>
      </c>
      <c r="B237" s="113" t="s">
        <v>468</v>
      </c>
      <c r="C237" s="128" t="s">
        <v>291</v>
      </c>
      <c r="D237" s="113">
        <v>500</v>
      </c>
      <c r="E237" s="113">
        <v>1</v>
      </c>
      <c r="F237" s="113">
        <v>4.5</v>
      </c>
      <c r="G237" s="113">
        <v>2250</v>
      </c>
      <c r="H237" s="114">
        <v>0.015</v>
      </c>
      <c r="I237" s="114">
        <v>0.015</v>
      </c>
      <c r="J237" s="113">
        <v>210</v>
      </c>
      <c r="K237" s="183">
        <f t="shared" si="3"/>
        <v>1.0933333333333333</v>
      </c>
      <c r="L237" s="115" t="s">
        <v>133</v>
      </c>
    </row>
    <row r="238" spans="1:12" ht="12.75">
      <c r="A238" s="211">
        <v>236</v>
      </c>
      <c r="B238" s="113" t="s">
        <v>469</v>
      </c>
      <c r="C238" s="128" t="s">
        <v>291</v>
      </c>
      <c r="D238" s="113">
        <v>750</v>
      </c>
      <c r="E238" s="113">
        <v>1</v>
      </c>
      <c r="F238" s="113">
        <v>3</v>
      </c>
      <c r="G238" s="113">
        <v>2250</v>
      </c>
      <c r="H238" s="114">
        <v>0.015</v>
      </c>
      <c r="I238" s="114">
        <v>0.015</v>
      </c>
      <c r="J238" s="113">
        <v>360</v>
      </c>
      <c r="K238" s="183">
        <f t="shared" si="3"/>
        <v>1.16</v>
      </c>
      <c r="L238" s="115" t="s">
        <v>133</v>
      </c>
    </row>
    <row r="239" spans="1:12" ht="12.75">
      <c r="A239" s="211">
        <v>237</v>
      </c>
      <c r="B239" s="113" t="s">
        <v>470</v>
      </c>
      <c r="C239" s="128" t="s">
        <v>291</v>
      </c>
      <c r="D239" s="113">
        <v>750</v>
      </c>
      <c r="E239" s="113">
        <v>1</v>
      </c>
      <c r="F239" s="113">
        <v>3</v>
      </c>
      <c r="G239" s="113">
        <v>2250</v>
      </c>
      <c r="H239" s="114">
        <v>0.015</v>
      </c>
      <c r="I239" s="114">
        <v>0.015</v>
      </c>
      <c r="J239" s="113">
        <v>360</v>
      </c>
      <c r="K239" s="183">
        <f t="shared" si="3"/>
        <v>1.16</v>
      </c>
      <c r="L239" s="115" t="s">
        <v>133</v>
      </c>
    </row>
    <row r="240" spans="1:12" ht="12.75">
      <c r="A240" s="211">
        <v>238</v>
      </c>
      <c r="B240" s="113" t="s">
        <v>471</v>
      </c>
      <c r="C240" s="128" t="s">
        <v>291</v>
      </c>
      <c r="D240" s="113">
        <v>750</v>
      </c>
      <c r="E240" s="113">
        <v>1</v>
      </c>
      <c r="F240" s="113">
        <v>4.5</v>
      </c>
      <c r="G240" s="113">
        <v>3375</v>
      </c>
      <c r="H240" s="114">
        <v>0.015</v>
      </c>
      <c r="I240" s="114">
        <v>0.015</v>
      </c>
      <c r="J240" s="113">
        <v>360</v>
      </c>
      <c r="K240" s="183">
        <f t="shared" si="3"/>
        <v>1.1066666666666667</v>
      </c>
      <c r="L240" s="115" t="s">
        <v>133</v>
      </c>
    </row>
    <row r="241" spans="1:12" ht="12.75">
      <c r="A241" s="211">
        <v>239</v>
      </c>
      <c r="B241" s="113" t="s">
        <v>472</v>
      </c>
      <c r="C241" s="128" t="s">
        <v>291</v>
      </c>
      <c r="D241" s="113">
        <v>750</v>
      </c>
      <c r="E241" s="113">
        <v>1</v>
      </c>
      <c r="F241" s="113">
        <v>4.5</v>
      </c>
      <c r="G241" s="113">
        <v>3375</v>
      </c>
      <c r="H241" s="114">
        <v>0.015</v>
      </c>
      <c r="I241" s="114">
        <v>0.015</v>
      </c>
      <c r="J241" s="113">
        <v>300</v>
      </c>
      <c r="K241" s="183">
        <f t="shared" si="3"/>
        <v>1.0888888888888888</v>
      </c>
      <c r="L241" s="115" t="s">
        <v>133</v>
      </c>
    </row>
    <row r="242" spans="1:12" ht="12.75">
      <c r="A242" s="211">
        <v>240</v>
      </c>
      <c r="B242" s="113" t="s">
        <v>473</v>
      </c>
      <c r="C242" s="128" t="s">
        <v>291</v>
      </c>
      <c r="D242" s="113">
        <v>750</v>
      </c>
      <c r="E242" s="113">
        <v>1</v>
      </c>
      <c r="F242" s="113">
        <v>3</v>
      </c>
      <c r="G242" s="113">
        <v>2250</v>
      </c>
      <c r="H242" s="114">
        <v>0.015</v>
      </c>
      <c r="I242" s="114">
        <v>0.015</v>
      </c>
      <c r="J242" s="113">
        <v>360</v>
      </c>
      <c r="K242" s="183">
        <f t="shared" si="3"/>
        <v>1.16</v>
      </c>
      <c r="L242" s="115" t="s">
        <v>133</v>
      </c>
    </row>
    <row r="243" spans="1:12" ht="12.75">
      <c r="A243" s="211">
        <v>241</v>
      </c>
      <c r="B243" s="113" t="s">
        <v>474</v>
      </c>
      <c r="C243" s="128" t="s">
        <v>291</v>
      </c>
      <c r="D243" s="113">
        <v>750</v>
      </c>
      <c r="E243" s="113">
        <v>1</v>
      </c>
      <c r="F243" s="113">
        <v>4.5</v>
      </c>
      <c r="G243" s="113">
        <v>3375</v>
      </c>
      <c r="H243" s="114">
        <v>0.015</v>
      </c>
      <c r="I243" s="114">
        <v>0.015</v>
      </c>
      <c r="J243" s="113">
        <v>360</v>
      </c>
      <c r="K243" s="183">
        <f t="shared" si="3"/>
        <v>1.1066666666666667</v>
      </c>
      <c r="L243" s="115" t="s">
        <v>133</v>
      </c>
    </row>
    <row r="244" spans="1:12" ht="12.75">
      <c r="A244" s="211">
        <v>242</v>
      </c>
      <c r="B244" s="110" t="s">
        <v>475</v>
      </c>
      <c r="C244" s="112" t="s">
        <v>291</v>
      </c>
      <c r="D244" s="110">
        <v>1160</v>
      </c>
      <c r="E244" s="110">
        <v>1</v>
      </c>
      <c r="F244" s="110">
        <v>4.5</v>
      </c>
      <c r="G244" s="111">
        <v>5220</v>
      </c>
      <c r="H244" s="110">
        <v>0.015</v>
      </c>
      <c r="I244" s="110">
        <v>0.015</v>
      </c>
      <c r="J244" s="110">
        <v>700</v>
      </c>
      <c r="K244" s="183">
        <f t="shared" si="3"/>
        <v>1.1340996168582376</v>
      </c>
      <c r="L244" s="112" t="s">
        <v>133</v>
      </c>
    </row>
    <row r="245" spans="1:12" ht="12.75">
      <c r="A245" s="211">
        <v>243</v>
      </c>
      <c r="B245" s="110" t="s">
        <v>476</v>
      </c>
      <c r="C245" s="112" t="s">
        <v>291</v>
      </c>
      <c r="D245" s="110">
        <v>5000</v>
      </c>
      <c r="E245" s="110">
        <v>1</v>
      </c>
      <c r="F245" s="110">
        <v>1</v>
      </c>
      <c r="G245" s="111">
        <v>5000</v>
      </c>
      <c r="H245" s="110">
        <v>0.016</v>
      </c>
      <c r="I245" s="110">
        <v>0.016</v>
      </c>
      <c r="J245" s="110">
        <v>1600</v>
      </c>
      <c r="K245" s="183">
        <f t="shared" si="3"/>
        <v>1.32</v>
      </c>
      <c r="L245" s="112" t="s">
        <v>130</v>
      </c>
    </row>
    <row r="246" spans="1:12" ht="12.75">
      <c r="A246" s="211">
        <v>244</v>
      </c>
      <c r="B246" s="113" t="s">
        <v>477</v>
      </c>
      <c r="C246" s="128" t="s">
        <v>246</v>
      </c>
      <c r="D246" s="113">
        <v>20</v>
      </c>
      <c r="E246" s="113">
        <v>2000</v>
      </c>
      <c r="F246" s="113">
        <v>0.15</v>
      </c>
      <c r="G246" s="113">
        <v>6000</v>
      </c>
      <c r="H246" s="114">
        <v>0.017</v>
      </c>
      <c r="I246" s="114">
        <v>0.017</v>
      </c>
      <c r="J246" s="113">
        <v>4000</v>
      </c>
      <c r="K246" s="183">
        <f t="shared" si="3"/>
        <v>1.6666666666666665</v>
      </c>
      <c r="L246" s="115" t="s">
        <v>136</v>
      </c>
    </row>
    <row r="247" spans="1:12" ht="12.75">
      <c r="A247" s="211">
        <v>245</v>
      </c>
      <c r="B247" s="113" t="s">
        <v>478</v>
      </c>
      <c r="C247" s="128" t="s">
        <v>246</v>
      </c>
      <c r="D247" s="113">
        <v>7.5</v>
      </c>
      <c r="E247" s="113">
        <v>2000</v>
      </c>
      <c r="F247" s="113">
        <v>0.15</v>
      </c>
      <c r="G247" s="113">
        <v>2250</v>
      </c>
      <c r="H247" s="114">
        <v>0.017</v>
      </c>
      <c r="I247" s="114">
        <v>0.017</v>
      </c>
      <c r="J247" s="113">
        <v>1000</v>
      </c>
      <c r="K247" s="183">
        <f t="shared" si="3"/>
        <v>1.4444444444444444</v>
      </c>
      <c r="L247" s="115" t="s">
        <v>136</v>
      </c>
    </row>
    <row r="248" spans="1:12" ht="12.75">
      <c r="A248" s="211">
        <v>246</v>
      </c>
      <c r="B248" s="113" t="s">
        <v>479</v>
      </c>
      <c r="C248" s="128" t="s">
        <v>246</v>
      </c>
      <c r="D248" s="113">
        <v>15</v>
      </c>
      <c r="E248" s="113">
        <v>2000</v>
      </c>
      <c r="F248" s="113">
        <v>0.15</v>
      </c>
      <c r="G248" s="113">
        <v>4500</v>
      </c>
      <c r="H248" s="114">
        <v>0.017</v>
      </c>
      <c r="I248" s="114">
        <v>0.017</v>
      </c>
      <c r="J248" s="113">
        <v>2500</v>
      </c>
      <c r="K248" s="183">
        <f t="shared" si="3"/>
        <v>1.5555555555555556</v>
      </c>
      <c r="L248" s="115" t="s">
        <v>136</v>
      </c>
    </row>
    <row r="249" spans="1:12" ht="12.75">
      <c r="A249" s="211">
        <v>247</v>
      </c>
      <c r="B249" s="181" t="s">
        <v>1534</v>
      </c>
      <c r="C249" s="182" t="s">
        <v>291</v>
      </c>
      <c r="D249" s="181">
        <v>20000</v>
      </c>
      <c r="E249" s="181">
        <v>1</v>
      </c>
      <c r="F249" s="181">
        <v>0.15</v>
      </c>
      <c r="G249" s="181">
        <v>3000</v>
      </c>
      <c r="H249" s="181">
        <v>0.03</v>
      </c>
      <c r="I249" s="181">
        <v>0.03</v>
      </c>
      <c r="J249" s="181">
        <v>600</v>
      </c>
      <c r="K249" s="183">
        <f t="shared" si="3"/>
        <v>1.2</v>
      </c>
      <c r="L249" s="182" t="s">
        <v>142</v>
      </c>
    </row>
    <row r="250" spans="1:12" ht="12.75">
      <c r="A250" s="211">
        <v>248</v>
      </c>
      <c r="B250" s="181" t="s">
        <v>1535</v>
      </c>
      <c r="C250" s="182" t="s">
        <v>291</v>
      </c>
      <c r="D250" s="181">
        <v>20000</v>
      </c>
      <c r="E250" s="181">
        <v>1</v>
      </c>
      <c r="F250" s="181">
        <v>0.25</v>
      </c>
      <c r="G250" s="181">
        <v>5000</v>
      </c>
      <c r="H250" s="181">
        <v>0.03</v>
      </c>
      <c r="I250" s="181">
        <v>0.03</v>
      </c>
      <c r="J250" s="181">
        <v>600</v>
      </c>
      <c r="K250" s="183">
        <f t="shared" si="3"/>
        <v>1.12</v>
      </c>
      <c r="L250" s="182" t="s">
        <v>142</v>
      </c>
    </row>
    <row r="251" spans="1:12" ht="12.75">
      <c r="A251" s="211">
        <v>249</v>
      </c>
      <c r="B251" s="181" t="s">
        <v>1536</v>
      </c>
      <c r="C251" s="182" t="s">
        <v>291</v>
      </c>
      <c r="D251" s="181">
        <v>15000</v>
      </c>
      <c r="E251" s="181">
        <v>1</v>
      </c>
      <c r="F251" s="181">
        <v>0.15</v>
      </c>
      <c r="G251" s="181">
        <v>2250</v>
      </c>
      <c r="H251" s="181">
        <v>0.025</v>
      </c>
      <c r="I251" s="181">
        <v>0.025</v>
      </c>
      <c r="J251" s="181">
        <v>700</v>
      </c>
      <c r="K251" s="183">
        <f t="shared" si="3"/>
        <v>1.3111111111111111</v>
      </c>
      <c r="L251" s="182" t="s">
        <v>141</v>
      </c>
    </row>
    <row r="252" spans="1:12" ht="12.75">
      <c r="A252" s="211">
        <v>250</v>
      </c>
      <c r="B252" s="181" t="s">
        <v>1537</v>
      </c>
      <c r="C252" s="182" t="s">
        <v>291</v>
      </c>
      <c r="D252" s="181">
        <v>15000</v>
      </c>
      <c r="E252" s="181">
        <v>1</v>
      </c>
      <c r="F252" s="181">
        <v>0.3</v>
      </c>
      <c r="G252" s="181">
        <v>4500</v>
      </c>
      <c r="H252" s="181">
        <v>0.022</v>
      </c>
      <c r="I252" s="181">
        <v>0.022</v>
      </c>
      <c r="J252" s="181">
        <v>700</v>
      </c>
      <c r="K252" s="183">
        <f t="shared" si="3"/>
        <v>1.1555555555555554</v>
      </c>
      <c r="L252" s="182" t="s">
        <v>141</v>
      </c>
    </row>
    <row r="253" spans="1:12" ht="12.75">
      <c r="A253" s="211">
        <v>251</v>
      </c>
      <c r="B253" s="181" t="s">
        <v>1538</v>
      </c>
      <c r="C253" s="182" t="s">
        <v>291</v>
      </c>
      <c r="D253" s="181">
        <v>15000</v>
      </c>
      <c r="E253" s="181">
        <v>1</v>
      </c>
      <c r="F253" s="181">
        <v>0.15</v>
      </c>
      <c r="G253" s="181">
        <v>2250</v>
      </c>
      <c r="H253" s="181">
        <v>0.025</v>
      </c>
      <c r="I253" s="181">
        <v>0.025</v>
      </c>
      <c r="J253" s="181">
        <v>800</v>
      </c>
      <c r="K253" s="183">
        <f t="shared" si="3"/>
        <v>1.3555555555555556</v>
      </c>
      <c r="L253" s="182" t="s">
        <v>141</v>
      </c>
    </row>
    <row r="254" spans="1:12" ht="12.75">
      <c r="A254" s="211">
        <v>252</v>
      </c>
      <c r="B254" s="181" t="s">
        <v>1539</v>
      </c>
      <c r="C254" s="182" t="s">
        <v>291</v>
      </c>
      <c r="D254" s="181">
        <v>15000</v>
      </c>
      <c r="E254" s="181">
        <v>1</v>
      </c>
      <c r="F254" s="181">
        <v>0.3</v>
      </c>
      <c r="G254" s="181">
        <v>4500</v>
      </c>
      <c r="H254" s="181">
        <v>0.022</v>
      </c>
      <c r="I254" s="181">
        <v>0.022</v>
      </c>
      <c r="J254" s="181">
        <v>800</v>
      </c>
      <c r="K254" s="183">
        <f t="shared" si="3"/>
        <v>1.1777777777777778</v>
      </c>
      <c r="L254" s="182" t="s">
        <v>141</v>
      </c>
    </row>
    <row r="255" spans="1:12" ht="12.75">
      <c r="A255" s="211">
        <v>253</v>
      </c>
      <c r="B255" s="113" t="s">
        <v>480</v>
      </c>
      <c r="C255" s="128" t="s">
        <v>336</v>
      </c>
      <c r="D255" s="113">
        <v>215</v>
      </c>
      <c r="E255" s="113">
        <v>100</v>
      </c>
      <c r="F255" s="113">
        <v>0.07</v>
      </c>
      <c r="G255" s="113">
        <v>1505</v>
      </c>
      <c r="H255" s="114">
        <v>0.03</v>
      </c>
      <c r="I255" s="114">
        <v>0.03</v>
      </c>
      <c r="J255" s="113">
        <v>240</v>
      </c>
      <c r="K255" s="183">
        <f t="shared" si="3"/>
        <v>1.159468438538206</v>
      </c>
      <c r="L255" s="115" t="s">
        <v>142</v>
      </c>
    </row>
    <row r="256" spans="1:12" ht="12.75">
      <c r="A256" s="211">
        <v>254</v>
      </c>
      <c r="B256" s="181" t="s">
        <v>1540</v>
      </c>
      <c r="C256" s="182" t="s">
        <v>336</v>
      </c>
      <c r="D256" s="181">
        <v>200</v>
      </c>
      <c r="E256" s="181">
        <v>100</v>
      </c>
      <c r="F256" s="181">
        <v>0.06</v>
      </c>
      <c r="G256" s="181">
        <v>1200</v>
      </c>
      <c r="H256" s="181">
        <v>0.017</v>
      </c>
      <c r="I256" s="181">
        <v>0.017</v>
      </c>
      <c r="J256" s="181">
        <v>1870</v>
      </c>
      <c r="K256" s="183">
        <f t="shared" si="3"/>
        <v>2.5583333333333336</v>
      </c>
      <c r="L256" s="182" t="s">
        <v>136</v>
      </c>
    </row>
    <row r="257" spans="1:12" ht="12.75">
      <c r="A257" s="211">
        <v>255</v>
      </c>
      <c r="B257" s="181" t="s">
        <v>1541</v>
      </c>
      <c r="C257" s="182" t="s">
        <v>291</v>
      </c>
      <c r="D257" s="181">
        <v>10000</v>
      </c>
      <c r="E257" s="181">
        <v>1</v>
      </c>
      <c r="F257" s="181">
        <v>0.2</v>
      </c>
      <c r="G257" s="181">
        <v>2000</v>
      </c>
      <c r="H257" s="181">
        <v>0.015</v>
      </c>
      <c r="I257" s="181">
        <v>0.015</v>
      </c>
      <c r="J257" s="181">
        <v>1700</v>
      </c>
      <c r="K257" s="183">
        <f t="shared" si="3"/>
        <v>1.85</v>
      </c>
      <c r="L257" s="182" t="s">
        <v>133</v>
      </c>
    </row>
    <row r="258" spans="1:12" ht="12.75">
      <c r="A258" s="211">
        <v>256</v>
      </c>
      <c r="B258" s="181" t="s">
        <v>1542</v>
      </c>
      <c r="C258" s="182" t="s">
        <v>291</v>
      </c>
      <c r="D258" s="181">
        <v>10000</v>
      </c>
      <c r="E258" s="181">
        <v>1</v>
      </c>
      <c r="F258" s="181">
        <v>0.4</v>
      </c>
      <c r="G258" s="181">
        <v>4000</v>
      </c>
      <c r="H258" s="181">
        <v>0.015</v>
      </c>
      <c r="I258" s="181">
        <v>0.015</v>
      </c>
      <c r="J258" s="181">
        <v>1700</v>
      </c>
      <c r="K258" s="183">
        <f t="shared" si="3"/>
        <v>1.425</v>
      </c>
      <c r="L258" s="182" t="s">
        <v>133</v>
      </c>
    </row>
    <row r="259" spans="1:12" ht="12.75">
      <c r="A259" s="211">
        <v>257</v>
      </c>
      <c r="B259" s="181" t="s">
        <v>1544</v>
      </c>
      <c r="C259" s="182" t="s">
        <v>291</v>
      </c>
      <c r="D259" s="181">
        <v>10000</v>
      </c>
      <c r="E259" s="181">
        <v>1</v>
      </c>
      <c r="F259" s="181">
        <v>0.3</v>
      </c>
      <c r="G259" s="181">
        <v>3000</v>
      </c>
      <c r="H259" s="181">
        <v>0.015</v>
      </c>
      <c r="I259" s="181">
        <v>0.015</v>
      </c>
      <c r="J259" s="181">
        <v>1700</v>
      </c>
      <c r="K259" s="183">
        <f t="shared" si="3"/>
        <v>1.5666666666666667</v>
      </c>
      <c r="L259" s="182" t="s">
        <v>133</v>
      </c>
    </row>
    <row r="260" spans="1:12" ht="12.75">
      <c r="A260" s="211">
        <v>258</v>
      </c>
      <c r="B260" s="113" t="s">
        <v>481</v>
      </c>
      <c r="C260" s="128" t="s">
        <v>482</v>
      </c>
      <c r="D260" s="113">
        <v>3000</v>
      </c>
      <c r="E260" s="113">
        <v>1</v>
      </c>
      <c r="F260" s="113">
        <v>1</v>
      </c>
      <c r="G260" s="113">
        <v>3000</v>
      </c>
      <c r="H260" s="114">
        <v>0.017</v>
      </c>
      <c r="I260" s="114">
        <v>0.017</v>
      </c>
      <c r="J260" s="113">
        <v>143</v>
      </c>
      <c r="K260" s="183">
        <f t="shared" si="3"/>
        <v>1.0476666666666667</v>
      </c>
      <c r="L260" s="117" t="s">
        <v>136</v>
      </c>
    </row>
    <row r="261" spans="1:12" ht="12.75">
      <c r="A261" s="211">
        <v>259</v>
      </c>
      <c r="B261" s="113" t="s">
        <v>483</v>
      </c>
      <c r="C261" s="128" t="s">
        <v>282</v>
      </c>
      <c r="D261" s="113">
        <v>15</v>
      </c>
      <c r="E261" s="113">
        <v>56</v>
      </c>
      <c r="F261" s="113">
        <v>1.4298</v>
      </c>
      <c r="G261" s="113">
        <v>1201</v>
      </c>
      <c r="H261" s="114">
        <v>0.008</v>
      </c>
      <c r="I261" s="114">
        <v>0.008</v>
      </c>
      <c r="J261" s="113">
        <v>500</v>
      </c>
      <c r="K261" s="183">
        <f t="shared" si="3"/>
        <v>1.4163197335553706</v>
      </c>
      <c r="L261" s="115" t="s">
        <v>130</v>
      </c>
    </row>
    <row r="262" spans="1:12" ht="12.75">
      <c r="A262" s="211">
        <v>260</v>
      </c>
      <c r="B262" s="113" t="s">
        <v>484</v>
      </c>
      <c r="C262" s="128" t="s">
        <v>282</v>
      </c>
      <c r="D262" s="113">
        <v>20</v>
      </c>
      <c r="E262" s="113">
        <v>56</v>
      </c>
      <c r="F262" s="113">
        <v>1.4295</v>
      </c>
      <c r="G262" s="113">
        <v>1601</v>
      </c>
      <c r="H262" s="114">
        <v>0.008</v>
      </c>
      <c r="I262" s="114">
        <v>0.008</v>
      </c>
      <c r="J262" s="113">
        <v>650</v>
      </c>
      <c r="K262" s="183">
        <f t="shared" si="3"/>
        <v>1.4059962523422862</v>
      </c>
      <c r="L262" s="115" t="s">
        <v>130</v>
      </c>
    </row>
    <row r="263" spans="1:12" ht="12.75">
      <c r="A263" s="211">
        <v>261</v>
      </c>
      <c r="B263" s="113" t="s">
        <v>485</v>
      </c>
      <c r="C263" s="128" t="s">
        <v>282</v>
      </c>
      <c r="D263" s="113">
        <v>25</v>
      </c>
      <c r="E263" s="113">
        <v>56</v>
      </c>
      <c r="F263" s="113">
        <v>1.4286</v>
      </c>
      <c r="G263" s="113">
        <v>2000</v>
      </c>
      <c r="H263" s="114">
        <v>0.008</v>
      </c>
      <c r="I263" s="114">
        <v>0.008</v>
      </c>
      <c r="J263" s="113">
        <v>850</v>
      </c>
      <c r="K263" s="183">
        <f aca="true" t="shared" si="4" ref="K263:K326">(J263/G263)+1</f>
        <v>1.425</v>
      </c>
      <c r="L263" s="115" t="s">
        <v>130</v>
      </c>
    </row>
    <row r="264" spans="1:12" ht="12.75">
      <c r="A264" s="211">
        <v>262</v>
      </c>
      <c r="B264" s="113" t="s">
        <v>486</v>
      </c>
      <c r="C264" s="128" t="s">
        <v>291</v>
      </c>
      <c r="D264" s="88">
        <v>2000</v>
      </c>
      <c r="E264" s="127">
        <v>1</v>
      </c>
      <c r="F264" s="88">
        <v>0.25</v>
      </c>
      <c r="G264" s="127">
        <v>500</v>
      </c>
      <c r="H264" s="116">
        <v>0.03</v>
      </c>
      <c r="I264" s="116">
        <v>0.03</v>
      </c>
      <c r="J264" s="113">
        <v>75</v>
      </c>
      <c r="K264" s="183">
        <f t="shared" si="4"/>
        <v>1.15</v>
      </c>
      <c r="L264" s="117" t="s">
        <v>142</v>
      </c>
    </row>
    <row r="265" spans="1:12" ht="12.75">
      <c r="A265" s="211">
        <v>263</v>
      </c>
      <c r="B265" s="113" t="s">
        <v>487</v>
      </c>
      <c r="C265" s="128" t="s">
        <v>291</v>
      </c>
      <c r="D265" s="113">
        <v>1200</v>
      </c>
      <c r="E265" s="113">
        <v>1</v>
      </c>
      <c r="F265" s="113">
        <v>4.5</v>
      </c>
      <c r="G265" s="113">
        <v>5400</v>
      </c>
      <c r="H265" s="120">
        <v>0.017</v>
      </c>
      <c r="I265" s="120">
        <v>0.017</v>
      </c>
      <c r="J265" s="113">
        <v>5000</v>
      </c>
      <c r="K265" s="183">
        <f t="shared" si="4"/>
        <v>1.925925925925926</v>
      </c>
      <c r="L265" s="115" t="s">
        <v>136</v>
      </c>
    </row>
    <row r="266" spans="1:12" ht="12.75">
      <c r="A266" s="211">
        <v>264</v>
      </c>
      <c r="B266" s="113" t="s">
        <v>488</v>
      </c>
      <c r="C266" s="128" t="s">
        <v>291</v>
      </c>
      <c r="D266" s="113">
        <v>1200</v>
      </c>
      <c r="E266" s="113">
        <v>1</v>
      </c>
      <c r="F266" s="113">
        <v>4.5</v>
      </c>
      <c r="G266" s="113">
        <v>5400</v>
      </c>
      <c r="H266" s="120">
        <v>0.017</v>
      </c>
      <c r="I266" s="120">
        <v>0.017</v>
      </c>
      <c r="J266" s="113">
        <v>5000</v>
      </c>
      <c r="K266" s="183">
        <f t="shared" si="4"/>
        <v>1.925925925925926</v>
      </c>
      <c r="L266" s="115" t="s">
        <v>136</v>
      </c>
    </row>
    <row r="267" spans="1:12" ht="12.75">
      <c r="A267" s="211">
        <v>265</v>
      </c>
      <c r="B267" s="113" t="s">
        <v>489</v>
      </c>
      <c r="C267" s="128" t="s">
        <v>291</v>
      </c>
      <c r="D267" s="113">
        <v>1</v>
      </c>
      <c r="E267" s="113">
        <v>2000</v>
      </c>
      <c r="F267" s="113">
        <v>1</v>
      </c>
      <c r="G267" s="113">
        <v>2000</v>
      </c>
      <c r="H267" s="120">
        <v>0.017</v>
      </c>
      <c r="I267" s="120">
        <v>0.017</v>
      </c>
      <c r="J267" s="113">
        <v>5000</v>
      </c>
      <c r="K267" s="183">
        <f t="shared" si="4"/>
        <v>3.5</v>
      </c>
      <c r="L267" s="115" t="s">
        <v>136</v>
      </c>
    </row>
    <row r="268" spans="1:12" ht="12.75">
      <c r="A268" s="211">
        <v>266</v>
      </c>
      <c r="B268" s="113" t="s">
        <v>490</v>
      </c>
      <c r="C268" s="128" t="s">
        <v>291</v>
      </c>
      <c r="D268" s="113">
        <v>1775</v>
      </c>
      <c r="E268" s="113">
        <v>1</v>
      </c>
      <c r="F268" s="113">
        <v>4.2</v>
      </c>
      <c r="G268" s="113">
        <v>7455</v>
      </c>
      <c r="H268" s="120">
        <v>0.017</v>
      </c>
      <c r="I268" s="120">
        <v>0.017</v>
      </c>
      <c r="J268" s="113">
        <v>1600</v>
      </c>
      <c r="K268" s="183">
        <f t="shared" si="4"/>
        <v>1.2146210596914822</v>
      </c>
      <c r="L268" s="115" t="s">
        <v>136</v>
      </c>
    </row>
    <row r="269" spans="1:12" ht="12.75">
      <c r="A269" s="211">
        <v>267</v>
      </c>
      <c r="B269" s="111" t="s">
        <v>491</v>
      </c>
      <c r="C269" s="124" t="s">
        <v>482</v>
      </c>
      <c r="D269" s="111">
        <v>3900</v>
      </c>
      <c r="E269" s="111">
        <v>1</v>
      </c>
      <c r="F269" s="111">
        <v>1</v>
      </c>
      <c r="G269" s="111">
        <v>3900</v>
      </c>
      <c r="H269" s="123">
        <v>0.015</v>
      </c>
      <c r="I269" s="123">
        <v>0.015</v>
      </c>
      <c r="J269" s="111">
        <v>680</v>
      </c>
      <c r="K269" s="183">
        <f t="shared" si="4"/>
        <v>1.1743589743589744</v>
      </c>
      <c r="L269" s="121" t="s">
        <v>133</v>
      </c>
    </row>
    <row r="270" spans="1:12" ht="12.75">
      <c r="A270" s="211">
        <v>268</v>
      </c>
      <c r="B270" s="111" t="s">
        <v>492</v>
      </c>
      <c r="C270" s="124" t="s">
        <v>291</v>
      </c>
      <c r="D270" s="111">
        <v>3900</v>
      </c>
      <c r="E270" s="111">
        <v>1</v>
      </c>
      <c r="F270" s="111">
        <v>1</v>
      </c>
      <c r="G270" s="111">
        <v>3900</v>
      </c>
      <c r="H270" s="123">
        <v>0.015</v>
      </c>
      <c r="I270" s="123">
        <v>0.015</v>
      </c>
      <c r="J270" s="111">
        <v>680</v>
      </c>
      <c r="K270" s="183">
        <f t="shared" si="4"/>
        <v>1.1743589743589744</v>
      </c>
      <c r="L270" s="121" t="s">
        <v>133</v>
      </c>
    </row>
    <row r="271" spans="1:12" ht="12.75">
      <c r="A271" s="211">
        <v>269</v>
      </c>
      <c r="B271" s="113" t="s">
        <v>493</v>
      </c>
      <c r="C271" s="128" t="s">
        <v>494</v>
      </c>
      <c r="D271" s="88">
        <v>4800</v>
      </c>
      <c r="E271" s="127">
        <v>50</v>
      </c>
      <c r="F271" s="88">
        <v>0</v>
      </c>
      <c r="G271" s="127">
        <v>1</v>
      </c>
      <c r="H271" s="114">
        <v>0.017</v>
      </c>
      <c r="I271" s="114">
        <v>0.017</v>
      </c>
      <c r="J271" s="113">
        <v>3000</v>
      </c>
      <c r="K271" s="183">
        <f t="shared" si="4"/>
        <v>3001</v>
      </c>
      <c r="L271" s="115" t="s">
        <v>136</v>
      </c>
    </row>
    <row r="272" spans="1:12" ht="12.75">
      <c r="A272" s="211">
        <v>270</v>
      </c>
      <c r="B272" s="113" t="s">
        <v>495</v>
      </c>
      <c r="C272" s="128" t="s">
        <v>494</v>
      </c>
      <c r="D272" s="88">
        <v>4800</v>
      </c>
      <c r="E272" s="127">
        <v>50</v>
      </c>
      <c r="F272" s="88">
        <v>0</v>
      </c>
      <c r="G272" s="127">
        <v>1</v>
      </c>
      <c r="H272" s="114">
        <v>0.017</v>
      </c>
      <c r="I272" s="114">
        <v>0.017</v>
      </c>
      <c r="J272" s="113">
        <v>5500</v>
      </c>
      <c r="K272" s="183">
        <f t="shared" si="4"/>
        <v>5501</v>
      </c>
      <c r="L272" s="115" t="s">
        <v>136</v>
      </c>
    </row>
    <row r="273" spans="1:12" ht="12.75">
      <c r="A273" s="211">
        <v>271</v>
      </c>
      <c r="B273" s="113" t="s">
        <v>496</v>
      </c>
      <c r="C273" s="128" t="s">
        <v>291</v>
      </c>
      <c r="D273" s="113">
        <v>1000</v>
      </c>
      <c r="E273" s="113">
        <v>1</v>
      </c>
      <c r="F273" s="113">
        <v>1.19</v>
      </c>
      <c r="G273" s="113">
        <v>1190</v>
      </c>
      <c r="H273" s="116">
        <v>0.03</v>
      </c>
      <c r="I273" s="116">
        <v>0.03</v>
      </c>
      <c r="J273" s="113">
        <v>210</v>
      </c>
      <c r="K273" s="183">
        <f t="shared" si="4"/>
        <v>1.1764705882352942</v>
      </c>
      <c r="L273" s="117" t="s">
        <v>142</v>
      </c>
    </row>
    <row r="274" spans="1:12" ht="12.75">
      <c r="A274" s="211">
        <v>272</v>
      </c>
      <c r="B274" s="113" t="s">
        <v>497</v>
      </c>
      <c r="C274" s="128" t="s">
        <v>291</v>
      </c>
      <c r="D274" s="113">
        <v>1250</v>
      </c>
      <c r="E274" s="113">
        <v>1</v>
      </c>
      <c r="F274" s="88">
        <v>1.1896</v>
      </c>
      <c r="G274" s="113">
        <v>1487</v>
      </c>
      <c r="H274" s="116">
        <v>0.03</v>
      </c>
      <c r="I274" s="116">
        <v>0.03</v>
      </c>
      <c r="J274" s="113">
        <v>260</v>
      </c>
      <c r="K274" s="183">
        <f t="shared" si="4"/>
        <v>1.1748486886348353</v>
      </c>
      <c r="L274" s="117" t="s">
        <v>142</v>
      </c>
    </row>
    <row r="275" spans="1:12" ht="12.75">
      <c r="A275" s="211">
        <v>273</v>
      </c>
      <c r="B275" s="113" t="s">
        <v>498</v>
      </c>
      <c r="C275" s="128" t="s">
        <v>291</v>
      </c>
      <c r="D275" s="113">
        <v>1500</v>
      </c>
      <c r="E275" s="113">
        <v>1</v>
      </c>
      <c r="F275" s="113">
        <v>1.19</v>
      </c>
      <c r="G275" s="113">
        <v>1785</v>
      </c>
      <c r="H275" s="116">
        <v>0.03</v>
      </c>
      <c r="I275" s="116">
        <v>0.03</v>
      </c>
      <c r="J275" s="113">
        <v>310</v>
      </c>
      <c r="K275" s="183">
        <f t="shared" si="4"/>
        <v>1.173669467787115</v>
      </c>
      <c r="L275" s="117" t="s">
        <v>142</v>
      </c>
    </row>
    <row r="276" spans="1:12" ht="12.75">
      <c r="A276" s="211">
        <v>274</v>
      </c>
      <c r="B276" s="113" t="s">
        <v>499</v>
      </c>
      <c r="C276" s="128" t="s">
        <v>291</v>
      </c>
      <c r="D276" s="113">
        <v>1750</v>
      </c>
      <c r="E276" s="113">
        <v>1</v>
      </c>
      <c r="F276" s="88">
        <v>1.1897</v>
      </c>
      <c r="G276" s="113">
        <v>2082</v>
      </c>
      <c r="H276" s="116">
        <v>0.03</v>
      </c>
      <c r="I276" s="116">
        <v>0.03</v>
      </c>
      <c r="J276" s="113">
        <v>420</v>
      </c>
      <c r="K276" s="183">
        <f t="shared" si="4"/>
        <v>1.201729106628242</v>
      </c>
      <c r="L276" s="117" t="s">
        <v>142</v>
      </c>
    </row>
    <row r="277" spans="1:12" ht="12.75">
      <c r="A277" s="211">
        <v>275</v>
      </c>
      <c r="B277" s="113" t="s">
        <v>500</v>
      </c>
      <c r="C277" s="128" t="s">
        <v>291</v>
      </c>
      <c r="D277" s="113">
        <v>1750</v>
      </c>
      <c r="E277" s="113">
        <v>1</v>
      </c>
      <c r="F277" s="88">
        <v>1.1897</v>
      </c>
      <c r="G277" s="113">
        <v>2082</v>
      </c>
      <c r="H277" s="116">
        <v>0.03</v>
      </c>
      <c r="I277" s="116">
        <v>0.03</v>
      </c>
      <c r="J277" s="113">
        <v>75</v>
      </c>
      <c r="K277" s="183">
        <f t="shared" si="4"/>
        <v>1.0360230547550433</v>
      </c>
      <c r="L277" s="117" t="s">
        <v>142</v>
      </c>
    </row>
    <row r="278" spans="1:12" ht="12.75">
      <c r="A278" s="211">
        <v>276</v>
      </c>
      <c r="B278" s="203" t="s">
        <v>1604</v>
      </c>
      <c r="C278" s="204" t="s">
        <v>291</v>
      </c>
      <c r="D278" s="203">
        <v>4500</v>
      </c>
      <c r="E278" s="203">
        <v>1</v>
      </c>
      <c r="F278" s="203">
        <v>1</v>
      </c>
      <c r="G278" s="203">
        <v>4500</v>
      </c>
      <c r="H278" s="203">
        <v>0.03</v>
      </c>
      <c r="I278" s="203">
        <v>0.03</v>
      </c>
      <c r="J278" s="203">
        <v>1125</v>
      </c>
      <c r="K278" s="183">
        <f t="shared" si="4"/>
        <v>1.25</v>
      </c>
      <c r="L278" s="204" t="s">
        <v>142</v>
      </c>
    </row>
    <row r="279" spans="1:12" ht="12.75">
      <c r="A279" s="211">
        <v>277</v>
      </c>
      <c r="B279" s="113" t="s">
        <v>501</v>
      </c>
      <c r="C279" s="128" t="s">
        <v>502</v>
      </c>
      <c r="D279" s="127">
        <v>10</v>
      </c>
      <c r="E279" s="127">
        <v>2000</v>
      </c>
      <c r="F279" s="88">
        <v>0.5</v>
      </c>
      <c r="G279" s="127">
        <v>10000</v>
      </c>
      <c r="H279" s="114">
        <v>0.017</v>
      </c>
      <c r="I279" s="114">
        <v>0.017</v>
      </c>
      <c r="J279" s="127">
        <v>0</v>
      </c>
      <c r="K279" s="183">
        <f t="shared" si="4"/>
        <v>1</v>
      </c>
      <c r="L279" s="129" t="s">
        <v>136</v>
      </c>
    </row>
    <row r="280" spans="1:12" ht="12.75">
      <c r="A280" s="211">
        <v>278</v>
      </c>
      <c r="B280" s="113" t="s">
        <v>503</v>
      </c>
      <c r="C280" s="128" t="s">
        <v>502</v>
      </c>
      <c r="D280" s="127">
        <v>2</v>
      </c>
      <c r="E280" s="127">
        <v>2000</v>
      </c>
      <c r="F280" s="88">
        <v>0.5</v>
      </c>
      <c r="G280" s="127">
        <v>2000</v>
      </c>
      <c r="H280" s="114">
        <v>0.017</v>
      </c>
      <c r="I280" s="114">
        <v>0.017</v>
      </c>
      <c r="J280" s="127">
        <v>0</v>
      </c>
      <c r="K280" s="183">
        <f t="shared" si="4"/>
        <v>1</v>
      </c>
      <c r="L280" s="129" t="s">
        <v>136</v>
      </c>
    </row>
    <row r="281" spans="1:12" ht="12.75">
      <c r="A281" s="211">
        <v>279</v>
      </c>
      <c r="B281" s="113" t="s">
        <v>504</v>
      </c>
      <c r="C281" s="128" t="s">
        <v>502</v>
      </c>
      <c r="D281" s="127">
        <v>4</v>
      </c>
      <c r="E281" s="127">
        <v>2000</v>
      </c>
      <c r="F281" s="88">
        <v>0.5</v>
      </c>
      <c r="G281" s="127">
        <v>4000</v>
      </c>
      <c r="H281" s="114">
        <v>0.017</v>
      </c>
      <c r="I281" s="114">
        <v>0.017</v>
      </c>
      <c r="J281" s="127">
        <v>0</v>
      </c>
      <c r="K281" s="183">
        <f t="shared" si="4"/>
        <v>1</v>
      </c>
      <c r="L281" s="129" t="s">
        <v>136</v>
      </c>
    </row>
    <row r="282" spans="1:12" ht="12.75">
      <c r="A282" s="211">
        <v>280</v>
      </c>
      <c r="B282" s="113" t="s">
        <v>505</v>
      </c>
      <c r="C282" s="128" t="s">
        <v>502</v>
      </c>
      <c r="D282" s="127">
        <v>6</v>
      </c>
      <c r="E282" s="127">
        <v>2000</v>
      </c>
      <c r="F282" s="88">
        <v>0.5</v>
      </c>
      <c r="G282" s="127">
        <v>6000</v>
      </c>
      <c r="H282" s="114">
        <v>0.017</v>
      </c>
      <c r="I282" s="114">
        <v>0.017</v>
      </c>
      <c r="J282" s="127">
        <v>0</v>
      </c>
      <c r="K282" s="183">
        <f t="shared" si="4"/>
        <v>1</v>
      </c>
      <c r="L282" s="129" t="s">
        <v>136</v>
      </c>
    </row>
    <row r="283" spans="1:12" ht="12.75">
      <c r="A283" s="211">
        <v>281</v>
      </c>
      <c r="B283" s="113" t="s">
        <v>506</v>
      </c>
      <c r="C283" s="128" t="s">
        <v>502</v>
      </c>
      <c r="D283" s="127">
        <v>8</v>
      </c>
      <c r="E283" s="127">
        <v>2000</v>
      </c>
      <c r="F283" s="88">
        <v>0.5</v>
      </c>
      <c r="G283" s="127">
        <v>8000</v>
      </c>
      <c r="H283" s="114">
        <v>0.017</v>
      </c>
      <c r="I283" s="114">
        <v>0.017</v>
      </c>
      <c r="J283" s="127">
        <v>0</v>
      </c>
      <c r="K283" s="183">
        <f t="shared" si="4"/>
        <v>1</v>
      </c>
      <c r="L283" s="129" t="s">
        <v>136</v>
      </c>
    </row>
    <row r="284" spans="1:12" ht="12.75">
      <c r="A284" s="211">
        <v>282</v>
      </c>
      <c r="B284" s="113" t="s">
        <v>507</v>
      </c>
      <c r="C284" s="128" t="s">
        <v>502</v>
      </c>
      <c r="D284" s="127">
        <v>10</v>
      </c>
      <c r="E284" s="127">
        <v>2000</v>
      </c>
      <c r="F284" s="88">
        <v>0.6</v>
      </c>
      <c r="G284" s="127">
        <v>12000</v>
      </c>
      <c r="H284" s="114">
        <v>0.048</v>
      </c>
      <c r="I284" s="114">
        <v>0.048</v>
      </c>
      <c r="J284" s="127">
        <v>0</v>
      </c>
      <c r="K284" s="183">
        <f t="shared" si="4"/>
        <v>1</v>
      </c>
      <c r="L284" s="129" t="s">
        <v>144</v>
      </c>
    </row>
    <row r="285" spans="1:12" ht="12.75">
      <c r="A285" s="211">
        <v>283</v>
      </c>
      <c r="B285" s="113" t="s">
        <v>508</v>
      </c>
      <c r="C285" s="128" t="s">
        <v>502</v>
      </c>
      <c r="D285" s="127">
        <v>2</v>
      </c>
      <c r="E285" s="127">
        <v>2000</v>
      </c>
      <c r="F285" s="88">
        <v>0.6</v>
      </c>
      <c r="G285" s="127">
        <v>2400</v>
      </c>
      <c r="H285" s="114">
        <v>0.048</v>
      </c>
      <c r="I285" s="114">
        <v>0.048</v>
      </c>
      <c r="J285" s="127">
        <v>0</v>
      </c>
      <c r="K285" s="183">
        <f t="shared" si="4"/>
        <v>1</v>
      </c>
      <c r="L285" s="129" t="s">
        <v>144</v>
      </c>
    </row>
    <row r="286" spans="1:12" ht="12.75">
      <c r="A286" s="211">
        <v>284</v>
      </c>
      <c r="B286" s="113" t="s">
        <v>509</v>
      </c>
      <c r="C286" s="128" t="s">
        <v>502</v>
      </c>
      <c r="D286" s="127">
        <v>4</v>
      </c>
      <c r="E286" s="127">
        <v>2000</v>
      </c>
      <c r="F286" s="88">
        <v>0.6</v>
      </c>
      <c r="G286" s="127">
        <v>4800</v>
      </c>
      <c r="H286" s="114">
        <v>0.048</v>
      </c>
      <c r="I286" s="114">
        <v>0.048</v>
      </c>
      <c r="J286" s="127">
        <v>0</v>
      </c>
      <c r="K286" s="183">
        <f t="shared" si="4"/>
        <v>1</v>
      </c>
      <c r="L286" s="129" t="s">
        <v>144</v>
      </c>
    </row>
    <row r="287" spans="1:12" ht="12.75">
      <c r="A287" s="211">
        <v>285</v>
      </c>
      <c r="B287" s="113" t="s">
        <v>510</v>
      </c>
      <c r="C287" s="128" t="s">
        <v>502</v>
      </c>
      <c r="D287" s="127">
        <v>6</v>
      </c>
      <c r="E287" s="127">
        <v>2000</v>
      </c>
      <c r="F287" s="88">
        <v>0.6</v>
      </c>
      <c r="G287" s="127">
        <v>7200</v>
      </c>
      <c r="H287" s="114">
        <v>0.048</v>
      </c>
      <c r="I287" s="114">
        <v>0.048</v>
      </c>
      <c r="J287" s="127">
        <v>0</v>
      </c>
      <c r="K287" s="183">
        <f t="shared" si="4"/>
        <v>1</v>
      </c>
      <c r="L287" s="129" t="s">
        <v>144</v>
      </c>
    </row>
    <row r="288" spans="1:12" ht="12.75">
      <c r="A288" s="211">
        <v>286</v>
      </c>
      <c r="B288" s="113" t="s">
        <v>511</v>
      </c>
      <c r="C288" s="128" t="s">
        <v>502</v>
      </c>
      <c r="D288" s="127">
        <v>8</v>
      </c>
      <c r="E288" s="127">
        <v>2000</v>
      </c>
      <c r="F288" s="88">
        <v>0.6</v>
      </c>
      <c r="G288" s="127">
        <v>9600</v>
      </c>
      <c r="H288" s="114">
        <v>0.048</v>
      </c>
      <c r="I288" s="114">
        <v>0.048</v>
      </c>
      <c r="J288" s="127">
        <v>0</v>
      </c>
      <c r="K288" s="183">
        <f t="shared" si="4"/>
        <v>1</v>
      </c>
      <c r="L288" s="129" t="s">
        <v>144</v>
      </c>
    </row>
    <row r="289" spans="1:12" ht="12.75">
      <c r="A289" s="211">
        <v>287</v>
      </c>
      <c r="B289" s="113" t="s">
        <v>512</v>
      </c>
      <c r="C289" s="128" t="s">
        <v>502</v>
      </c>
      <c r="D289" s="127">
        <v>10</v>
      </c>
      <c r="E289" s="127">
        <v>2000</v>
      </c>
      <c r="F289" s="88">
        <v>0.05</v>
      </c>
      <c r="G289" s="127">
        <v>1000</v>
      </c>
      <c r="H289" s="114">
        <v>0.03</v>
      </c>
      <c r="I289" s="114">
        <v>0.03</v>
      </c>
      <c r="J289" s="127">
        <v>0</v>
      </c>
      <c r="K289" s="183">
        <f t="shared" si="4"/>
        <v>1</v>
      </c>
      <c r="L289" s="129" t="s">
        <v>142</v>
      </c>
    </row>
    <row r="290" spans="1:12" ht="12.75">
      <c r="A290" s="211">
        <v>288</v>
      </c>
      <c r="B290" s="113" t="s">
        <v>513</v>
      </c>
      <c r="C290" s="128" t="s">
        <v>502</v>
      </c>
      <c r="D290" s="127">
        <v>2</v>
      </c>
      <c r="E290" s="127">
        <v>2000</v>
      </c>
      <c r="F290" s="88">
        <v>0.05</v>
      </c>
      <c r="G290" s="127">
        <v>200</v>
      </c>
      <c r="H290" s="114">
        <v>0.03</v>
      </c>
      <c r="I290" s="114">
        <v>0.03</v>
      </c>
      <c r="J290" s="127">
        <v>0</v>
      </c>
      <c r="K290" s="183">
        <f t="shared" si="4"/>
        <v>1</v>
      </c>
      <c r="L290" s="129" t="s">
        <v>142</v>
      </c>
    </row>
    <row r="291" spans="1:12" ht="12.75">
      <c r="A291" s="211">
        <v>289</v>
      </c>
      <c r="B291" s="113" t="s">
        <v>514</v>
      </c>
      <c r="C291" s="128" t="s">
        <v>502</v>
      </c>
      <c r="D291" s="127">
        <v>4</v>
      </c>
      <c r="E291" s="127">
        <v>2000</v>
      </c>
      <c r="F291" s="88">
        <v>0.05</v>
      </c>
      <c r="G291" s="127">
        <v>400</v>
      </c>
      <c r="H291" s="114">
        <v>0.03</v>
      </c>
      <c r="I291" s="114">
        <v>0.03</v>
      </c>
      <c r="J291" s="127">
        <v>0</v>
      </c>
      <c r="K291" s="183">
        <f t="shared" si="4"/>
        <v>1</v>
      </c>
      <c r="L291" s="129" t="s">
        <v>142</v>
      </c>
    </row>
    <row r="292" spans="1:12" ht="12.75">
      <c r="A292" s="211">
        <v>290</v>
      </c>
      <c r="B292" s="113" t="s">
        <v>515</v>
      </c>
      <c r="C292" s="128" t="s">
        <v>502</v>
      </c>
      <c r="D292" s="127">
        <v>6</v>
      </c>
      <c r="E292" s="127">
        <v>2000</v>
      </c>
      <c r="F292" s="88">
        <v>0.05</v>
      </c>
      <c r="G292" s="127">
        <v>600</v>
      </c>
      <c r="H292" s="114">
        <v>0.03</v>
      </c>
      <c r="I292" s="114">
        <v>0.03</v>
      </c>
      <c r="J292" s="127">
        <v>0</v>
      </c>
      <c r="K292" s="183">
        <f t="shared" si="4"/>
        <v>1</v>
      </c>
      <c r="L292" s="129" t="s">
        <v>142</v>
      </c>
    </row>
    <row r="293" spans="1:12" ht="12.75">
      <c r="A293" s="211">
        <v>291</v>
      </c>
      <c r="B293" s="113" t="s">
        <v>516</v>
      </c>
      <c r="C293" s="128" t="s">
        <v>502</v>
      </c>
      <c r="D293" s="127">
        <v>8</v>
      </c>
      <c r="E293" s="127">
        <v>2000</v>
      </c>
      <c r="F293" s="88">
        <v>0.05</v>
      </c>
      <c r="G293" s="127">
        <v>800</v>
      </c>
      <c r="H293" s="114">
        <v>0.03</v>
      </c>
      <c r="I293" s="114">
        <v>0.03</v>
      </c>
      <c r="J293" s="127">
        <v>0</v>
      </c>
      <c r="K293" s="183">
        <f t="shared" si="4"/>
        <v>1</v>
      </c>
      <c r="L293" s="129" t="s">
        <v>142</v>
      </c>
    </row>
    <row r="294" spans="1:12" ht="12.75">
      <c r="A294" s="211">
        <v>292</v>
      </c>
      <c r="B294" s="113" t="s">
        <v>517</v>
      </c>
      <c r="C294" s="128" t="s">
        <v>502</v>
      </c>
      <c r="D294" s="127">
        <v>10</v>
      </c>
      <c r="E294" s="127">
        <v>2000</v>
      </c>
      <c r="F294" s="88">
        <v>0.1</v>
      </c>
      <c r="G294" s="127">
        <v>2000</v>
      </c>
      <c r="H294" s="114">
        <v>0.008</v>
      </c>
      <c r="I294" s="114">
        <v>0.008</v>
      </c>
      <c r="J294" s="127">
        <v>0</v>
      </c>
      <c r="K294" s="183">
        <f t="shared" si="4"/>
        <v>1</v>
      </c>
      <c r="L294" s="129" t="s">
        <v>130</v>
      </c>
    </row>
    <row r="295" spans="1:12" ht="12.75">
      <c r="A295" s="211">
        <v>293</v>
      </c>
      <c r="B295" s="113" t="s">
        <v>518</v>
      </c>
      <c r="C295" s="128" t="s">
        <v>502</v>
      </c>
      <c r="D295" s="127">
        <v>2</v>
      </c>
      <c r="E295" s="127">
        <v>2000</v>
      </c>
      <c r="F295" s="88">
        <v>0.1</v>
      </c>
      <c r="G295" s="127">
        <v>400</v>
      </c>
      <c r="H295" s="114">
        <v>0.008</v>
      </c>
      <c r="I295" s="114">
        <v>0.008</v>
      </c>
      <c r="J295" s="127">
        <v>0</v>
      </c>
      <c r="K295" s="183">
        <f t="shared" si="4"/>
        <v>1</v>
      </c>
      <c r="L295" s="129" t="s">
        <v>130</v>
      </c>
    </row>
    <row r="296" spans="1:12" ht="12.75">
      <c r="A296" s="211">
        <v>294</v>
      </c>
      <c r="B296" s="113" t="s">
        <v>519</v>
      </c>
      <c r="C296" s="128" t="s">
        <v>502</v>
      </c>
      <c r="D296" s="127">
        <v>4</v>
      </c>
      <c r="E296" s="127">
        <v>2000</v>
      </c>
      <c r="F296" s="88">
        <v>0.1</v>
      </c>
      <c r="G296" s="127">
        <v>800</v>
      </c>
      <c r="H296" s="114">
        <v>0.008</v>
      </c>
      <c r="I296" s="114">
        <v>0.008</v>
      </c>
      <c r="J296" s="127">
        <v>0</v>
      </c>
      <c r="K296" s="183">
        <f t="shared" si="4"/>
        <v>1</v>
      </c>
      <c r="L296" s="129" t="s">
        <v>130</v>
      </c>
    </row>
    <row r="297" spans="1:12" ht="12.75">
      <c r="A297" s="211">
        <v>295</v>
      </c>
      <c r="B297" s="113" t="s">
        <v>520</v>
      </c>
      <c r="C297" s="128" t="s">
        <v>502</v>
      </c>
      <c r="D297" s="127">
        <v>6</v>
      </c>
      <c r="E297" s="127">
        <v>2000</v>
      </c>
      <c r="F297" s="88">
        <v>0.1</v>
      </c>
      <c r="G297" s="127">
        <v>1200</v>
      </c>
      <c r="H297" s="114">
        <v>0.008</v>
      </c>
      <c r="I297" s="114">
        <v>0.008</v>
      </c>
      <c r="J297" s="127">
        <v>0</v>
      </c>
      <c r="K297" s="183">
        <f t="shared" si="4"/>
        <v>1</v>
      </c>
      <c r="L297" s="129" t="s">
        <v>130</v>
      </c>
    </row>
    <row r="298" spans="1:12" ht="12.75">
      <c r="A298" s="211">
        <v>296</v>
      </c>
      <c r="B298" s="113" t="s">
        <v>521</v>
      </c>
      <c r="C298" s="128" t="s">
        <v>502</v>
      </c>
      <c r="D298" s="127">
        <v>8</v>
      </c>
      <c r="E298" s="127">
        <v>2000</v>
      </c>
      <c r="F298" s="88">
        <v>0.1</v>
      </c>
      <c r="G298" s="127">
        <v>1600</v>
      </c>
      <c r="H298" s="114">
        <v>0.008</v>
      </c>
      <c r="I298" s="114">
        <v>0.008</v>
      </c>
      <c r="J298" s="127">
        <v>0</v>
      </c>
      <c r="K298" s="183">
        <f t="shared" si="4"/>
        <v>1</v>
      </c>
      <c r="L298" s="129" t="s">
        <v>130</v>
      </c>
    </row>
    <row r="299" spans="1:12" ht="12.75">
      <c r="A299" s="211">
        <v>297</v>
      </c>
      <c r="B299" s="110" t="s">
        <v>522</v>
      </c>
      <c r="C299" s="112" t="s">
        <v>291</v>
      </c>
      <c r="D299" s="110">
        <v>2500</v>
      </c>
      <c r="E299" s="110">
        <v>1</v>
      </c>
      <c r="F299" s="110">
        <v>4</v>
      </c>
      <c r="G299" s="111">
        <v>10000</v>
      </c>
      <c r="H299" s="110">
        <v>0.016</v>
      </c>
      <c r="I299" s="110">
        <v>0.016</v>
      </c>
      <c r="J299" s="110">
        <v>1060</v>
      </c>
      <c r="K299" s="183">
        <f t="shared" si="4"/>
        <v>1.106</v>
      </c>
      <c r="L299" s="112" t="s">
        <v>130</v>
      </c>
    </row>
    <row r="300" spans="1:12" ht="12.75">
      <c r="A300" s="211">
        <v>298</v>
      </c>
      <c r="B300" s="113" t="s">
        <v>523</v>
      </c>
      <c r="C300" s="128" t="s">
        <v>282</v>
      </c>
      <c r="D300" s="113">
        <v>25</v>
      </c>
      <c r="E300" s="113">
        <v>56</v>
      </c>
      <c r="F300" s="113">
        <v>1.43</v>
      </c>
      <c r="G300" s="113">
        <v>2002</v>
      </c>
      <c r="H300" s="114">
        <v>0.008</v>
      </c>
      <c r="I300" s="114">
        <v>0.008</v>
      </c>
      <c r="J300" s="113">
        <v>840</v>
      </c>
      <c r="K300" s="183">
        <f t="shared" si="4"/>
        <v>1.4195804195804196</v>
      </c>
      <c r="L300" s="115" t="s">
        <v>130</v>
      </c>
    </row>
    <row r="301" spans="1:12" ht="12.75">
      <c r="A301" s="211">
        <v>299</v>
      </c>
      <c r="B301" s="113" t="s">
        <v>524</v>
      </c>
      <c r="C301" s="128" t="s">
        <v>282</v>
      </c>
      <c r="D301" s="113">
        <v>35</v>
      </c>
      <c r="E301" s="113">
        <v>56</v>
      </c>
      <c r="F301" s="113">
        <v>1.4296</v>
      </c>
      <c r="G301" s="113">
        <v>2802</v>
      </c>
      <c r="H301" s="114">
        <v>0.008</v>
      </c>
      <c r="I301" s="114">
        <v>0.008</v>
      </c>
      <c r="J301" s="113">
        <v>1200</v>
      </c>
      <c r="K301" s="183">
        <f t="shared" si="4"/>
        <v>1.4282655246252678</v>
      </c>
      <c r="L301" s="115" t="s">
        <v>130</v>
      </c>
    </row>
    <row r="302" spans="1:12" ht="12.75">
      <c r="A302" s="211">
        <v>300</v>
      </c>
      <c r="B302" s="113" t="s">
        <v>525</v>
      </c>
      <c r="C302" s="128" t="s">
        <v>282</v>
      </c>
      <c r="D302" s="113">
        <v>45</v>
      </c>
      <c r="E302" s="113">
        <v>56</v>
      </c>
      <c r="F302" s="113">
        <v>1.4298</v>
      </c>
      <c r="G302" s="113">
        <v>3603</v>
      </c>
      <c r="H302" s="114">
        <v>0.008</v>
      </c>
      <c r="I302" s="114">
        <v>0.008</v>
      </c>
      <c r="J302" s="113">
        <v>1560</v>
      </c>
      <c r="K302" s="183">
        <f t="shared" si="4"/>
        <v>1.4329725228975854</v>
      </c>
      <c r="L302" s="115" t="s">
        <v>130</v>
      </c>
    </row>
    <row r="303" spans="1:12" ht="12.75">
      <c r="A303" s="211">
        <v>301</v>
      </c>
      <c r="B303" s="113" t="s">
        <v>526</v>
      </c>
      <c r="C303" s="128" t="s">
        <v>291</v>
      </c>
      <c r="D303" s="88">
        <v>100</v>
      </c>
      <c r="E303" s="127">
        <v>1</v>
      </c>
      <c r="F303" s="88">
        <v>0.15</v>
      </c>
      <c r="G303" s="127">
        <v>525</v>
      </c>
      <c r="H303" s="114">
        <v>0.02</v>
      </c>
      <c r="I303" s="114">
        <v>0.02</v>
      </c>
      <c r="J303" s="113">
        <v>3500</v>
      </c>
      <c r="K303" s="183">
        <f t="shared" si="4"/>
        <v>7.666666666666667</v>
      </c>
      <c r="L303" s="115" t="s">
        <v>137</v>
      </c>
    </row>
    <row r="304" spans="1:12" ht="12.75">
      <c r="A304" s="211">
        <v>302</v>
      </c>
      <c r="B304" s="113" t="s">
        <v>527</v>
      </c>
      <c r="C304" s="128" t="s">
        <v>528</v>
      </c>
      <c r="D304" s="113">
        <v>1300</v>
      </c>
      <c r="E304" s="113">
        <v>1</v>
      </c>
      <c r="F304" s="113">
        <v>1</v>
      </c>
      <c r="G304" s="113">
        <v>1300</v>
      </c>
      <c r="H304" s="114">
        <v>0.03</v>
      </c>
      <c r="I304" s="114">
        <v>0.03</v>
      </c>
      <c r="J304" s="113">
        <v>293</v>
      </c>
      <c r="K304" s="183">
        <f t="shared" si="4"/>
        <v>1.2253846153846153</v>
      </c>
      <c r="L304" s="115" t="s">
        <v>142</v>
      </c>
    </row>
    <row r="305" spans="1:12" ht="12.75">
      <c r="A305" s="211">
        <v>303</v>
      </c>
      <c r="B305" s="113" t="s">
        <v>529</v>
      </c>
      <c r="C305" s="128" t="s">
        <v>282</v>
      </c>
      <c r="D305" s="113">
        <v>50</v>
      </c>
      <c r="E305" s="113">
        <v>48</v>
      </c>
      <c r="F305" s="113">
        <v>1.5</v>
      </c>
      <c r="G305" s="113">
        <v>3600</v>
      </c>
      <c r="H305" s="114">
        <v>0.008</v>
      </c>
      <c r="I305" s="114">
        <v>0.008</v>
      </c>
      <c r="J305" s="113">
        <v>1000</v>
      </c>
      <c r="K305" s="183">
        <f t="shared" si="4"/>
        <v>1.2777777777777777</v>
      </c>
      <c r="L305" s="117" t="s">
        <v>130</v>
      </c>
    </row>
    <row r="306" spans="1:12" ht="12.75">
      <c r="A306" s="211">
        <v>304</v>
      </c>
      <c r="B306" s="113" t="s">
        <v>530</v>
      </c>
      <c r="C306" s="128" t="s">
        <v>282</v>
      </c>
      <c r="D306" s="113">
        <v>30</v>
      </c>
      <c r="E306" s="113">
        <v>60</v>
      </c>
      <c r="F306" s="113">
        <v>1.3</v>
      </c>
      <c r="G306" s="113">
        <v>2340</v>
      </c>
      <c r="H306" s="114">
        <v>0.008</v>
      </c>
      <c r="I306" s="114">
        <v>0.008</v>
      </c>
      <c r="J306" s="113">
        <v>930</v>
      </c>
      <c r="K306" s="183">
        <f t="shared" si="4"/>
        <v>1.3974358974358974</v>
      </c>
      <c r="L306" s="117" t="s">
        <v>130</v>
      </c>
    </row>
    <row r="307" spans="1:12" ht="12.75">
      <c r="A307" s="211">
        <v>305</v>
      </c>
      <c r="B307" s="113" t="s">
        <v>531</v>
      </c>
      <c r="C307" s="128" t="s">
        <v>282</v>
      </c>
      <c r="D307" s="113">
        <v>40</v>
      </c>
      <c r="E307" s="113">
        <v>60</v>
      </c>
      <c r="F307" s="113">
        <v>1.3</v>
      </c>
      <c r="G307" s="113">
        <v>3120</v>
      </c>
      <c r="H307" s="114">
        <v>0.008</v>
      </c>
      <c r="I307" s="114">
        <v>0.008</v>
      </c>
      <c r="J307" s="113">
        <v>1230</v>
      </c>
      <c r="K307" s="183">
        <f t="shared" si="4"/>
        <v>1.3942307692307692</v>
      </c>
      <c r="L307" s="117" t="s">
        <v>130</v>
      </c>
    </row>
    <row r="308" spans="1:12" ht="12.75">
      <c r="A308" s="211">
        <v>306</v>
      </c>
      <c r="B308" s="113" t="s">
        <v>532</v>
      </c>
      <c r="C308" s="128" t="s">
        <v>282</v>
      </c>
      <c r="D308" s="113">
        <v>30</v>
      </c>
      <c r="E308" s="113">
        <v>60</v>
      </c>
      <c r="F308" s="113">
        <v>1.7</v>
      </c>
      <c r="G308" s="113">
        <v>3060</v>
      </c>
      <c r="H308" s="114">
        <v>0.008</v>
      </c>
      <c r="I308" s="114">
        <v>0.008</v>
      </c>
      <c r="J308" s="113">
        <v>800</v>
      </c>
      <c r="K308" s="183">
        <f t="shared" si="4"/>
        <v>1.261437908496732</v>
      </c>
      <c r="L308" s="117" t="s">
        <v>130</v>
      </c>
    </row>
    <row r="309" spans="1:12" ht="12.75">
      <c r="A309" s="211">
        <v>307</v>
      </c>
      <c r="B309" s="181" t="s">
        <v>1545</v>
      </c>
      <c r="C309" s="182" t="s">
        <v>291</v>
      </c>
      <c r="D309" s="181">
        <v>2000</v>
      </c>
      <c r="E309" s="181">
        <v>1</v>
      </c>
      <c r="F309" s="181">
        <v>1</v>
      </c>
      <c r="G309" s="181">
        <v>2000</v>
      </c>
      <c r="H309" s="181">
        <v>0.03</v>
      </c>
      <c r="I309" s="181">
        <v>0.03</v>
      </c>
      <c r="J309" s="181">
        <v>250</v>
      </c>
      <c r="K309" s="183">
        <f t="shared" si="4"/>
        <v>1.125</v>
      </c>
      <c r="L309" s="182" t="s">
        <v>142</v>
      </c>
    </row>
    <row r="310" spans="1:12" ht="12.75">
      <c r="A310" s="211">
        <v>308</v>
      </c>
      <c r="B310" s="113" t="s">
        <v>533</v>
      </c>
      <c r="C310" s="128" t="s">
        <v>282</v>
      </c>
      <c r="D310" s="113">
        <v>346</v>
      </c>
      <c r="E310" s="113">
        <v>48</v>
      </c>
      <c r="F310" s="113">
        <v>0.09</v>
      </c>
      <c r="G310" s="113">
        <v>1494.7</v>
      </c>
      <c r="H310" s="114">
        <v>0.03</v>
      </c>
      <c r="I310" s="114">
        <v>0.03</v>
      </c>
      <c r="J310" s="113">
        <v>200</v>
      </c>
      <c r="K310" s="183">
        <f t="shared" si="4"/>
        <v>1.1338061149394527</v>
      </c>
      <c r="L310" s="115" t="s">
        <v>142</v>
      </c>
    </row>
    <row r="311" spans="1:12" ht="12.75">
      <c r="A311" s="211">
        <v>309</v>
      </c>
      <c r="B311" s="181" t="s">
        <v>1546</v>
      </c>
      <c r="C311" s="182" t="s">
        <v>291</v>
      </c>
      <c r="D311" s="181">
        <v>13000</v>
      </c>
      <c r="E311" s="181">
        <v>1</v>
      </c>
      <c r="F311" s="181">
        <v>0.15</v>
      </c>
      <c r="G311" s="181">
        <v>1950</v>
      </c>
      <c r="H311" s="181">
        <v>0.03</v>
      </c>
      <c r="I311" s="181">
        <v>0.03</v>
      </c>
      <c r="J311" s="181">
        <v>500</v>
      </c>
      <c r="K311" s="183">
        <f t="shared" si="4"/>
        <v>1.2564102564102564</v>
      </c>
      <c r="L311" s="182" t="s">
        <v>142</v>
      </c>
    </row>
    <row r="312" spans="1:12" ht="12.75">
      <c r="A312" s="211">
        <v>310</v>
      </c>
      <c r="B312" s="181" t="s">
        <v>1547</v>
      </c>
      <c r="C312" s="182" t="s">
        <v>291</v>
      </c>
      <c r="D312" s="181">
        <v>13000</v>
      </c>
      <c r="E312" s="181">
        <v>1</v>
      </c>
      <c r="F312" s="181">
        <v>0.25</v>
      </c>
      <c r="G312" s="181">
        <v>3250</v>
      </c>
      <c r="H312" s="181">
        <v>0.025</v>
      </c>
      <c r="I312" s="181">
        <v>0.025</v>
      </c>
      <c r="J312" s="181">
        <v>500</v>
      </c>
      <c r="K312" s="183">
        <f t="shared" si="4"/>
        <v>1.1538461538461537</v>
      </c>
      <c r="L312" s="182" t="s">
        <v>141</v>
      </c>
    </row>
    <row r="313" spans="1:12" ht="12.75">
      <c r="A313" s="211">
        <v>311</v>
      </c>
      <c r="B313" s="113" t="s">
        <v>906</v>
      </c>
      <c r="C313" s="128" t="s">
        <v>291</v>
      </c>
      <c r="D313" s="127">
        <v>3000</v>
      </c>
      <c r="E313" s="127">
        <v>1</v>
      </c>
      <c r="F313" s="88">
        <v>2.65</v>
      </c>
      <c r="G313" s="127">
        <v>7950</v>
      </c>
      <c r="H313" s="116">
        <v>0.03</v>
      </c>
      <c r="I313" s="116">
        <v>0.03</v>
      </c>
      <c r="J313" s="113">
        <v>497</v>
      </c>
      <c r="K313" s="183">
        <f t="shared" si="4"/>
        <v>1.0625157232704403</v>
      </c>
      <c r="L313" s="117" t="s">
        <v>142</v>
      </c>
    </row>
    <row r="314" spans="1:12" ht="12.75">
      <c r="A314" s="211">
        <v>312</v>
      </c>
      <c r="B314" s="113" t="s">
        <v>907</v>
      </c>
      <c r="C314" s="128" t="s">
        <v>291</v>
      </c>
      <c r="D314" s="113">
        <v>3000</v>
      </c>
      <c r="E314" s="113">
        <v>1</v>
      </c>
      <c r="F314" s="113">
        <v>1</v>
      </c>
      <c r="G314" s="113">
        <v>3000</v>
      </c>
      <c r="H314" s="116">
        <v>0.03</v>
      </c>
      <c r="I314" s="116">
        <v>0.03</v>
      </c>
      <c r="J314" s="113">
        <v>1500</v>
      </c>
      <c r="K314" s="183">
        <f t="shared" si="4"/>
        <v>1.5</v>
      </c>
      <c r="L314" s="117" t="s">
        <v>142</v>
      </c>
    </row>
    <row r="315" spans="1:12" ht="12.75">
      <c r="A315" s="211">
        <v>313</v>
      </c>
      <c r="B315" s="113" t="s">
        <v>908</v>
      </c>
      <c r="C315" s="128" t="s">
        <v>291</v>
      </c>
      <c r="D315" s="113">
        <v>12000</v>
      </c>
      <c r="E315" s="113">
        <v>1</v>
      </c>
      <c r="F315" s="113">
        <v>1</v>
      </c>
      <c r="G315" s="113">
        <v>12000</v>
      </c>
      <c r="H315" s="116">
        <v>0.03</v>
      </c>
      <c r="I315" s="116">
        <v>0.03</v>
      </c>
      <c r="J315" s="113">
        <v>3000</v>
      </c>
      <c r="K315" s="183">
        <f t="shared" si="4"/>
        <v>1.25</v>
      </c>
      <c r="L315" s="117" t="s">
        <v>142</v>
      </c>
    </row>
    <row r="316" spans="1:12" ht="12.75">
      <c r="A316" s="211">
        <v>314</v>
      </c>
      <c r="B316" s="110" t="s">
        <v>909</v>
      </c>
      <c r="C316" s="112" t="s">
        <v>246</v>
      </c>
      <c r="D316" s="110">
        <v>4</v>
      </c>
      <c r="E316" s="110">
        <v>2000</v>
      </c>
      <c r="F316" s="110">
        <v>0.15</v>
      </c>
      <c r="G316" s="111">
        <v>1200</v>
      </c>
      <c r="H316" s="110">
        <v>0.008</v>
      </c>
      <c r="I316" s="110">
        <v>0.008</v>
      </c>
      <c r="J316" s="110">
        <v>1230</v>
      </c>
      <c r="K316" s="183">
        <f t="shared" si="4"/>
        <v>2.025</v>
      </c>
      <c r="L316" s="112" t="s">
        <v>130</v>
      </c>
    </row>
    <row r="317" spans="1:12" ht="12.75">
      <c r="A317" s="211">
        <v>315</v>
      </c>
      <c r="B317" s="110" t="s">
        <v>910</v>
      </c>
      <c r="C317" s="112" t="s">
        <v>482</v>
      </c>
      <c r="D317" s="110">
        <v>12000</v>
      </c>
      <c r="E317" s="110">
        <v>1</v>
      </c>
      <c r="F317" s="110">
        <v>0.3</v>
      </c>
      <c r="G317" s="111">
        <v>3600</v>
      </c>
      <c r="H317" s="110">
        <v>0.017</v>
      </c>
      <c r="I317" s="110">
        <v>0.017</v>
      </c>
      <c r="J317" s="110">
        <v>7000</v>
      </c>
      <c r="K317" s="183">
        <f t="shared" si="4"/>
        <v>2.9444444444444446</v>
      </c>
      <c r="L317" s="112" t="s">
        <v>136</v>
      </c>
    </row>
    <row r="318" spans="1:12" ht="12.75">
      <c r="A318" s="211">
        <v>316</v>
      </c>
      <c r="B318" s="110" t="s">
        <v>911</v>
      </c>
      <c r="C318" s="112" t="s">
        <v>282</v>
      </c>
      <c r="D318" s="110">
        <v>20</v>
      </c>
      <c r="E318" s="110">
        <v>60</v>
      </c>
      <c r="F318" s="110">
        <v>1.7</v>
      </c>
      <c r="G318" s="111">
        <v>2040</v>
      </c>
      <c r="H318" s="110">
        <v>0.008</v>
      </c>
      <c r="I318" s="110">
        <v>0.008</v>
      </c>
      <c r="J318" s="110">
        <v>700</v>
      </c>
      <c r="K318" s="183">
        <f t="shared" si="4"/>
        <v>1.343137254901961</v>
      </c>
      <c r="L318" s="112" t="s">
        <v>130</v>
      </c>
    </row>
    <row r="319" spans="1:12" ht="12.75">
      <c r="A319" s="211">
        <v>317</v>
      </c>
      <c r="B319" s="110" t="s">
        <v>912</v>
      </c>
      <c r="C319" s="112" t="s">
        <v>482</v>
      </c>
      <c r="D319" s="110">
        <v>2000</v>
      </c>
      <c r="E319" s="110">
        <v>1</v>
      </c>
      <c r="F319" s="110">
        <v>1.7</v>
      </c>
      <c r="G319" s="111">
        <v>3400</v>
      </c>
      <c r="H319" s="110">
        <v>0.008</v>
      </c>
      <c r="I319" s="110">
        <v>0.008</v>
      </c>
      <c r="J319" s="110">
        <v>700</v>
      </c>
      <c r="K319" s="183">
        <f t="shared" si="4"/>
        <v>1.2058823529411764</v>
      </c>
      <c r="L319" s="112" t="s">
        <v>130</v>
      </c>
    </row>
    <row r="320" spans="1:12" ht="12.75">
      <c r="A320" s="211">
        <v>318</v>
      </c>
      <c r="B320" s="110" t="s">
        <v>913</v>
      </c>
      <c r="C320" s="112" t="s">
        <v>482</v>
      </c>
      <c r="D320" s="110">
        <v>2000</v>
      </c>
      <c r="E320" s="110">
        <v>1</v>
      </c>
      <c r="F320" s="110">
        <v>1.7</v>
      </c>
      <c r="G320" s="111">
        <v>3400</v>
      </c>
      <c r="H320" s="110">
        <v>0.008</v>
      </c>
      <c r="I320" s="110">
        <v>0.008</v>
      </c>
      <c r="J320" s="110">
        <v>500</v>
      </c>
      <c r="K320" s="183">
        <f t="shared" si="4"/>
        <v>1.1470588235294117</v>
      </c>
      <c r="L320" s="112" t="s">
        <v>130</v>
      </c>
    </row>
    <row r="321" spans="1:12" ht="12.75">
      <c r="A321" s="211">
        <v>319</v>
      </c>
      <c r="B321" s="110" t="s">
        <v>914</v>
      </c>
      <c r="C321" s="112" t="s">
        <v>282</v>
      </c>
      <c r="D321" s="110">
        <v>25</v>
      </c>
      <c r="E321" s="110">
        <v>60</v>
      </c>
      <c r="F321" s="110">
        <v>1.7</v>
      </c>
      <c r="G321" s="111">
        <v>2550</v>
      </c>
      <c r="H321" s="110">
        <v>0.008</v>
      </c>
      <c r="I321" s="110">
        <v>0.008</v>
      </c>
      <c r="J321" s="110">
        <v>1200</v>
      </c>
      <c r="K321" s="183">
        <f t="shared" si="4"/>
        <v>1.4705882352941178</v>
      </c>
      <c r="L321" s="112" t="s">
        <v>130</v>
      </c>
    </row>
    <row r="322" spans="1:12" ht="12.75">
      <c r="A322" s="211">
        <v>320</v>
      </c>
      <c r="B322" s="110" t="s">
        <v>915</v>
      </c>
      <c r="C322" s="112" t="s">
        <v>246</v>
      </c>
      <c r="D322" s="110">
        <v>5</v>
      </c>
      <c r="E322" s="110">
        <v>2000</v>
      </c>
      <c r="F322" s="110">
        <v>0.15</v>
      </c>
      <c r="G322" s="111">
        <v>1500</v>
      </c>
      <c r="H322" s="110">
        <v>0.016</v>
      </c>
      <c r="I322" s="110">
        <v>0.016</v>
      </c>
      <c r="J322" s="110">
        <v>1800</v>
      </c>
      <c r="K322" s="183">
        <f t="shared" si="4"/>
        <v>2.2</v>
      </c>
      <c r="L322" s="112" t="s">
        <v>135</v>
      </c>
    </row>
    <row r="323" spans="1:12" ht="12.75">
      <c r="A323" s="211">
        <v>321</v>
      </c>
      <c r="B323" s="110" t="s">
        <v>916</v>
      </c>
      <c r="C323" s="112" t="s">
        <v>482</v>
      </c>
      <c r="D323" s="110">
        <v>2000</v>
      </c>
      <c r="E323" s="110">
        <v>1</v>
      </c>
      <c r="F323" s="110">
        <v>1.7</v>
      </c>
      <c r="G323" s="111">
        <v>3400</v>
      </c>
      <c r="H323" s="110">
        <v>0.008</v>
      </c>
      <c r="I323" s="110">
        <v>0.008</v>
      </c>
      <c r="J323" s="110">
        <v>500</v>
      </c>
      <c r="K323" s="183">
        <f t="shared" si="4"/>
        <v>1.1470588235294117</v>
      </c>
      <c r="L323" s="112" t="s">
        <v>130</v>
      </c>
    </row>
    <row r="324" spans="1:12" ht="12.75">
      <c r="A324" s="211">
        <v>322</v>
      </c>
      <c r="B324" s="203" t="s">
        <v>1603</v>
      </c>
      <c r="C324" s="204" t="s">
        <v>291</v>
      </c>
      <c r="D324" s="203">
        <v>4500</v>
      </c>
      <c r="E324" s="203">
        <v>1</v>
      </c>
      <c r="F324" s="203">
        <v>1</v>
      </c>
      <c r="G324" s="203">
        <v>4500</v>
      </c>
      <c r="H324" s="205">
        <v>0.017</v>
      </c>
      <c r="I324" s="205">
        <v>0.017</v>
      </c>
      <c r="J324" s="203">
        <v>1125</v>
      </c>
      <c r="K324" s="183">
        <f t="shared" si="4"/>
        <v>1.25</v>
      </c>
      <c r="L324" s="206" t="s">
        <v>136</v>
      </c>
    </row>
    <row r="325" spans="1:12" ht="12.75">
      <c r="A325" s="211">
        <v>323</v>
      </c>
      <c r="B325" s="171" t="s">
        <v>917</v>
      </c>
      <c r="C325" s="121" t="s">
        <v>246</v>
      </c>
      <c r="D325" s="171">
        <v>2</v>
      </c>
      <c r="E325" s="171">
        <v>2000</v>
      </c>
      <c r="F325" s="171">
        <v>0.02</v>
      </c>
      <c r="G325" s="171">
        <v>80</v>
      </c>
      <c r="H325" s="171">
        <v>0.008</v>
      </c>
      <c r="I325" s="171">
        <v>0.008</v>
      </c>
      <c r="J325" s="171">
        <v>200</v>
      </c>
      <c r="K325" s="183">
        <f t="shared" si="4"/>
        <v>3.5</v>
      </c>
      <c r="L325" s="121" t="s">
        <v>130</v>
      </c>
    </row>
    <row r="326" spans="1:12" ht="12.75">
      <c r="A326" s="211">
        <v>324</v>
      </c>
      <c r="B326" s="181" t="s">
        <v>1548</v>
      </c>
      <c r="C326" s="182" t="s">
        <v>291</v>
      </c>
      <c r="D326" s="181">
        <v>50</v>
      </c>
      <c r="E326" s="181">
        <v>1</v>
      </c>
      <c r="F326" s="181">
        <v>1</v>
      </c>
      <c r="G326" s="181">
        <v>50</v>
      </c>
      <c r="H326" s="181">
        <v>0.017</v>
      </c>
      <c r="I326" s="181">
        <v>0.017</v>
      </c>
      <c r="J326" s="181">
        <v>320</v>
      </c>
      <c r="K326" s="183">
        <f t="shared" si="4"/>
        <v>7.4</v>
      </c>
      <c r="L326" s="182" t="s">
        <v>136</v>
      </c>
    </row>
    <row r="327" spans="1:12" ht="12.75">
      <c r="A327" s="211">
        <v>325</v>
      </c>
      <c r="B327" s="111" t="s">
        <v>918</v>
      </c>
      <c r="C327" s="124" t="s">
        <v>246</v>
      </c>
      <c r="D327" s="111">
        <v>8</v>
      </c>
      <c r="E327" s="111">
        <v>2000</v>
      </c>
      <c r="F327" s="111">
        <v>0.02</v>
      </c>
      <c r="G327" s="111">
        <v>320</v>
      </c>
      <c r="H327" s="123">
        <v>0.008</v>
      </c>
      <c r="I327" s="123">
        <v>0.008</v>
      </c>
      <c r="J327" s="111">
        <v>800</v>
      </c>
      <c r="K327" s="183">
        <f aca="true" t="shared" si="5" ref="K327:K390">(J327/G327)+1</f>
        <v>3.5</v>
      </c>
      <c r="L327" s="130" t="s">
        <v>130</v>
      </c>
    </row>
    <row r="328" spans="1:12" ht="12.75">
      <c r="A328" s="211">
        <v>326</v>
      </c>
      <c r="B328" s="113" t="s">
        <v>919</v>
      </c>
      <c r="C328" s="128" t="s">
        <v>246</v>
      </c>
      <c r="D328" s="113">
        <v>10.5</v>
      </c>
      <c r="E328" s="113">
        <v>2000</v>
      </c>
      <c r="F328" s="113">
        <v>0.02</v>
      </c>
      <c r="G328" s="113">
        <v>420</v>
      </c>
      <c r="H328" s="114">
        <v>0.008</v>
      </c>
      <c r="I328" s="114">
        <v>0.008</v>
      </c>
      <c r="J328" s="113">
        <v>1040</v>
      </c>
      <c r="K328" s="183">
        <f t="shared" si="5"/>
        <v>3.4761904761904763</v>
      </c>
      <c r="L328" s="115" t="s">
        <v>130</v>
      </c>
    </row>
    <row r="329" spans="1:12" ht="12.75">
      <c r="A329" s="211">
        <v>327</v>
      </c>
      <c r="B329" s="113" t="s">
        <v>920</v>
      </c>
      <c r="C329" s="128" t="s">
        <v>246</v>
      </c>
      <c r="D329" s="113">
        <v>4</v>
      </c>
      <c r="E329" s="113">
        <v>2000</v>
      </c>
      <c r="F329" s="113">
        <v>0.02</v>
      </c>
      <c r="G329" s="113">
        <v>160</v>
      </c>
      <c r="H329" s="114">
        <v>0.008</v>
      </c>
      <c r="I329" s="114">
        <v>0.008</v>
      </c>
      <c r="J329" s="113">
        <v>400</v>
      </c>
      <c r="K329" s="183">
        <f t="shared" si="5"/>
        <v>3.5</v>
      </c>
      <c r="L329" s="115" t="s">
        <v>130</v>
      </c>
    </row>
    <row r="330" spans="1:12" ht="12.75">
      <c r="A330" s="211">
        <v>328</v>
      </c>
      <c r="B330" s="113" t="s">
        <v>921</v>
      </c>
      <c r="C330" s="128" t="s">
        <v>246</v>
      </c>
      <c r="D330" s="113">
        <v>5.5</v>
      </c>
      <c r="E330" s="113">
        <v>2000</v>
      </c>
      <c r="F330" s="113">
        <v>0.02</v>
      </c>
      <c r="G330" s="113">
        <v>220</v>
      </c>
      <c r="H330" s="114">
        <v>0.008</v>
      </c>
      <c r="I330" s="114">
        <v>0.008</v>
      </c>
      <c r="J330" s="113">
        <v>560</v>
      </c>
      <c r="K330" s="183">
        <f t="shared" si="5"/>
        <v>3.5454545454545454</v>
      </c>
      <c r="L330" s="115" t="s">
        <v>130</v>
      </c>
    </row>
    <row r="331" spans="1:12" ht="12.75">
      <c r="A331" s="211">
        <v>329</v>
      </c>
      <c r="B331" s="113" t="s">
        <v>922</v>
      </c>
      <c r="C331" s="128" t="s">
        <v>246</v>
      </c>
      <c r="D331" s="113">
        <v>6.5</v>
      </c>
      <c r="E331" s="113">
        <v>2000</v>
      </c>
      <c r="F331" s="113">
        <v>0.02</v>
      </c>
      <c r="G331" s="113">
        <v>260</v>
      </c>
      <c r="H331" s="114">
        <v>0.008</v>
      </c>
      <c r="I331" s="114">
        <v>0.008</v>
      </c>
      <c r="J331" s="113">
        <v>640</v>
      </c>
      <c r="K331" s="183">
        <f t="shared" si="5"/>
        <v>3.4615384615384617</v>
      </c>
      <c r="L331" s="115" t="s">
        <v>130</v>
      </c>
    </row>
    <row r="332" spans="1:12" ht="12.75">
      <c r="A332" s="211">
        <v>330</v>
      </c>
      <c r="B332" s="113" t="s">
        <v>923</v>
      </c>
      <c r="C332" s="128" t="s">
        <v>246</v>
      </c>
      <c r="D332" s="113">
        <v>8</v>
      </c>
      <c r="E332" s="113">
        <v>2000</v>
      </c>
      <c r="F332" s="113">
        <v>0.02</v>
      </c>
      <c r="G332" s="113">
        <v>320</v>
      </c>
      <c r="H332" s="114">
        <v>0.008</v>
      </c>
      <c r="I332" s="114">
        <v>0.008</v>
      </c>
      <c r="J332" s="113">
        <v>800</v>
      </c>
      <c r="K332" s="183">
        <f t="shared" si="5"/>
        <v>3.5</v>
      </c>
      <c r="L332" s="115" t="s">
        <v>130</v>
      </c>
    </row>
    <row r="333" spans="1:12" ht="12.75">
      <c r="A333" s="211">
        <v>331</v>
      </c>
      <c r="B333" s="113" t="s">
        <v>924</v>
      </c>
      <c r="C333" s="128" t="s">
        <v>246</v>
      </c>
      <c r="D333" s="113">
        <v>9.5</v>
      </c>
      <c r="E333" s="113">
        <v>2000</v>
      </c>
      <c r="F333" s="113">
        <v>0.02</v>
      </c>
      <c r="G333" s="113">
        <v>380</v>
      </c>
      <c r="H333" s="114">
        <v>0.008</v>
      </c>
      <c r="I333" s="114">
        <v>0.008</v>
      </c>
      <c r="J333" s="113">
        <v>960</v>
      </c>
      <c r="K333" s="183">
        <f t="shared" si="5"/>
        <v>3.526315789473684</v>
      </c>
      <c r="L333" s="115" t="s">
        <v>130</v>
      </c>
    </row>
    <row r="334" spans="1:12" ht="12.75">
      <c r="A334" s="211">
        <v>332</v>
      </c>
      <c r="B334" s="113" t="s">
        <v>925</v>
      </c>
      <c r="C334" s="128" t="s">
        <v>282</v>
      </c>
      <c r="D334" s="113">
        <v>60</v>
      </c>
      <c r="E334" s="113">
        <v>32</v>
      </c>
      <c r="F334" s="113">
        <v>2</v>
      </c>
      <c r="G334" s="113">
        <v>3840</v>
      </c>
      <c r="H334" s="114">
        <v>0.008</v>
      </c>
      <c r="I334" s="114">
        <v>0.008</v>
      </c>
      <c r="J334" s="113">
        <v>800</v>
      </c>
      <c r="K334" s="183">
        <f t="shared" si="5"/>
        <v>1.2083333333333333</v>
      </c>
      <c r="L334" s="115" t="s">
        <v>130</v>
      </c>
    </row>
    <row r="335" spans="1:12" ht="12.75">
      <c r="A335" s="211">
        <v>333</v>
      </c>
      <c r="B335" s="172" t="s">
        <v>926</v>
      </c>
      <c r="C335" s="121" t="s">
        <v>355</v>
      </c>
      <c r="D335" s="171">
        <v>100</v>
      </c>
      <c r="E335" s="171">
        <v>32</v>
      </c>
      <c r="F335" s="171">
        <v>2</v>
      </c>
      <c r="G335" s="171">
        <v>6400</v>
      </c>
      <c r="H335" s="171">
        <v>0.008</v>
      </c>
      <c r="I335" s="171">
        <v>0.008</v>
      </c>
      <c r="J335" s="171">
        <v>1360</v>
      </c>
      <c r="K335" s="183">
        <f t="shared" si="5"/>
        <v>1.2125</v>
      </c>
      <c r="L335" s="121" t="s">
        <v>130</v>
      </c>
    </row>
    <row r="336" spans="1:12" ht="12.75">
      <c r="A336" s="211">
        <v>334</v>
      </c>
      <c r="B336" s="113" t="s">
        <v>927</v>
      </c>
      <c r="C336" s="128" t="s">
        <v>282</v>
      </c>
      <c r="D336" s="113">
        <v>30</v>
      </c>
      <c r="E336" s="113">
        <v>32</v>
      </c>
      <c r="F336" s="113">
        <v>2</v>
      </c>
      <c r="G336" s="113">
        <v>1920</v>
      </c>
      <c r="H336" s="114">
        <v>0.008</v>
      </c>
      <c r="I336" s="114">
        <v>0.008</v>
      </c>
      <c r="J336" s="113">
        <v>400</v>
      </c>
      <c r="K336" s="183">
        <f t="shared" si="5"/>
        <v>1.2083333333333333</v>
      </c>
      <c r="L336" s="115" t="s">
        <v>130</v>
      </c>
    </row>
    <row r="337" spans="1:12" ht="12.75">
      <c r="A337" s="211">
        <v>335</v>
      </c>
      <c r="B337" s="113" t="s">
        <v>928</v>
      </c>
      <c r="C337" s="128" t="s">
        <v>282</v>
      </c>
      <c r="D337" s="113">
        <v>40</v>
      </c>
      <c r="E337" s="113">
        <v>32</v>
      </c>
      <c r="F337" s="113">
        <v>2</v>
      </c>
      <c r="G337" s="113">
        <v>2560</v>
      </c>
      <c r="H337" s="114">
        <v>0.008</v>
      </c>
      <c r="I337" s="114">
        <v>0.008</v>
      </c>
      <c r="J337" s="113">
        <v>560</v>
      </c>
      <c r="K337" s="183">
        <f t="shared" si="5"/>
        <v>1.21875</v>
      </c>
      <c r="L337" s="115" t="s">
        <v>130</v>
      </c>
    </row>
    <row r="338" spans="1:12" ht="12.75">
      <c r="A338" s="211">
        <v>336</v>
      </c>
      <c r="B338" s="113" t="s">
        <v>929</v>
      </c>
      <c r="C338" s="128" t="s">
        <v>282</v>
      </c>
      <c r="D338" s="113">
        <v>50</v>
      </c>
      <c r="E338" s="113">
        <v>32</v>
      </c>
      <c r="F338" s="113">
        <v>2</v>
      </c>
      <c r="G338" s="113">
        <v>3200</v>
      </c>
      <c r="H338" s="114">
        <v>0.008</v>
      </c>
      <c r="I338" s="114">
        <v>0.008</v>
      </c>
      <c r="J338" s="113">
        <v>640</v>
      </c>
      <c r="K338" s="183">
        <f t="shared" si="5"/>
        <v>1.2</v>
      </c>
      <c r="L338" s="115" t="s">
        <v>130</v>
      </c>
    </row>
    <row r="339" spans="1:12" ht="12.75">
      <c r="A339" s="211">
        <v>337</v>
      </c>
      <c r="B339" s="113" t="s">
        <v>930</v>
      </c>
      <c r="C339" s="128" t="s">
        <v>282</v>
      </c>
      <c r="D339" s="113">
        <v>60</v>
      </c>
      <c r="E339" s="113">
        <v>32</v>
      </c>
      <c r="F339" s="113">
        <v>2</v>
      </c>
      <c r="G339" s="113">
        <v>3840</v>
      </c>
      <c r="H339" s="114">
        <v>0.008</v>
      </c>
      <c r="I339" s="114">
        <v>0.008</v>
      </c>
      <c r="J339" s="113">
        <v>800</v>
      </c>
      <c r="K339" s="183">
        <f t="shared" si="5"/>
        <v>1.2083333333333333</v>
      </c>
      <c r="L339" s="115" t="s">
        <v>130</v>
      </c>
    </row>
    <row r="340" spans="1:12" ht="12.75">
      <c r="A340" s="211">
        <v>338</v>
      </c>
      <c r="B340" s="113" t="s">
        <v>931</v>
      </c>
      <c r="C340" s="128" t="s">
        <v>282</v>
      </c>
      <c r="D340" s="113">
        <v>60</v>
      </c>
      <c r="E340" s="113">
        <v>32</v>
      </c>
      <c r="F340" s="113">
        <v>2</v>
      </c>
      <c r="G340" s="113">
        <v>3840</v>
      </c>
      <c r="H340" s="114">
        <v>0.008</v>
      </c>
      <c r="I340" s="114">
        <v>0.008</v>
      </c>
      <c r="J340" s="113">
        <v>800</v>
      </c>
      <c r="K340" s="183">
        <f t="shared" si="5"/>
        <v>1.2083333333333333</v>
      </c>
      <c r="L340" s="115" t="s">
        <v>130</v>
      </c>
    </row>
    <row r="341" spans="1:12" ht="12.75">
      <c r="A341" s="211">
        <v>339</v>
      </c>
      <c r="B341" s="111" t="s">
        <v>932</v>
      </c>
      <c r="C341" s="124" t="s">
        <v>282</v>
      </c>
      <c r="D341" s="111">
        <v>60</v>
      </c>
      <c r="E341" s="111">
        <v>32</v>
      </c>
      <c r="F341" s="111">
        <v>2</v>
      </c>
      <c r="G341" s="111">
        <v>3840</v>
      </c>
      <c r="H341" s="123">
        <v>0.008</v>
      </c>
      <c r="I341" s="123">
        <v>0.008</v>
      </c>
      <c r="J341" s="111">
        <v>800</v>
      </c>
      <c r="K341" s="183">
        <f t="shared" si="5"/>
        <v>1.2083333333333333</v>
      </c>
      <c r="L341" s="124" t="s">
        <v>130</v>
      </c>
    </row>
    <row r="342" spans="1:12" ht="12.75">
      <c r="A342" s="211">
        <v>340</v>
      </c>
      <c r="B342" s="113" t="s">
        <v>933</v>
      </c>
      <c r="C342" s="128" t="s">
        <v>282</v>
      </c>
      <c r="D342" s="113">
        <v>70</v>
      </c>
      <c r="E342" s="113">
        <v>32</v>
      </c>
      <c r="F342" s="113">
        <v>2</v>
      </c>
      <c r="G342" s="113">
        <v>4480</v>
      </c>
      <c r="H342" s="114">
        <v>0.008</v>
      </c>
      <c r="I342" s="114">
        <v>0.008</v>
      </c>
      <c r="J342" s="113">
        <v>960</v>
      </c>
      <c r="K342" s="183">
        <f t="shared" si="5"/>
        <v>1.2142857142857142</v>
      </c>
      <c r="L342" s="115" t="s">
        <v>130</v>
      </c>
    </row>
    <row r="343" spans="1:12" ht="12.75">
      <c r="A343" s="211">
        <v>341</v>
      </c>
      <c r="B343" s="113" t="s">
        <v>934</v>
      </c>
      <c r="C343" s="128" t="s">
        <v>282</v>
      </c>
      <c r="D343" s="113">
        <v>80</v>
      </c>
      <c r="E343" s="113">
        <v>32</v>
      </c>
      <c r="F343" s="113">
        <v>2</v>
      </c>
      <c r="G343" s="113">
        <v>5120</v>
      </c>
      <c r="H343" s="114">
        <v>0.008</v>
      </c>
      <c r="I343" s="114">
        <v>0.008</v>
      </c>
      <c r="J343" s="113">
        <v>1040</v>
      </c>
      <c r="K343" s="183">
        <f t="shared" si="5"/>
        <v>1.203125</v>
      </c>
      <c r="L343" s="115" t="s">
        <v>130</v>
      </c>
    </row>
    <row r="344" spans="1:12" ht="12.75">
      <c r="A344" s="211">
        <v>342</v>
      </c>
      <c r="B344" s="171" t="s">
        <v>935</v>
      </c>
      <c r="C344" s="121" t="s">
        <v>355</v>
      </c>
      <c r="D344" s="171">
        <v>90</v>
      </c>
      <c r="E344" s="171">
        <v>32</v>
      </c>
      <c r="F344" s="171">
        <v>2</v>
      </c>
      <c r="G344" s="171">
        <v>5760</v>
      </c>
      <c r="H344" s="171">
        <v>0.008</v>
      </c>
      <c r="I344" s="171">
        <v>0.008</v>
      </c>
      <c r="J344" s="171">
        <v>1200</v>
      </c>
      <c r="K344" s="183">
        <f t="shared" si="5"/>
        <v>1.2083333333333333</v>
      </c>
      <c r="L344" s="121" t="s">
        <v>130</v>
      </c>
    </row>
    <row r="345" spans="1:12" ht="12.75">
      <c r="A345" s="211">
        <v>343</v>
      </c>
      <c r="B345" s="113" t="s">
        <v>936</v>
      </c>
      <c r="C345" s="128" t="s">
        <v>282</v>
      </c>
      <c r="D345" s="113">
        <v>50</v>
      </c>
      <c r="E345" s="113">
        <v>50</v>
      </c>
      <c r="F345" s="113">
        <v>1.1</v>
      </c>
      <c r="G345" s="113">
        <v>2750</v>
      </c>
      <c r="H345" s="114">
        <v>0.017</v>
      </c>
      <c r="I345" s="114">
        <v>0.017</v>
      </c>
      <c r="J345" s="113">
        <v>900</v>
      </c>
      <c r="K345" s="183">
        <f t="shared" si="5"/>
        <v>1.3272727272727272</v>
      </c>
      <c r="L345" s="117" t="s">
        <v>136</v>
      </c>
    </row>
    <row r="346" spans="1:12" ht="12.75">
      <c r="A346" s="211">
        <v>344</v>
      </c>
      <c r="B346" s="181" t="s">
        <v>1549</v>
      </c>
      <c r="C346" s="182" t="s">
        <v>291</v>
      </c>
      <c r="D346" s="181">
        <v>3000</v>
      </c>
      <c r="E346" s="181">
        <v>1</v>
      </c>
      <c r="F346" s="181">
        <v>1</v>
      </c>
      <c r="G346" s="181">
        <v>3000</v>
      </c>
      <c r="H346" s="181">
        <v>0.015</v>
      </c>
      <c r="I346" s="181">
        <v>0.015</v>
      </c>
      <c r="J346" s="181">
        <v>690</v>
      </c>
      <c r="K346" s="183">
        <f t="shared" si="5"/>
        <v>1.23</v>
      </c>
      <c r="L346" s="182" t="s">
        <v>133</v>
      </c>
    </row>
    <row r="347" spans="1:12" ht="12.75">
      <c r="A347" s="211">
        <v>345</v>
      </c>
      <c r="B347" s="111" t="s">
        <v>937</v>
      </c>
      <c r="C347" s="124" t="s">
        <v>291</v>
      </c>
      <c r="D347" s="111">
        <v>500</v>
      </c>
      <c r="E347" s="111">
        <v>1</v>
      </c>
      <c r="F347" s="111">
        <v>1</v>
      </c>
      <c r="G347" s="111">
        <v>500</v>
      </c>
      <c r="H347" s="116">
        <v>0.017</v>
      </c>
      <c r="I347" s="116">
        <v>0.017</v>
      </c>
      <c r="J347" s="111">
        <v>490</v>
      </c>
      <c r="K347" s="183">
        <f t="shared" si="5"/>
        <v>1.98</v>
      </c>
      <c r="L347" s="121" t="s">
        <v>136</v>
      </c>
    </row>
    <row r="348" spans="1:12" ht="12.75">
      <c r="A348" s="211">
        <v>346</v>
      </c>
      <c r="B348" s="113" t="s">
        <v>938</v>
      </c>
      <c r="C348" s="128" t="s">
        <v>336</v>
      </c>
      <c r="D348" s="127">
        <v>310</v>
      </c>
      <c r="E348" s="127">
        <v>100</v>
      </c>
      <c r="F348" s="88">
        <v>0.04</v>
      </c>
      <c r="G348" s="127">
        <v>1240</v>
      </c>
      <c r="H348" s="114">
        <v>0.03</v>
      </c>
      <c r="I348" s="114">
        <v>0.03</v>
      </c>
      <c r="J348" s="113">
        <v>240</v>
      </c>
      <c r="K348" s="183">
        <f t="shared" si="5"/>
        <v>1.1935483870967742</v>
      </c>
      <c r="L348" s="115" t="s">
        <v>142</v>
      </c>
    </row>
    <row r="349" spans="1:12" ht="12.75">
      <c r="A349" s="211">
        <v>347</v>
      </c>
      <c r="B349" s="113" t="s">
        <v>939</v>
      </c>
      <c r="C349" s="128" t="s">
        <v>336</v>
      </c>
      <c r="D349" s="127">
        <v>500</v>
      </c>
      <c r="E349" s="127">
        <v>100</v>
      </c>
      <c r="F349" s="88">
        <v>0.04</v>
      </c>
      <c r="G349" s="127">
        <v>2000</v>
      </c>
      <c r="H349" s="114">
        <v>0.03</v>
      </c>
      <c r="I349" s="114">
        <v>0.03</v>
      </c>
      <c r="J349" s="113">
        <v>240</v>
      </c>
      <c r="K349" s="183">
        <f t="shared" si="5"/>
        <v>1.12</v>
      </c>
      <c r="L349" s="115" t="s">
        <v>142</v>
      </c>
    </row>
    <row r="350" spans="1:12" ht="12.75">
      <c r="A350" s="211">
        <v>348</v>
      </c>
      <c r="B350" s="131" t="s">
        <v>940</v>
      </c>
      <c r="C350" s="124" t="s">
        <v>336</v>
      </c>
      <c r="D350" s="111">
        <v>310</v>
      </c>
      <c r="E350" s="111">
        <v>100</v>
      </c>
      <c r="F350" s="111">
        <v>0.04</v>
      </c>
      <c r="G350" s="111">
        <v>1240</v>
      </c>
      <c r="H350" s="123">
        <v>0.03</v>
      </c>
      <c r="I350" s="123">
        <v>0.03</v>
      </c>
      <c r="J350" s="111">
        <v>480</v>
      </c>
      <c r="K350" s="183">
        <f t="shared" si="5"/>
        <v>1.3870967741935485</v>
      </c>
      <c r="L350" s="124" t="s">
        <v>142</v>
      </c>
    </row>
    <row r="351" spans="1:12" ht="12.75">
      <c r="A351" s="211">
        <v>349</v>
      </c>
      <c r="B351" s="131" t="s">
        <v>941</v>
      </c>
      <c r="C351" s="124" t="s">
        <v>336</v>
      </c>
      <c r="D351" s="111">
        <v>310</v>
      </c>
      <c r="E351" s="111">
        <v>100</v>
      </c>
      <c r="F351" s="111">
        <v>0.04</v>
      </c>
      <c r="G351" s="111">
        <v>1240</v>
      </c>
      <c r="H351" s="123">
        <v>0.03</v>
      </c>
      <c r="I351" s="123">
        <v>0.03</v>
      </c>
      <c r="J351" s="111">
        <v>240</v>
      </c>
      <c r="K351" s="183">
        <f t="shared" si="5"/>
        <v>1.1935483870967742</v>
      </c>
      <c r="L351" s="124" t="s">
        <v>142</v>
      </c>
    </row>
    <row r="352" spans="1:12" ht="12.75">
      <c r="A352" s="211">
        <v>350</v>
      </c>
      <c r="B352" s="110" t="s">
        <v>942</v>
      </c>
      <c r="C352" s="112" t="s">
        <v>943</v>
      </c>
      <c r="D352" s="110">
        <v>900</v>
      </c>
      <c r="E352" s="110">
        <v>50</v>
      </c>
      <c r="F352" s="110">
        <v>0.023</v>
      </c>
      <c r="G352" s="111">
        <v>1035</v>
      </c>
      <c r="H352" s="110">
        <v>0.03</v>
      </c>
      <c r="I352" s="110">
        <v>0.03</v>
      </c>
      <c r="J352" s="110">
        <v>300</v>
      </c>
      <c r="K352" s="183">
        <f t="shared" si="5"/>
        <v>1.289855072463768</v>
      </c>
      <c r="L352" s="112" t="s">
        <v>142</v>
      </c>
    </row>
    <row r="353" spans="1:12" ht="12.75">
      <c r="A353" s="211">
        <v>351</v>
      </c>
      <c r="B353" s="110" t="s">
        <v>944</v>
      </c>
      <c r="C353" s="112" t="s">
        <v>945</v>
      </c>
      <c r="D353" s="110">
        <v>1000</v>
      </c>
      <c r="E353" s="110">
        <v>50</v>
      </c>
      <c r="F353" s="110">
        <v>0.021</v>
      </c>
      <c r="G353" s="111">
        <v>1050</v>
      </c>
      <c r="H353" s="110">
        <v>0.03</v>
      </c>
      <c r="I353" s="110">
        <v>0.03</v>
      </c>
      <c r="J353" s="110">
        <v>300</v>
      </c>
      <c r="K353" s="183">
        <f t="shared" si="5"/>
        <v>1.2857142857142856</v>
      </c>
      <c r="L353" s="112" t="s">
        <v>142</v>
      </c>
    </row>
    <row r="354" spans="1:12" ht="12.75">
      <c r="A354" s="211">
        <v>352</v>
      </c>
      <c r="B354" s="113" t="s">
        <v>946</v>
      </c>
      <c r="C354" s="128" t="s">
        <v>336</v>
      </c>
      <c r="D354" s="113">
        <v>310</v>
      </c>
      <c r="E354" s="113">
        <v>100</v>
      </c>
      <c r="F354" s="113">
        <v>0.04</v>
      </c>
      <c r="G354" s="113">
        <v>1240</v>
      </c>
      <c r="H354" s="114">
        <v>0.03</v>
      </c>
      <c r="I354" s="114">
        <v>0.03</v>
      </c>
      <c r="J354" s="113">
        <v>480</v>
      </c>
      <c r="K354" s="183">
        <f t="shared" si="5"/>
        <v>1.3870967741935485</v>
      </c>
      <c r="L354" s="115" t="s">
        <v>142</v>
      </c>
    </row>
    <row r="355" spans="1:12" ht="12.75">
      <c r="A355" s="211">
        <v>353</v>
      </c>
      <c r="B355" s="113" t="s">
        <v>947</v>
      </c>
      <c r="C355" s="128" t="s">
        <v>336</v>
      </c>
      <c r="D355" s="113">
        <v>310</v>
      </c>
      <c r="E355" s="113">
        <v>100</v>
      </c>
      <c r="F355" s="113">
        <v>0.04</v>
      </c>
      <c r="G355" s="113">
        <v>1240</v>
      </c>
      <c r="H355" s="114">
        <v>0.03</v>
      </c>
      <c r="I355" s="114">
        <v>0.03</v>
      </c>
      <c r="J355" s="113">
        <v>240</v>
      </c>
      <c r="K355" s="183">
        <f t="shared" si="5"/>
        <v>1.1935483870967742</v>
      </c>
      <c r="L355" s="115" t="s">
        <v>142</v>
      </c>
    </row>
    <row r="356" spans="1:12" ht="12.75">
      <c r="A356" s="211">
        <v>354</v>
      </c>
      <c r="B356" s="113" t="s">
        <v>948</v>
      </c>
      <c r="C356" s="128" t="s">
        <v>336</v>
      </c>
      <c r="D356" s="113">
        <v>500</v>
      </c>
      <c r="E356" s="113">
        <v>1</v>
      </c>
      <c r="F356" s="113">
        <v>1</v>
      </c>
      <c r="G356" s="113">
        <v>500</v>
      </c>
      <c r="H356" s="116">
        <v>0.017</v>
      </c>
      <c r="I356" s="116">
        <v>0.017</v>
      </c>
      <c r="J356" s="113">
        <v>430</v>
      </c>
      <c r="K356" s="183">
        <f t="shared" si="5"/>
        <v>1.8599999999999999</v>
      </c>
      <c r="L356" s="117" t="s">
        <v>136</v>
      </c>
    </row>
    <row r="357" spans="1:12" ht="12.75">
      <c r="A357" s="211">
        <v>355</v>
      </c>
      <c r="B357" s="181" t="s">
        <v>1550</v>
      </c>
      <c r="C357" s="182" t="s">
        <v>336</v>
      </c>
      <c r="D357" s="181">
        <v>215</v>
      </c>
      <c r="E357" s="181">
        <v>100</v>
      </c>
      <c r="F357" s="181">
        <v>0.07</v>
      </c>
      <c r="G357" s="181">
        <v>1505</v>
      </c>
      <c r="H357" s="181">
        <v>0.03</v>
      </c>
      <c r="I357" s="181">
        <v>0.03</v>
      </c>
      <c r="J357" s="181">
        <v>240</v>
      </c>
      <c r="K357" s="183">
        <f t="shared" si="5"/>
        <v>1.159468438538206</v>
      </c>
      <c r="L357" s="182" t="s">
        <v>142</v>
      </c>
    </row>
    <row r="358" spans="1:12" ht="12.75">
      <c r="A358" s="211">
        <v>356</v>
      </c>
      <c r="B358" s="113" t="s">
        <v>949</v>
      </c>
      <c r="C358" s="128" t="s">
        <v>246</v>
      </c>
      <c r="D358" s="113">
        <v>2.5</v>
      </c>
      <c r="E358" s="113">
        <v>2000</v>
      </c>
      <c r="F358" s="113">
        <v>0.15</v>
      </c>
      <c r="G358" s="113">
        <v>750</v>
      </c>
      <c r="H358" s="120">
        <v>0.017</v>
      </c>
      <c r="I358" s="120">
        <v>0.017</v>
      </c>
      <c r="J358" s="113">
        <v>4800</v>
      </c>
      <c r="K358" s="183">
        <f t="shared" si="5"/>
        <v>7.4</v>
      </c>
      <c r="L358" s="115" t="s">
        <v>136</v>
      </c>
    </row>
    <row r="359" spans="1:12" ht="12.75">
      <c r="A359" s="211">
        <v>357</v>
      </c>
      <c r="B359" s="113" t="s">
        <v>950</v>
      </c>
      <c r="C359" s="128" t="s">
        <v>246</v>
      </c>
      <c r="D359" s="113">
        <v>2.5</v>
      </c>
      <c r="E359" s="113">
        <v>2000</v>
      </c>
      <c r="F359" s="113">
        <v>0.15</v>
      </c>
      <c r="G359" s="113">
        <v>750</v>
      </c>
      <c r="H359" s="120">
        <v>0.017</v>
      </c>
      <c r="I359" s="120">
        <v>0.017</v>
      </c>
      <c r="J359" s="113">
        <v>5900</v>
      </c>
      <c r="K359" s="183">
        <f t="shared" si="5"/>
        <v>8.866666666666667</v>
      </c>
      <c r="L359" s="115" t="s">
        <v>136</v>
      </c>
    </row>
    <row r="360" spans="1:12" ht="12.75">
      <c r="A360" s="211">
        <v>358</v>
      </c>
      <c r="B360" s="113" t="s">
        <v>951</v>
      </c>
      <c r="C360" s="128" t="s">
        <v>246</v>
      </c>
      <c r="D360" s="113">
        <v>1.5</v>
      </c>
      <c r="E360" s="113">
        <v>2000</v>
      </c>
      <c r="F360" s="113">
        <v>0.15</v>
      </c>
      <c r="G360" s="113">
        <v>450</v>
      </c>
      <c r="H360" s="120">
        <v>0.017</v>
      </c>
      <c r="I360" s="120">
        <v>0.017</v>
      </c>
      <c r="J360" s="113">
        <v>3810</v>
      </c>
      <c r="K360" s="183">
        <f t="shared" si="5"/>
        <v>9.466666666666667</v>
      </c>
      <c r="L360" s="115" t="s">
        <v>136</v>
      </c>
    </row>
    <row r="361" spans="1:12" ht="12.75">
      <c r="A361" s="211">
        <v>359</v>
      </c>
      <c r="B361" s="113" t="s">
        <v>952</v>
      </c>
      <c r="C361" s="128" t="s">
        <v>246</v>
      </c>
      <c r="D361" s="113">
        <v>1.5</v>
      </c>
      <c r="E361" s="113">
        <v>2000</v>
      </c>
      <c r="F361" s="113">
        <v>0.15</v>
      </c>
      <c r="G361" s="113">
        <v>450</v>
      </c>
      <c r="H361" s="114">
        <v>0.017</v>
      </c>
      <c r="I361" s="114">
        <v>0.017</v>
      </c>
      <c r="J361" s="113">
        <v>3800</v>
      </c>
      <c r="K361" s="183">
        <f t="shared" si="5"/>
        <v>9.444444444444445</v>
      </c>
      <c r="L361" s="115" t="s">
        <v>136</v>
      </c>
    </row>
    <row r="362" spans="1:12" ht="12.75">
      <c r="A362" s="211">
        <v>360</v>
      </c>
      <c r="B362" s="113" t="s">
        <v>953</v>
      </c>
      <c r="C362" s="128" t="s">
        <v>246</v>
      </c>
      <c r="D362" s="113">
        <v>2</v>
      </c>
      <c r="E362" s="113">
        <v>2000</v>
      </c>
      <c r="F362" s="113">
        <v>0.15</v>
      </c>
      <c r="G362" s="113">
        <v>600</v>
      </c>
      <c r="H362" s="114">
        <v>0.017</v>
      </c>
      <c r="I362" s="114">
        <v>0.017</v>
      </c>
      <c r="J362" s="113">
        <v>4800</v>
      </c>
      <c r="K362" s="183">
        <f t="shared" si="5"/>
        <v>9</v>
      </c>
      <c r="L362" s="115" t="s">
        <v>136</v>
      </c>
    </row>
    <row r="363" spans="1:12" ht="12.75">
      <c r="A363" s="211">
        <v>361</v>
      </c>
      <c r="B363" s="113" t="s">
        <v>954</v>
      </c>
      <c r="C363" s="128" t="s">
        <v>246</v>
      </c>
      <c r="D363" s="113">
        <v>2</v>
      </c>
      <c r="E363" s="113">
        <v>2000</v>
      </c>
      <c r="F363" s="113">
        <v>0.15</v>
      </c>
      <c r="G363" s="113">
        <v>600</v>
      </c>
      <c r="H363" s="114">
        <v>0.017</v>
      </c>
      <c r="I363" s="114">
        <v>0.017</v>
      </c>
      <c r="J363" s="113">
        <v>5500</v>
      </c>
      <c r="K363" s="183">
        <f t="shared" si="5"/>
        <v>10.166666666666666</v>
      </c>
      <c r="L363" s="115" t="s">
        <v>136</v>
      </c>
    </row>
    <row r="364" spans="1:12" ht="12.75">
      <c r="A364" s="211">
        <v>362</v>
      </c>
      <c r="B364" s="113" t="s">
        <v>955</v>
      </c>
      <c r="C364" s="128" t="s">
        <v>246</v>
      </c>
      <c r="D364" s="113">
        <v>2</v>
      </c>
      <c r="E364" s="113">
        <v>2000</v>
      </c>
      <c r="F364" s="113">
        <v>0.15</v>
      </c>
      <c r="G364" s="113">
        <v>600</v>
      </c>
      <c r="H364" s="114">
        <v>0.017</v>
      </c>
      <c r="I364" s="114">
        <v>0.017</v>
      </c>
      <c r="J364" s="113">
        <v>5900</v>
      </c>
      <c r="K364" s="183">
        <f t="shared" si="5"/>
        <v>10.833333333333334</v>
      </c>
      <c r="L364" s="115" t="s">
        <v>136</v>
      </c>
    </row>
    <row r="365" spans="1:12" ht="12.75">
      <c r="A365" s="211">
        <v>363</v>
      </c>
      <c r="B365" s="113" t="s">
        <v>956</v>
      </c>
      <c r="C365" s="128" t="s">
        <v>246</v>
      </c>
      <c r="D365" s="113">
        <v>2</v>
      </c>
      <c r="E365" s="113">
        <v>2000</v>
      </c>
      <c r="F365" s="113">
        <v>0.15</v>
      </c>
      <c r="G365" s="113">
        <v>600</v>
      </c>
      <c r="H365" s="114">
        <v>0.017</v>
      </c>
      <c r="I365" s="114">
        <v>0.017</v>
      </c>
      <c r="J365" s="113">
        <v>5900</v>
      </c>
      <c r="K365" s="183">
        <f t="shared" si="5"/>
        <v>10.833333333333334</v>
      </c>
      <c r="L365" s="115" t="s">
        <v>136</v>
      </c>
    </row>
    <row r="366" spans="1:12" ht="12.75">
      <c r="A366" s="211">
        <v>364</v>
      </c>
      <c r="B366" s="181" t="s">
        <v>1551</v>
      </c>
      <c r="C366" s="182" t="s">
        <v>291</v>
      </c>
      <c r="D366" s="181">
        <v>17000</v>
      </c>
      <c r="E366" s="181">
        <v>1</v>
      </c>
      <c r="F366" s="181">
        <v>0.15</v>
      </c>
      <c r="G366" s="181">
        <v>2550</v>
      </c>
      <c r="H366" s="181">
        <v>0.017</v>
      </c>
      <c r="I366" s="181">
        <v>0.017</v>
      </c>
      <c r="J366" s="181">
        <v>2080</v>
      </c>
      <c r="K366" s="183">
        <f t="shared" si="5"/>
        <v>1.815686274509804</v>
      </c>
      <c r="L366" s="182" t="s">
        <v>136</v>
      </c>
    </row>
    <row r="367" spans="1:12" ht="12.75">
      <c r="A367" s="211">
        <v>365</v>
      </c>
      <c r="B367" s="181" t="s">
        <v>1552</v>
      </c>
      <c r="C367" s="182" t="s">
        <v>291</v>
      </c>
      <c r="D367" s="181">
        <v>17000</v>
      </c>
      <c r="E367" s="181">
        <v>1</v>
      </c>
      <c r="F367" s="181">
        <v>0.3</v>
      </c>
      <c r="G367" s="181">
        <v>5100</v>
      </c>
      <c r="H367" s="181">
        <v>0.017</v>
      </c>
      <c r="I367" s="181">
        <v>0.017</v>
      </c>
      <c r="J367" s="181">
        <v>2080</v>
      </c>
      <c r="K367" s="183">
        <f t="shared" si="5"/>
        <v>1.4078431372549018</v>
      </c>
      <c r="L367" s="182" t="s">
        <v>136</v>
      </c>
    </row>
    <row r="368" spans="1:12" ht="12.75">
      <c r="A368" s="211">
        <v>366</v>
      </c>
      <c r="B368" s="181" t="s">
        <v>1553</v>
      </c>
      <c r="C368" s="182" t="s">
        <v>291</v>
      </c>
      <c r="D368" s="181">
        <v>450</v>
      </c>
      <c r="E368" s="181">
        <v>1</v>
      </c>
      <c r="F368" s="181">
        <v>1</v>
      </c>
      <c r="G368" s="181">
        <v>450</v>
      </c>
      <c r="H368" s="181">
        <v>0.017</v>
      </c>
      <c r="I368" s="181">
        <v>0.017</v>
      </c>
      <c r="J368" s="181">
        <v>250</v>
      </c>
      <c r="K368" s="183">
        <f t="shared" si="5"/>
        <v>1.5555555555555556</v>
      </c>
      <c r="L368" s="182" t="s">
        <v>136</v>
      </c>
    </row>
    <row r="369" spans="1:12" ht="12.75">
      <c r="A369" s="211">
        <v>367</v>
      </c>
      <c r="B369" s="181" t="s">
        <v>1554</v>
      </c>
      <c r="C369" s="182" t="s">
        <v>291</v>
      </c>
      <c r="D369" s="181">
        <v>6000</v>
      </c>
      <c r="E369" s="181">
        <v>1</v>
      </c>
      <c r="F369" s="181">
        <v>1</v>
      </c>
      <c r="G369" s="181">
        <v>6000</v>
      </c>
      <c r="H369" s="181">
        <v>0.017</v>
      </c>
      <c r="I369" s="181">
        <v>0.017</v>
      </c>
      <c r="J369" s="181">
        <v>3900</v>
      </c>
      <c r="K369" s="183">
        <f t="shared" si="5"/>
        <v>1.65</v>
      </c>
      <c r="L369" s="182" t="s">
        <v>136</v>
      </c>
    </row>
    <row r="370" spans="1:12" ht="12.75">
      <c r="A370" s="211">
        <v>368</v>
      </c>
      <c r="B370" s="181" t="s">
        <v>1555</v>
      </c>
      <c r="C370" s="182" t="s">
        <v>291</v>
      </c>
      <c r="D370" s="181">
        <v>5000</v>
      </c>
      <c r="E370" s="181">
        <v>1</v>
      </c>
      <c r="F370" s="181">
        <v>1</v>
      </c>
      <c r="G370" s="181">
        <v>5000</v>
      </c>
      <c r="H370" s="181">
        <v>0.017</v>
      </c>
      <c r="I370" s="181">
        <v>0.017</v>
      </c>
      <c r="J370" s="181">
        <v>2400</v>
      </c>
      <c r="K370" s="183">
        <f t="shared" si="5"/>
        <v>1.48</v>
      </c>
      <c r="L370" s="182" t="s">
        <v>136</v>
      </c>
    </row>
    <row r="371" spans="1:12" ht="12.75">
      <c r="A371" s="211">
        <v>369</v>
      </c>
      <c r="B371" s="113" t="s">
        <v>957</v>
      </c>
      <c r="C371" s="128" t="s">
        <v>291</v>
      </c>
      <c r="D371" s="113">
        <v>3000</v>
      </c>
      <c r="E371" s="113">
        <v>1</v>
      </c>
      <c r="F371" s="113">
        <v>1.3</v>
      </c>
      <c r="G371" s="113">
        <v>3900</v>
      </c>
      <c r="H371" s="114">
        <v>0.015</v>
      </c>
      <c r="I371" s="114">
        <v>0.015</v>
      </c>
      <c r="J371" s="113">
        <v>650</v>
      </c>
      <c r="K371" s="183">
        <f t="shared" si="5"/>
        <v>1.1666666666666667</v>
      </c>
      <c r="L371" s="115" t="s">
        <v>133</v>
      </c>
    </row>
    <row r="372" spans="1:12" ht="12.75">
      <c r="A372" s="211">
        <v>370</v>
      </c>
      <c r="B372" s="113" t="s">
        <v>958</v>
      </c>
      <c r="C372" s="128" t="s">
        <v>291</v>
      </c>
      <c r="D372" s="113">
        <v>2000</v>
      </c>
      <c r="E372" s="113">
        <v>1</v>
      </c>
      <c r="F372" s="113">
        <v>1.3</v>
      </c>
      <c r="G372" s="113">
        <v>2600</v>
      </c>
      <c r="H372" s="114">
        <v>0.015</v>
      </c>
      <c r="I372" s="114">
        <v>0.015</v>
      </c>
      <c r="J372" s="113">
        <v>580</v>
      </c>
      <c r="K372" s="183">
        <f t="shared" si="5"/>
        <v>1.2230769230769232</v>
      </c>
      <c r="L372" s="115" t="s">
        <v>133</v>
      </c>
    </row>
    <row r="373" spans="1:12" ht="12.75">
      <c r="A373" s="211">
        <v>371</v>
      </c>
      <c r="B373" s="113" t="s">
        <v>959</v>
      </c>
      <c r="C373" s="128" t="s">
        <v>291</v>
      </c>
      <c r="D373" s="113">
        <v>3000</v>
      </c>
      <c r="E373" s="113">
        <v>1</v>
      </c>
      <c r="F373" s="113">
        <v>1.3</v>
      </c>
      <c r="G373" s="113">
        <v>3900</v>
      </c>
      <c r="H373" s="114">
        <v>0.015</v>
      </c>
      <c r="I373" s="114">
        <v>0.015</v>
      </c>
      <c r="J373" s="113">
        <v>650</v>
      </c>
      <c r="K373" s="183">
        <f t="shared" si="5"/>
        <v>1.1666666666666667</v>
      </c>
      <c r="L373" s="115" t="s">
        <v>133</v>
      </c>
    </row>
    <row r="374" spans="1:12" ht="12.75">
      <c r="A374" s="211">
        <v>372</v>
      </c>
      <c r="B374" s="113" t="s">
        <v>960</v>
      </c>
      <c r="C374" s="128" t="s">
        <v>291</v>
      </c>
      <c r="D374" s="113">
        <v>3400</v>
      </c>
      <c r="E374" s="113">
        <v>1</v>
      </c>
      <c r="F374" s="113">
        <v>1.176</v>
      </c>
      <c r="G374" s="113">
        <v>3998.4</v>
      </c>
      <c r="H374" s="116">
        <v>0.03</v>
      </c>
      <c r="I374" s="116">
        <v>0.03</v>
      </c>
      <c r="J374" s="113">
        <v>296</v>
      </c>
      <c r="K374" s="183">
        <f t="shared" si="5"/>
        <v>1.0740296118447379</v>
      </c>
      <c r="L374" s="117" t="s">
        <v>142</v>
      </c>
    </row>
    <row r="375" spans="1:12" ht="12.75">
      <c r="A375" s="211">
        <v>373</v>
      </c>
      <c r="B375" s="113" t="s">
        <v>961</v>
      </c>
      <c r="C375" s="128" t="s">
        <v>291</v>
      </c>
      <c r="D375" s="113">
        <v>1500</v>
      </c>
      <c r="E375" s="113">
        <v>1</v>
      </c>
      <c r="F375" s="113">
        <v>1.176</v>
      </c>
      <c r="G375" s="113">
        <v>1764</v>
      </c>
      <c r="H375" s="116">
        <v>0.03</v>
      </c>
      <c r="I375" s="116">
        <v>0.03</v>
      </c>
      <c r="J375" s="113">
        <v>120</v>
      </c>
      <c r="K375" s="183">
        <f t="shared" si="5"/>
        <v>1.0680272108843538</v>
      </c>
      <c r="L375" s="117" t="s">
        <v>142</v>
      </c>
    </row>
    <row r="376" spans="1:12" ht="12.75">
      <c r="A376" s="211">
        <v>374</v>
      </c>
      <c r="B376" s="113" t="s">
        <v>962</v>
      </c>
      <c r="C376" s="128" t="s">
        <v>291</v>
      </c>
      <c r="D376" s="113">
        <v>2500</v>
      </c>
      <c r="E376" s="113">
        <v>1</v>
      </c>
      <c r="F376" s="113">
        <v>1.176</v>
      </c>
      <c r="G376" s="113">
        <v>2940</v>
      </c>
      <c r="H376" s="116">
        <v>0.03</v>
      </c>
      <c r="I376" s="116">
        <v>0.03</v>
      </c>
      <c r="J376" s="113">
        <v>210</v>
      </c>
      <c r="K376" s="183">
        <f t="shared" si="5"/>
        <v>1.0714285714285714</v>
      </c>
      <c r="L376" s="117" t="s">
        <v>142</v>
      </c>
    </row>
    <row r="377" spans="1:12" ht="12.75">
      <c r="A377" s="211">
        <v>375</v>
      </c>
      <c r="B377" s="113" t="s">
        <v>963</v>
      </c>
      <c r="C377" s="128" t="s">
        <v>291</v>
      </c>
      <c r="D377" s="113">
        <v>3400</v>
      </c>
      <c r="E377" s="113">
        <v>1</v>
      </c>
      <c r="F377" s="113">
        <v>1.176</v>
      </c>
      <c r="G377" s="113">
        <v>3998.4</v>
      </c>
      <c r="H377" s="116">
        <v>0.03</v>
      </c>
      <c r="I377" s="116">
        <v>0.03</v>
      </c>
      <c r="J377" s="113">
        <v>296</v>
      </c>
      <c r="K377" s="183">
        <f t="shared" si="5"/>
        <v>1.0740296118447379</v>
      </c>
      <c r="L377" s="117" t="s">
        <v>142</v>
      </c>
    </row>
    <row r="378" spans="1:12" ht="12.75">
      <c r="A378" s="211">
        <v>376</v>
      </c>
      <c r="B378" s="113" t="s">
        <v>964</v>
      </c>
      <c r="C378" s="128" t="s">
        <v>291</v>
      </c>
      <c r="D378" s="113">
        <v>4500</v>
      </c>
      <c r="E378" s="113">
        <v>1</v>
      </c>
      <c r="F378" s="113">
        <v>1.176</v>
      </c>
      <c r="G378" s="113">
        <v>5292</v>
      </c>
      <c r="H378" s="116">
        <v>0.03</v>
      </c>
      <c r="I378" s="116">
        <v>0.03</v>
      </c>
      <c r="J378" s="113">
        <v>380</v>
      </c>
      <c r="K378" s="183">
        <f t="shared" si="5"/>
        <v>1.071806500377929</v>
      </c>
      <c r="L378" s="117" t="s">
        <v>142</v>
      </c>
    </row>
    <row r="379" spans="1:12" ht="12.75">
      <c r="A379" s="211">
        <v>377</v>
      </c>
      <c r="B379" s="113" t="s">
        <v>966</v>
      </c>
      <c r="C379" s="128" t="s">
        <v>291</v>
      </c>
      <c r="D379" s="113">
        <v>3400</v>
      </c>
      <c r="E379" s="113">
        <v>1</v>
      </c>
      <c r="F379" s="113">
        <v>1.176</v>
      </c>
      <c r="G379" s="113">
        <v>3998.4</v>
      </c>
      <c r="H379" s="116">
        <v>0.03</v>
      </c>
      <c r="I379" s="116">
        <v>0.03</v>
      </c>
      <c r="J379" s="113">
        <v>296</v>
      </c>
      <c r="K379" s="183">
        <f t="shared" si="5"/>
        <v>1.0740296118447379</v>
      </c>
      <c r="L379" s="117" t="s">
        <v>142</v>
      </c>
    </row>
    <row r="380" spans="1:12" ht="12.75">
      <c r="A380" s="211">
        <v>378</v>
      </c>
      <c r="B380" s="113" t="s">
        <v>967</v>
      </c>
      <c r="C380" s="128" t="s">
        <v>291</v>
      </c>
      <c r="D380" s="113">
        <v>2500</v>
      </c>
      <c r="E380" s="113">
        <v>1</v>
      </c>
      <c r="F380" s="113">
        <v>1.1</v>
      </c>
      <c r="G380" s="113">
        <v>2750</v>
      </c>
      <c r="H380" s="116">
        <v>0.03</v>
      </c>
      <c r="I380" s="116">
        <v>0.03</v>
      </c>
      <c r="J380" s="113">
        <v>300</v>
      </c>
      <c r="K380" s="183">
        <f t="shared" si="5"/>
        <v>1.1090909090909091</v>
      </c>
      <c r="L380" s="117" t="s">
        <v>142</v>
      </c>
    </row>
    <row r="381" spans="1:12" ht="12.75">
      <c r="A381" s="211">
        <v>379</v>
      </c>
      <c r="B381" s="113" t="s">
        <v>968</v>
      </c>
      <c r="C381" s="128" t="s">
        <v>291</v>
      </c>
      <c r="D381" s="113">
        <v>2000</v>
      </c>
      <c r="E381" s="113">
        <v>1</v>
      </c>
      <c r="F381" s="113">
        <v>0.94</v>
      </c>
      <c r="G381" s="113">
        <v>1880</v>
      </c>
      <c r="H381" s="116">
        <v>0.03</v>
      </c>
      <c r="I381" s="116">
        <v>0.03</v>
      </c>
      <c r="J381" s="113">
        <v>75</v>
      </c>
      <c r="K381" s="183">
        <f t="shared" si="5"/>
        <v>1.0398936170212767</v>
      </c>
      <c r="L381" s="117" t="s">
        <v>142</v>
      </c>
    </row>
    <row r="382" spans="1:12" ht="12.75">
      <c r="A382" s="211">
        <v>380</v>
      </c>
      <c r="B382" s="113" t="s">
        <v>969</v>
      </c>
      <c r="C382" s="128" t="s">
        <v>336</v>
      </c>
      <c r="D382" s="113">
        <v>120</v>
      </c>
      <c r="E382" s="113">
        <v>100</v>
      </c>
      <c r="F382" s="113">
        <v>0.0817</v>
      </c>
      <c r="G382" s="113">
        <v>980</v>
      </c>
      <c r="H382" s="114">
        <v>0.03</v>
      </c>
      <c r="I382" s="114">
        <v>0.03</v>
      </c>
      <c r="J382" s="113">
        <v>390</v>
      </c>
      <c r="K382" s="183">
        <f t="shared" si="5"/>
        <v>1.3979591836734695</v>
      </c>
      <c r="L382" s="115" t="s">
        <v>142</v>
      </c>
    </row>
    <row r="383" spans="1:12" ht="12.75">
      <c r="A383" s="211">
        <v>381</v>
      </c>
      <c r="B383" s="113" t="s">
        <v>970</v>
      </c>
      <c r="C383" s="128" t="s">
        <v>282</v>
      </c>
      <c r="D383" s="113">
        <v>286</v>
      </c>
      <c r="E383" s="113">
        <v>3.11</v>
      </c>
      <c r="F383" s="113">
        <v>1.001</v>
      </c>
      <c r="G383" s="199">
        <v>890.35</v>
      </c>
      <c r="H383" s="114">
        <v>0.03</v>
      </c>
      <c r="I383" s="114">
        <v>0.03</v>
      </c>
      <c r="J383" s="113">
        <v>196</v>
      </c>
      <c r="K383" s="183">
        <f t="shared" si="5"/>
        <v>1.2201381479193576</v>
      </c>
      <c r="L383" s="115" t="s">
        <v>142</v>
      </c>
    </row>
    <row r="384" spans="1:12" ht="12.75">
      <c r="A384" s="211">
        <v>382</v>
      </c>
      <c r="B384" s="181" t="s">
        <v>1556</v>
      </c>
      <c r="C384" s="182" t="s">
        <v>282</v>
      </c>
      <c r="D384" s="181">
        <v>286</v>
      </c>
      <c r="E384" s="181">
        <v>3.11</v>
      </c>
      <c r="F384" s="181">
        <v>1.001</v>
      </c>
      <c r="G384" s="201">
        <v>890.3494599999998</v>
      </c>
      <c r="H384" s="181">
        <v>0.03</v>
      </c>
      <c r="I384" s="181">
        <v>0.03</v>
      </c>
      <c r="J384" s="181">
        <v>196</v>
      </c>
      <c r="K384" s="183">
        <f t="shared" si="5"/>
        <v>1.220138281433899</v>
      </c>
      <c r="L384" s="182" t="s">
        <v>142</v>
      </c>
    </row>
    <row r="385" spans="1:12" ht="12.75">
      <c r="A385" s="211">
        <v>383</v>
      </c>
      <c r="B385" s="113" t="s">
        <v>971</v>
      </c>
      <c r="C385" s="128" t="s">
        <v>246</v>
      </c>
      <c r="D385" s="113">
        <v>5</v>
      </c>
      <c r="E385" s="113">
        <v>2000</v>
      </c>
      <c r="F385" s="113">
        <v>0.15</v>
      </c>
      <c r="G385" s="113">
        <v>1500</v>
      </c>
      <c r="H385" s="114">
        <v>0.02</v>
      </c>
      <c r="I385" s="114">
        <v>0.02</v>
      </c>
      <c r="J385" s="113">
        <v>3500</v>
      </c>
      <c r="K385" s="183">
        <f t="shared" si="5"/>
        <v>3.3333333333333335</v>
      </c>
      <c r="L385" s="115" t="s">
        <v>137</v>
      </c>
    </row>
    <row r="386" spans="1:12" ht="12.75">
      <c r="A386" s="211">
        <v>384</v>
      </c>
      <c r="B386" s="113" t="s">
        <v>972</v>
      </c>
      <c r="C386" s="128" t="s">
        <v>246</v>
      </c>
      <c r="D386" s="113">
        <v>5</v>
      </c>
      <c r="E386" s="113">
        <v>2000</v>
      </c>
      <c r="F386" s="113">
        <v>0.15</v>
      </c>
      <c r="G386" s="113">
        <v>1500</v>
      </c>
      <c r="H386" s="114">
        <v>0.02</v>
      </c>
      <c r="I386" s="114">
        <v>0.02</v>
      </c>
      <c r="J386" s="113">
        <v>3500</v>
      </c>
      <c r="K386" s="183">
        <f t="shared" si="5"/>
        <v>3.3333333333333335</v>
      </c>
      <c r="L386" s="115" t="s">
        <v>137</v>
      </c>
    </row>
    <row r="387" spans="1:12" ht="12.75">
      <c r="A387" s="211">
        <v>385</v>
      </c>
      <c r="B387" s="113" t="s">
        <v>973</v>
      </c>
      <c r="C387" s="128" t="s">
        <v>246</v>
      </c>
      <c r="D387" s="113">
        <v>3</v>
      </c>
      <c r="E387" s="113">
        <v>2000</v>
      </c>
      <c r="F387" s="113">
        <v>0.15</v>
      </c>
      <c r="G387" s="113">
        <v>900</v>
      </c>
      <c r="H387" s="114">
        <v>0.02</v>
      </c>
      <c r="I387" s="114">
        <v>0.02</v>
      </c>
      <c r="J387" s="113">
        <v>2500</v>
      </c>
      <c r="K387" s="183">
        <f t="shared" si="5"/>
        <v>3.7777777777777777</v>
      </c>
      <c r="L387" s="115" t="s">
        <v>137</v>
      </c>
    </row>
    <row r="388" spans="1:12" ht="12.75">
      <c r="A388" s="211">
        <v>386</v>
      </c>
      <c r="B388" s="113" t="s">
        <v>974</v>
      </c>
      <c r="C388" s="128" t="s">
        <v>246</v>
      </c>
      <c r="D388" s="113">
        <v>3</v>
      </c>
      <c r="E388" s="113">
        <v>2000</v>
      </c>
      <c r="F388" s="113">
        <v>0.15</v>
      </c>
      <c r="G388" s="113">
        <v>900</v>
      </c>
      <c r="H388" s="114">
        <v>0.02</v>
      </c>
      <c r="I388" s="114">
        <v>0.02</v>
      </c>
      <c r="J388" s="113">
        <v>3500</v>
      </c>
      <c r="K388" s="183">
        <f t="shared" si="5"/>
        <v>4.888888888888889</v>
      </c>
      <c r="L388" s="115" t="s">
        <v>137</v>
      </c>
    </row>
    <row r="389" spans="1:12" ht="12.75">
      <c r="A389" s="211">
        <v>387</v>
      </c>
      <c r="B389" s="113" t="s">
        <v>975</v>
      </c>
      <c r="C389" s="128" t="s">
        <v>246</v>
      </c>
      <c r="D389" s="113">
        <v>4.5</v>
      </c>
      <c r="E389" s="113">
        <v>2000</v>
      </c>
      <c r="F389" s="113">
        <v>0.15</v>
      </c>
      <c r="G389" s="113">
        <v>1350</v>
      </c>
      <c r="H389" s="114">
        <v>0.2</v>
      </c>
      <c r="I389" s="114">
        <v>0.02</v>
      </c>
      <c r="J389" s="113">
        <v>3500</v>
      </c>
      <c r="K389" s="183">
        <f t="shared" si="5"/>
        <v>3.5925925925925926</v>
      </c>
      <c r="L389" s="115" t="s">
        <v>137</v>
      </c>
    </row>
    <row r="390" spans="1:12" ht="12.75">
      <c r="A390" s="211">
        <v>388</v>
      </c>
      <c r="B390" s="113" t="s">
        <v>976</v>
      </c>
      <c r="C390" s="128" t="s">
        <v>246</v>
      </c>
      <c r="D390" s="113">
        <v>4.5</v>
      </c>
      <c r="E390" s="113">
        <v>2000</v>
      </c>
      <c r="F390" s="113">
        <v>0.15</v>
      </c>
      <c r="G390" s="113">
        <v>1350</v>
      </c>
      <c r="H390" s="114">
        <v>0.02</v>
      </c>
      <c r="I390" s="114">
        <v>0.02</v>
      </c>
      <c r="J390" s="113">
        <v>3500</v>
      </c>
      <c r="K390" s="183">
        <f t="shared" si="5"/>
        <v>3.5925925925925926</v>
      </c>
      <c r="L390" s="115" t="s">
        <v>137</v>
      </c>
    </row>
    <row r="391" spans="1:12" ht="12.75">
      <c r="A391" s="211">
        <v>389</v>
      </c>
      <c r="B391" s="113" t="s">
        <v>977</v>
      </c>
      <c r="C391" s="128" t="s">
        <v>246</v>
      </c>
      <c r="D391" s="113">
        <v>2.5</v>
      </c>
      <c r="E391" s="113">
        <v>2000</v>
      </c>
      <c r="F391" s="113">
        <v>0.15</v>
      </c>
      <c r="G391" s="113">
        <v>750</v>
      </c>
      <c r="H391" s="114">
        <v>0.02</v>
      </c>
      <c r="I391" s="114">
        <v>0.02</v>
      </c>
      <c r="J391" s="113">
        <v>2500</v>
      </c>
      <c r="K391" s="183">
        <f aca="true" t="shared" si="6" ref="K391:K454">(J391/G391)+1</f>
        <v>4.333333333333334</v>
      </c>
      <c r="L391" s="115" t="s">
        <v>137</v>
      </c>
    </row>
    <row r="392" spans="1:12" ht="12.75">
      <c r="A392" s="211">
        <v>390</v>
      </c>
      <c r="B392" s="113" t="s">
        <v>978</v>
      </c>
      <c r="C392" s="128" t="s">
        <v>246</v>
      </c>
      <c r="D392" s="113">
        <v>2.5</v>
      </c>
      <c r="E392" s="113">
        <v>2000</v>
      </c>
      <c r="F392" s="113">
        <v>0.15</v>
      </c>
      <c r="G392" s="113">
        <v>750</v>
      </c>
      <c r="H392" s="114">
        <v>0.02</v>
      </c>
      <c r="I392" s="114">
        <v>0.02</v>
      </c>
      <c r="J392" s="113">
        <v>2500</v>
      </c>
      <c r="K392" s="183">
        <f t="shared" si="6"/>
        <v>4.333333333333334</v>
      </c>
      <c r="L392" s="115" t="s">
        <v>137</v>
      </c>
    </row>
    <row r="393" spans="1:12" ht="12.75">
      <c r="A393" s="211">
        <v>391</v>
      </c>
      <c r="B393" s="110" t="s">
        <v>979</v>
      </c>
      <c r="C393" s="112" t="s">
        <v>246</v>
      </c>
      <c r="D393" s="110">
        <v>1.5</v>
      </c>
      <c r="E393" s="110">
        <v>2000</v>
      </c>
      <c r="F393" s="110">
        <v>0.1</v>
      </c>
      <c r="G393" s="111">
        <v>300</v>
      </c>
      <c r="H393" s="110">
        <v>0.02</v>
      </c>
      <c r="I393" s="110">
        <v>0.02</v>
      </c>
      <c r="J393" s="110">
        <v>2500</v>
      </c>
      <c r="K393" s="183">
        <f t="shared" si="6"/>
        <v>9.333333333333334</v>
      </c>
      <c r="L393" s="112" t="s">
        <v>137</v>
      </c>
    </row>
    <row r="394" spans="1:12" ht="12.75">
      <c r="A394" s="211">
        <v>392</v>
      </c>
      <c r="B394" s="110" t="s">
        <v>980</v>
      </c>
      <c r="C394" s="112" t="s">
        <v>246</v>
      </c>
      <c r="D394" s="110">
        <v>1.5</v>
      </c>
      <c r="E394" s="110">
        <v>2000</v>
      </c>
      <c r="F394" s="110">
        <v>0.1</v>
      </c>
      <c r="G394" s="111">
        <v>300</v>
      </c>
      <c r="H394" s="110">
        <v>0.02</v>
      </c>
      <c r="I394" s="110">
        <v>0.02</v>
      </c>
      <c r="J394" s="110">
        <v>2500</v>
      </c>
      <c r="K394" s="183">
        <f t="shared" si="6"/>
        <v>9.333333333333334</v>
      </c>
      <c r="L394" s="112" t="s">
        <v>137</v>
      </c>
    </row>
    <row r="395" spans="1:12" ht="12.75">
      <c r="A395" s="211">
        <v>393</v>
      </c>
      <c r="B395" s="110" t="s">
        <v>981</v>
      </c>
      <c r="C395" s="112" t="s">
        <v>246</v>
      </c>
      <c r="D395" s="110">
        <v>1.5</v>
      </c>
      <c r="E395" s="110">
        <v>2000</v>
      </c>
      <c r="F395" s="110">
        <v>0.02</v>
      </c>
      <c r="G395" s="111">
        <v>60</v>
      </c>
      <c r="H395" s="110">
        <v>0.02</v>
      </c>
      <c r="I395" s="110">
        <v>0.02</v>
      </c>
      <c r="J395" s="110">
        <v>3500</v>
      </c>
      <c r="K395" s="183">
        <f t="shared" si="6"/>
        <v>59.333333333333336</v>
      </c>
      <c r="L395" s="112" t="s">
        <v>137</v>
      </c>
    </row>
    <row r="396" spans="1:12" ht="12.75">
      <c r="A396" s="211">
        <v>394</v>
      </c>
      <c r="B396" s="110" t="s">
        <v>982</v>
      </c>
      <c r="C396" s="112" t="s">
        <v>246</v>
      </c>
      <c r="D396" s="110">
        <v>1.5</v>
      </c>
      <c r="E396" s="110">
        <v>2000</v>
      </c>
      <c r="F396" s="110">
        <v>0.02</v>
      </c>
      <c r="G396" s="111">
        <v>60</v>
      </c>
      <c r="H396" s="110">
        <v>0.02</v>
      </c>
      <c r="I396" s="110">
        <v>0.02</v>
      </c>
      <c r="J396" s="110">
        <v>3500</v>
      </c>
      <c r="K396" s="183">
        <f t="shared" si="6"/>
        <v>59.333333333333336</v>
      </c>
      <c r="L396" s="112" t="s">
        <v>137</v>
      </c>
    </row>
    <row r="397" spans="1:12" ht="12.75">
      <c r="A397" s="211">
        <v>395</v>
      </c>
      <c r="B397" s="113" t="s">
        <v>983</v>
      </c>
      <c r="C397" s="128" t="s">
        <v>291</v>
      </c>
      <c r="D397" s="127">
        <v>1800</v>
      </c>
      <c r="E397" s="127">
        <v>1</v>
      </c>
      <c r="F397" s="88">
        <v>0.5</v>
      </c>
      <c r="G397" s="127">
        <v>900</v>
      </c>
      <c r="H397" s="114">
        <v>0.025</v>
      </c>
      <c r="I397" s="114">
        <v>0.025</v>
      </c>
      <c r="J397" s="113">
        <v>370</v>
      </c>
      <c r="K397" s="183">
        <f t="shared" si="6"/>
        <v>1.411111111111111</v>
      </c>
      <c r="L397" s="115" t="s">
        <v>141</v>
      </c>
    </row>
    <row r="398" spans="1:12" ht="12.75">
      <c r="A398" s="211">
        <v>396</v>
      </c>
      <c r="B398" s="113" t="s">
        <v>984</v>
      </c>
      <c r="C398" s="128" t="s">
        <v>291</v>
      </c>
      <c r="D398" s="127">
        <v>1800</v>
      </c>
      <c r="E398" s="127">
        <v>1</v>
      </c>
      <c r="F398" s="88">
        <v>0.5</v>
      </c>
      <c r="G398" s="127">
        <v>900</v>
      </c>
      <c r="H398" s="114">
        <v>0.025</v>
      </c>
      <c r="I398" s="114">
        <v>0.025</v>
      </c>
      <c r="J398" s="113">
        <v>340</v>
      </c>
      <c r="K398" s="183">
        <f t="shared" si="6"/>
        <v>1.3777777777777778</v>
      </c>
      <c r="L398" s="115" t="s">
        <v>141</v>
      </c>
    </row>
    <row r="399" spans="1:12" ht="12.75">
      <c r="A399" s="211">
        <v>397</v>
      </c>
      <c r="B399" s="113" t="s">
        <v>985</v>
      </c>
      <c r="C399" s="128" t="s">
        <v>291</v>
      </c>
      <c r="D399" s="127">
        <v>2000</v>
      </c>
      <c r="E399" s="127">
        <v>1</v>
      </c>
      <c r="F399" s="88">
        <v>0.5</v>
      </c>
      <c r="G399" s="127">
        <v>1000</v>
      </c>
      <c r="H399" s="114">
        <v>0.025</v>
      </c>
      <c r="I399" s="114">
        <v>0.025</v>
      </c>
      <c r="J399" s="113">
        <v>410</v>
      </c>
      <c r="K399" s="183">
        <f t="shared" si="6"/>
        <v>1.41</v>
      </c>
      <c r="L399" s="115" t="s">
        <v>141</v>
      </c>
    </row>
    <row r="400" spans="1:12" ht="12.75">
      <c r="A400" s="211">
        <v>398</v>
      </c>
      <c r="B400" s="113" t="s">
        <v>986</v>
      </c>
      <c r="C400" s="128" t="s">
        <v>291</v>
      </c>
      <c r="D400" s="127">
        <v>2000</v>
      </c>
      <c r="E400" s="127">
        <v>1</v>
      </c>
      <c r="F400" s="88">
        <v>0.5</v>
      </c>
      <c r="G400" s="127">
        <v>1000</v>
      </c>
      <c r="H400" s="114">
        <v>0.025</v>
      </c>
      <c r="I400" s="114">
        <v>0.025</v>
      </c>
      <c r="J400" s="113">
        <v>380</v>
      </c>
      <c r="K400" s="183">
        <f t="shared" si="6"/>
        <v>1.38</v>
      </c>
      <c r="L400" s="115" t="s">
        <v>141</v>
      </c>
    </row>
    <row r="401" spans="1:12" ht="12.75">
      <c r="A401" s="211">
        <v>399</v>
      </c>
      <c r="B401" s="113" t="s">
        <v>987</v>
      </c>
      <c r="C401" s="128" t="s">
        <v>291</v>
      </c>
      <c r="D401" s="127">
        <v>2200</v>
      </c>
      <c r="E401" s="127">
        <v>1</v>
      </c>
      <c r="F401" s="88">
        <v>0.5</v>
      </c>
      <c r="G401" s="127">
        <v>1100</v>
      </c>
      <c r="H401" s="114">
        <v>0.025</v>
      </c>
      <c r="I401" s="114">
        <v>0.025</v>
      </c>
      <c r="J401" s="113">
        <v>450</v>
      </c>
      <c r="K401" s="183">
        <f t="shared" si="6"/>
        <v>1.4090909090909092</v>
      </c>
      <c r="L401" s="115" t="s">
        <v>141</v>
      </c>
    </row>
    <row r="402" spans="1:12" ht="12.75">
      <c r="A402" s="211">
        <v>400</v>
      </c>
      <c r="B402" s="113" t="s">
        <v>988</v>
      </c>
      <c r="C402" s="128" t="s">
        <v>291</v>
      </c>
      <c r="D402" s="127">
        <v>2200</v>
      </c>
      <c r="E402" s="127">
        <v>1</v>
      </c>
      <c r="F402" s="88">
        <v>0.5</v>
      </c>
      <c r="G402" s="127">
        <v>1100</v>
      </c>
      <c r="H402" s="114">
        <v>0.025</v>
      </c>
      <c r="I402" s="114">
        <v>0.025</v>
      </c>
      <c r="J402" s="113">
        <v>410</v>
      </c>
      <c r="K402" s="183">
        <f t="shared" si="6"/>
        <v>1.3727272727272728</v>
      </c>
      <c r="L402" s="115" t="s">
        <v>141</v>
      </c>
    </row>
    <row r="403" spans="1:12" ht="12.75">
      <c r="A403" s="211">
        <v>401</v>
      </c>
      <c r="B403" s="113" t="s">
        <v>989</v>
      </c>
      <c r="C403" s="128" t="s">
        <v>990</v>
      </c>
      <c r="D403" s="127">
        <v>2400</v>
      </c>
      <c r="E403" s="127">
        <v>1</v>
      </c>
      <c r="F403" s="88">
        <v>0.5</v>
      </c>
      <c r="G403" s="127">
        <v>1200</v>
      </c>
      <c r="H403" s="114">
        <v>0.025</v>
      </c>
      <c r="I403" s="114">
        <v>0.025</v>
      </c>
      <c r="J403" s="113">
        <v>450</v>
      </c>
      <c r="K403" s="183">
        <f t="shared" si="6"/>
        <v>1.375</v>
      </c>
      <c r="L403" s="115" t="s">
        <v>141</v>
      </c>
    </row>
    <row r="404" spans="1:12" ht="12.75">
      <c r="A404" s="211">
        <v>402</v>
      </c>
      <c r="B404" s="113" t="s">
        <v>991</v>
      </c>
      <c r="C404" s="128" t="s">
        <v>990</v>
      </c>
      <c r="D404" s="127">
        <v>2800</v>
      </c>
      <c r="E404" s="127">
        <v>1</v>
      </c>
      <c r="F404" s="88">
        <v>0.5</v>
      </c>
      <c r="G404" s="127">
        <v>1400</v>
      </c>
      <c r="H404" s="114">
        <v>0.025</v>
      </c>
      <c r="I404" s="114">
        <v>0.025</v>
      </c>
      <c r="J404" s="113">
        <v>525</v>
      </c>
      <c r="K404" s="183">
        <f t="shared" si="6"/>
        <v>1.375</v>
      </c>
      <c r="L404" s="115" t="s">
        <v>141</v>
      </c>
    </row>
    <row r="405" spans="1:12" ht="12.75">
      <c r="A405" s="211">
        <v>403</v>
      </c>
      <c r="B405" s="113" t="s">
        <v>992</v>
      </c>
      <c r="C405" s="128" t="s">
        <v>291</v>
      </c>
      <c r="D405" s="127">
        <v>5000</v>
      </c>
      <c r="E405" s="127">
        <v>1</v>
      </c>
      <c r="F405" s="88">
        <v>0.28</v>
      </c>
      <c r="G405" s="127">
        <v>1400</v>
      </c>
      <c r="H405" s="114">
        <v>0.03</v>
      </c>
      <c r="I405" s="114">
        <v>0.03</v>
      </c>
      <c r="J405" s="113">
        <v>250</v>
      </c>
      <c r="K405" s="183">
        <f t="shared" si="6"/>
        <v>1.1785714285714286</v>
      </c>
      <c r="L405" s="117" t="s">
        <v>142</v>
      </c>
    </row>
    <row r="406" spans="1:12" ht="12.75">
      <c r="A406" s="211">
        <v>404</v>
      </c>
      <c r="B406" s="113" t="s">
        <v>993</v>
      </c>
      <c r="C406" s="128" t="s">
        <v>291</v>
      </c>
      <c r="D406" s="113">
        <v>3000</v>
      </c>
      <c r="E406" s="113">
        <v>1</v>
      </c>
      <c r="F406" s="113">
        <v>2.65</v>
      </c>
      <c r="G406" s="113">
        <v>7950</v>
      </c>
      <c r="H406" s="116">
        <v>0.03</v>
      </c>
      <c r="I406" s="116">
        <v>0.03</v>
      </c>
      <c r="J406" s="113">
        <v>497</v>
      </c>
      <c r="K406" s="183">
        <f t="shared" si="6"/>
        <v>1.0625157232704403</v>
      </c>
      <c r="L406" s="117" t="s">
        <v>142</v>
      </c>
    </row>
    <row r="407" spans="1:12" ht="12.75">
      <c r="A407" s="211">
        <v>405</v>
      </c>
      <c r="B407" s="113" t="s">
        <v>994</v>
      </c>
      <c r="C407" s="128" t="s">
        <v>291</v>
      </c>
      <c r="D407" s="113">
        <v>2000</v>
      </c>
      <c r="E407" s="113">
        <v>1</v>
      </c>
      <c r="F407" s="113">
        <v>2.65</v>
      </c>
      <c r="G407" s="113">
        <v>5300</v>
      </c>
      <c r="H407" s="116">
        <v>0.03</v>
      </c>
      <c r="I407" s="116">
        <v>0.03</v>
      </c>
      <c r="J407" s="113">
        <v>450</v>
      </c>
      <c r="K407" s="183">
        <f t="shared" si="6"/>
        <v>1.0849056603773586</v>
      </c>
      <c r="L407" s="117" t="s">
        <v>142</v>
      </c>
    </row>
    <row r="408" spans="1:12" ht="12.75">
      <c r="A408" s="211">
        <v>406</v>
      </c>
      <c r="B408" s="113" t="s">
        <v>995</v>
      </c>
      <c r="C408" s="128" t="s">
        <v>291</v>
      </c>
      <c r="D408" s="113">
        <v>1000</v>
      </c>
      <c r="E408" s="113">
        <v>1</v>
      </c>
      <c r="F408" s="113">
        <v>2.65</v>
      </c>
      <c r="G408" s="113">
        <v>2650</v>
      </c>
      <c r="H408" s="116">
        <v>0.03</v>
      </c>
      <c r="I408" s="116">
        <v>0.03</v>
      </c>
      <c r="J408" s="113">
        <v>400</v>
      </c>
      <c r="K408" s="183">
        <f t="shared" si="6"/>
        <v>1.150943396226415</v>
      </c>
      <c r="L408" s="117" t="s">
        <v>142</v>
      </c>
    </row>
    <row r="409" spans="1:12" ht="12.75">
      <c r="A409" s="211">
        <v>407</v>
      </c>
      <c r="B409" s="113" t="s">
        <v>996</v>
      </c>
      <c r="C409" s="128" t="s">
        <v>355</v>
      </c>
      <c r="D409" s="88">
        <v>125</v>
      </c>
      <c r="E409" s="127">
        <v>56</v>
      </c>
      <c r="F409" s="88">
        <v>1.6</v>
      </c>
      <c r="G409" s="127">
        <v>11200</v>
      </c>
      <c r="H409" s="114">
        <v>0.016</v>
      </c>
      <c r="I409" s="114">
        <v>0.016</v>
      </c>
      <c r="J409" s="113">
        <v>1060</v>
      </c>
      <c r="K409" s="183">
        <f t="shared" si="6"/>
        <v>1.094642857142857</v>
      </c>
      <c r="L409" s="115" t="s">
        <v>135</v>
      </c>
    </row>
    <row r="410" spans="1:12" ht="12.75">
      <c r="A410" s="211">
        <v>408</v>
      </c>
      <c r="B410" s="113" t="s">
        <v>997</v>
      </c>
      <c r="C410" s="128" t="s">
        <v>355</v>
      </c>
      <c r="D410" s="88">
        <v>140</v>
      </c>
      <c r="E410" s="127">
        <v>56</v>
      </c>
      <c r="F410" s="88">
        <v>1.6</v>
      </c>
      <c r="G410" s="127">
        <v>12544</v>
      </c>
      <c r="H410" s="114">
        <v>0.016</v>
      </c>
      <c r="I410" s="114">
        <v>0.016</v>
      </c>
      <c r="J410" s="113">
        <v>1190</v>
      </c>
      <c r="K410" s="183">
        <f t="shared" si="6"/>
        <v>1.0948660714285714</v>
      </c>
      <c r="L410" s="115" t="s">
        <v>135</v>
      </c>
    </row>
    <row r="411" spans="1:12" ht="12.75">
      <c r="A411" s="211">
        <v>409</v>
      </c>
      <c r="B411" s="113" t="s">
        <v>998</v>
      </c>
      <c r="C411" s="128" t="s">
        <v>355</v>
      </c>
      <c r="D411" s="88">
        <v>150</v>
      </c>
      <c r="E411" s="127">
        <v>56</v>
      </c>
      <c r="F411" s="88">
        <v>1.6</v>
      </c>
      <c r="G411" s="127">
        <v>13440</v>
      </c>
      <c r="H411" s="114">
        <v>0.016</v>
      </c>
      <c r="I411" s="114">
        <v>0.016</v>
      </c>
      <c r="J411" s="113">
        <v>1270</v>
      </c>
      <c r="K411" s="183">
        <f t="shared" si="6"/>
        <v>1.0944940476190477</v>
      </c>
      <c r="L411" s="115" t="s">
        <v>135</v>
      </c>
    </row>
    <row r="412" spans="1:12" ht="12.75">
      <c r="A412" s="211">
        <v>410</v>
      </c>
      <c r="B412" s="113" t="s">
        <v>999</v>
      </c>
      <c r="C412" s="128" t="s">
        <v>355</v>
      </c>
      <c r="D412" s="88">
        <v>150</v>
      </c>
      <c r="E412" s="127">
        <v>56</v>
      </c>
      <c r="F412" s="88">
        <v>1.6</v>
      </c>
      <c r="G412" s="127">
        <v>13440</v>
      </c>
      <c r="H412" s="114">
        <v>0.016</v>
      </c>
      <c r="I412" s="114">
        <v>0.016</v>
      </c>
      <c r="J412" s="113">
        <v>1270</v>
      </c>
      <c r="K412" s="183">
        <f t="shared" si="6"/>
        <v>1.0944940476190477</v>
      </c>
      <c r="L412" s="115" t="s">
        <v>135</v>
      </c>
    </row>
    <row r="413" spans="1:12" ht="12.75">
      <c r="A413" s="211">
        <v>411</v>
      </c>
      <c r="B413" s="113" t="s">
        <v>1000</v>
      </c>
      <c r="C413" s="128" t="s">
        <v>355</v>
      </c>
      <c r="D413" s="88">
        <v>180</v>
      </c>
      <c r="E413" s="127">
        <v>56</v>
      </c>
      <c r="F413" s="88">
        <v>1.6</v>
      </c>
      <c r="G413" s="127">
        <v>16128</v>
      </c>
      <c r="H413" s="114">
        <v>0.016</v>
      </c>
      <c r="I413" s="114">
        <v>0.016</v>
      </c>
      <c r="J413" s="127">
        <v>2171.733333333333</v>
      </c>
      <c r="K413" s="183">
        <f t="shared" si="6"/>
        <v>1.1346560846560847</v>
      </c>
      <c r="L413" s="115" t="s">
        <v>135</v>
      </c>
    </row>
    <row r="414" spans="1:12" ht="12.75">
      <c r="A414" s="211">
        <v>412</v>
      </c>
      <c r="B414" s="113" t="s">
        <v>1001</v>
      </c>
      <c r="C414" s="128" t="s">
        <v>355</v>
      </c>
      <c r="D414" s="88">
        <v>200</v>
      </c>
      <c r="E414" s="127">
        <v>56</v>
      </c>
      <c r="F414" s="88">
        <v>1.6</v>
      </c>
      <c r="G414" s="127">
        <v>17920</v>
      </c>
      <c r="H414" s="114">
        <v>0.016</v>
      </c>
      <c r="I414" s="114">
        <v>0.016</v>
      </c>
      <c r="J414" s="127">
        <v>2413.037037037037</v>
      </c>
      <c r="K414" s="183">
        <f t="shared" si="6"/>
        <v>1.1346560846560847</v>
      </c>
      <c r="L414" s="115" t="s">
        <v>135</v>
      </c>
    </row>
    <row r="415" spans="1:12" ht="12.75">
      <c r="A415" s="211">
        <v>413</v>
      </c>
      <c r="B415" s="113" t="s">
        <v>1002</v>
      </c>
      <c r="C415" s="128" t="s">
        <v>355</v>
      </c>
      <c r="D415" s="88">
        <v>220</v>
      </c>
      <c r="E415" s="127">
        <v>56</v>
      </c>
      <c r="F415" s="88">
        <v>1.6</v>
      </c>
      <c r="G415" s="127">
        <v>19712</v>
      </c>
      <c r="H415" s="114">
        <v>0.016</v>
      </c>
      <c r="I415" s="114">
        <v>0.016</v>
      </c>
      <c r="J415" s="127">
        <v>2654.340740740741</v>
      </c>
      <c r="K415" s="183">
        <f t="shared" si="6"/>
        <v>1.1346560846560847</v>
      </c>
      <c r="L415" s="115" t="s">
        <v>135</v>
      </c>
    </row>
    <row r="416" spans="1:12" ht="12.75">
      <c r="A416" s="211">
        <v>414</v>
      </c>
      <c r="B416" s="113" t="s">
        <v>1003</v>
      </c>
      <c r="C416" s="128" t="s">
        <v>291</v>
      </c>
      <c r="D416" s="88">
        <v>300</v>
      </c>
      <c r="E416" s="127">
        <v>1</v>
      </c>
      <c r="F416" s="88">
        <v>1</v>
      </c>
      <c r="G416" s="127">
        <v>300</v>
      </c>
      <c r="H416" s="114">
        <v>0.017</v>
      </c>
      <c r="I416" s="114">
        <v>0.017</v>
      </c>
      <c r="J416" s="113">
        <v>143</v>
      </c>
      <c r="K416" s="183">
        <f t="shared" si="6"/>
        <v>1.4766666666666666</v>
      </c>
      <c r="L416" s="30" t="s">
        <v>136</v>
      </c>
    </row>
    <row r="417" spans="1:12" ht="12.75">
      <c r="A417" s="211">
        <v>415</v>
      </c>
      <c r="B417" s="113" t="s">
        <v>1004</v>
      </c>
      <c r="C417" s="128" t="s">
        <v>291</v>
      </c>
      <c r="D417" s="113">
        <v>2000</v>
      </c>
      <c r="E417" s="113">
        <v>1</v>
      </c>
      <c r="F417" s="113">
        <v>2.65</v>
      </c>
      <c r="G417" s="113">
        <v>5300</v>
      </c>
      <c r="H417" s="116">
        <v>0.03</v>
      </c>
      <c r="I417" s="116">
        <v>0.03</v>
      </c>
      <c r="J417" s="113">
        <v>450</v>
      </c>
      <c r="K417" s="183">
        <f t="shared" si="6"/>
        <v>1.0849056603773586</v>
      </c>
      <c r="L417" s="117" t="s">
        <v>142</v>
      </c>
    </row>
    <row r="418" spans="1:12" ht="12.75">
      <c r="A418" s="211">
        <v>416</v>
      </c>
      <c r="B418" s="113" t="s">
        <v>1005</v>
      </c>
      <c r="C418" s="128" t="s">
        <v>291</v>
      </c>
      <c r="D418" s="113">
        <v>3000</v>
      </c>
      <c r="E418" s="113">
        <v>1</v>
      </c>
      <c r="F418" s="113">
        <v>2.65</v>
      </c>
      <c r="G418" s="113">
        <v>7950</v>
      </c>
      <c r="H418" s="116">
        <v>0.03</v>
      </c>
      <c r="I418" s="116">
        <v>0.03</v>
      </c>
      <c r="J418" s="113">
        <v>497</v>
      </c>
      <c r="K418" s="183">
        <f t="shared" si="6"/>
        <v>1.0625157232704403</v>
      </c>
      <c r="L418" s="117" t="s">
        <v>142</v>
      </c>
    </row>
    <row r="419" spans="1:12" ht="12.75">
      <c r="A419" s="211">
        <v>417</v>
      </c>
      <c r="B419" s="113" t="s">
        <v>1006</v>
      </c>
      <c r="C419" s="128" t="s">
        <v>282</v>
      </c>
      <c r="D419" s="113">
        <v>90</v>
      </c>
      <c r="E419" s="113">
        <v>50</v>
      </c>
      <c r="F419" s="113">
        <v>1.35</v>
      </c>
      <c r="G419" s="113">
        <v>6075</v>
      </c>
      <c r="H419" s="114">
        <v>0.017</v>
      </c>
      <c r="I419" s="114">
        <v>0.017</v>
      </c>
      <c r="J419" s="113">
        <v>325</v>
      </c>
      <c r="K419" s="183">
        <f t="shared" si="6"/>
        <v>1.0534979423868314</v>
      </c>
      <c r="L419" s="115" t="s">
        <v>136</v>
      </c>
    </row>
    <row r="420" spans="1:12" ht="12.75">
      <c r="A420" s="211">
        <v>418</v>
      </c>
      <c r="B420" s="113" t="s">
        <v>1007</v>
      </c>
      <c r="C420" s="128" t="s">
        <v>291</v>
      </c>
      <c r="D420" s="113">
        <v>1200</v>
      </c>
      <c r="E420" s="113">
        <v>1</v>
      </c>
      <c r="F420" s="113">
        <v>4.5</v>
      </c>
      <c r="G420" s="113">
        <v>5400</v>
      </c>
      <c r="H420" s="120">
        <v>0.017</v>
      </c>
      <c r="I420" s="120">
        <v>0.017</v>
      </c>
      <c r="J420" s="113">
        <v>5000</v>
      </c>
      <c r="K420" s="183">
        <f t="shared" si="6"/>
        <v>1.925925925925926</v>
      </c>
      <c r="L420" s="115" t="s">
        <v>136</v>
      </c>
    </row>
    <row r="421" spans="1:12" ht="12.75">
      <c r="A421" s="211">
        <v>419</v>
      </c>
      <c r="B421" s="113" t="s">
        <v>1008</v>
      </c>
      <c r="C421" s="128" t="s">
        <v>291</v>
      </c>
      <c r="D421" s="113">
        <v>1200</v>
      </c>
      <c r="E421" s="113">
        <v>1</v>
      </c>
      <c r="F421" s="113">
        <v>4.5</v>
      </c>
      <c r="G421" s="113">
        <v>5400</v>
      </c>
      <c r="H421" s="120">
        <v>0.017</v>
      </c>
      <c r="I421" s="120">
        <v>0.017</v>
      </c>
      <c r="J421" s="113">
        <v>5000</v>
      </c>
      <c r="K421" s="183">
        <f t="shared" si="6"/>
        <v>1.925925925925926</v>
      </c>
      <c r="L421" s="115" t="s">
        <v>136</v>
      </c>
    </row>
    <row r="422" spans="1:12" ht="12.75">
      <c r="A422" s="211">
        <v>420</v>
      </c>
      <c r="B422" s="113" t="s">
        <v>1009</v>
      </c>
      <c r="C422" s="128" t="s">
        <v>291</v>
      </c>
      <c r="D422" s="113">
        <v>500</v>
      </c>
      <c r="E422" s="113">
        <v>1</v>
      </c>
      <c r="F422" s="113">
        <v>4.5</v>
      </c>
      <c r="G422" s="113">
        <v>2250</v>
      </c>
      <c r="H422" s="120">
        <v>0.017</v>
      </c>
      <c r="I422" s="120">
        <v>0.017</v>
      </c>
      <c r="J422" s="113">
        <v>5000</v>
      </c>
      <c r="K422" s="183">
        <f t="shared" si="6"/>
        <v>3.2222222222222223</v>
      </c>
      <c r="L422" s="115" t="s">
        <v>136</v>
      </c>
    </row>
    <row r="423" spans="1:12" ht="12.75">
      <c r="A423" s="211">
        <v>421</v>
      </c>
      <c r="B423" s="113" t="s">
        <v>1010</v>
      </c>
      <c r="C423" s="128" t="s">
        <v>291</v>
      </c>
      <c r="D423" s="113">
        <v>1</v>
      </c>
      <c r="E423" s="113">
        <v>2000</v>
      </c>
      <c r="F423" s="113">
        <v>1</v>
      </c>
      <c r="G423" s="113">
        <v>2000</v>
      </c>
      <c r="H423" s="120">
        <v>0.017</v>
      </c>
      <c r="I423" s="120">
        <v>0.017</v>
      </c>
      <c r="J423" s="113">
        <v>5000</v>
      </c>
      <c r="K423" s="183">
        <f t="shared" si="6"/>
        <v>3.5</v>
      </c>
      <c r="L423" s="115" t="s">
        <v>136</v>
      </c>
    </row>
    <row r="424" spans="1:12" ht="12.75">
      <c r="A424" s="211">
        <v>422</v>
      </c>
      <c r="B424" s="113" t="s">
        <v>1011</v>
      </c>
      <c r="C424" s="128" t="s">
        <v>291</v>
      </c>
      <c r="D424" s="113">
        <v>1</v>
      </c>
      <c r="E424" s="113">
        <v>2000</v>
      </c>
      <c r="F424" s="113">
        <v>1</v>
      </c>
      <c r="G424" s="113">
        <v>2000</v>
      </c>
      <c r="H424" s="120">
        <v>0.017</v>
      </c>
      <c r="I424" s="120">
        <v>0.017</v>
      </c>
      <c r="J424" s="113">
        <v>5000</v>
      </c>
      <c r="K424" s="183">
        <f t="shared" si="6"/>
        <v>3.5</v>
      </c>
      <c r="L424" s="115" t="s">
        <v>136</v>
      </c>
    </row>
    <row r="425" spans="1:12" ht="12.75">
      <c r="A425" s="211">
        <v>423</v>
      </c>
      <c r="B425" s="110" t="s">
        <v>1012</v>
      </c>
      <c r="C425" s="112" t="s">
        <v>246</v>
      </c>
      <c r="D425" s="110">
        <v>3</v>
      </c>
      <c r="E425" s="110">
        <v>2000</v>
      </c>
      <c r="F425" s="110">
        <v>0.05</v>
      </c>
      <c r="G425" s="111">
        <v>300</v>
      </c>
      <c r="H425" s="122">
        <v>0.008</v>
      </c>
      <c r="I425" s="122">
        <v>0.008</v>
      </c>
      <c r="J425" s="110">
        <v>800</v>
      </c>
      <c r="K425" s="183">
        <f t="shared" si="6"/>
        <v>3.6666666666666665</v>
      </c>
      <c r="L425" s="112" t="s">
        <v>130</v>
      </c>
    </row>
    <row r="426" spans="1:12" ht="12.75">
      <c r="A426" s="211">
        <v>424</v>
      </c>
      <c r="B426" s="110" t="s">
        <v>1013</v>
      </c>
      <c r="C426" s="112" t="s">
        <v>291</v>
      </c>
      <c r="D426" s="110">
        <v>500</v>
      </c>
      <c r="E426" s="110">
        <v>1</v>
      </c>
      <c r="F426" s="110">
        <v>1.4</v>
      </c>
      <c r="G426" s="111">
        <v>700</v>
      </c>
      <c r="H426" s="110">
        <v>0.025</v>
      </c>
      <c r="I426" s="110">
        <v>0.025</v>
      </c>
      <c r="J426" s="110">
        <v>70</v>
      </c>
      <c r="K426" s="183">
        <f t="shared" si="6"/>
        <v>1.1</v>
      </c>
      <c r="L426" s="112" t="s">
        <v>141</v>
      </c>
    </row>
    <row r="427" spans="1:12" ht="12.75">
      <c r="A427" s="211">
        <v>425</v>
      </c>
      <c r="B427" s="110" t="s">
        <v>1014</v>
      </c>
      <c r="C427" s="112" t="s">
        <v>291</v>
      </c>
      <c r="D427" s="110">
        <v>700</v>
      </c>
      <c r="E427" s="110">
        <v>1</v>
      </c>
      <c r="F427" s="110">
        <v>1.4</v>
      </c>
      <c r="G427" s="111">
        <v>980</v>
      </c>
      <c r="H427" s="110">
        <v>0.025</v>
      </c>
      <c r="I427" s="110">
        <v>0.025</v>
      </c>
      <c r="J427" s="110">
        <v>70</v>
      </c>
      <c r="K427" s="183">
        <f t="shared" si="6"/>
        <v>1.0714285714285714</v>
      </c>
      <c r="L427" s="112" t="s">
        <v>141</v>
      </c>
    </row>
    <row r="428" spans="1:12" ht="12.75">
      <c r="A428" s="211">
        <v>426</v>
      </c>
      <c r="B428" s="113" t="s">
        <v>1015</v>
      </c>
      <c r="C428" s="128" t="s">
        <v>336</v>
      </c>
      <c r="D428" s="88">
        <v>550</v>
      </c>
      <c r="E428" s="127">
        <v>100</v>
      </c>
      <c r="F428" s="88">
        <v>0.01</v>
      </c>
      <c r="G428" s="127">
        <v>550</v>
      </c>
      <c r="H428" s="114">
        <v>0.03</v>
      </c>
      <c r="I428" s="114">
        <v>0.03</v>
      </c>
      <c r="J428" s="113">
        <v>530</v>
      </c>
      <c r="K428" s="183">
        <f t="shared" si="6"/>
        <v>1.9636363636363636</v>
      </c>
      <c r="L428" s="115" t="s">
        <v>142</v>
      </c>
    </row>
    <row r="429" spans="1:12" ht="12.75">
      <c r="A429" s="211">
        <v>427</v>
      </c>
      <c r="B429" s="113" t="s">
        <v>1016</v>
      </c>
      <c r="C429" s="128" t="s">
        <v>336</v>
      </c>
      <c r="D429" s="88">
        <v>650</v>
      </c>
      <c r="E429" s="127">
        <v>100</v>
      </c>
      <c r="F429" s="88">
        <v>0.01</v>
      </c>
      <c r="G429" s="127">
        <v>650</v>
      </c>
      <c r="H429" s="114">
        <v>0.03</v>
      </c>
      <c r="I429" s="114">
        <v>0.03</v>
      </c>
      <c r="J429" s="113">
        <v>625</v>
      </c>
      <c r="K429" s="183">
        <f t="shared" si="6"/>
        <v>1.9615384615384617</v>
      </c>
      <c r="L429" s="115" t="s">
        <v>142</v>
      </c>
    </row>
    <row r="430" spans="1:12" ht="12.75">
      <c r="A430" s="211">
        <v>428</v>
      </c>
      <c r="B430" s="113" t="s">
        <v>1017</v>
      </c>
      <c r="C430" s="128" t="s">
        <v>246</v>
      </c>
      <c r="D430" s="113">
        <v>1.5</v>
      </c>
      <c r="E430" s="113">
        <v>2000</v>
      </c>
      <c r="F430" s="113">
        <v>0.15</v>
      </c>
      <c r="G430" s="113">
        <v>450</v>
      </c>
      <c r="H430" s="116">
        <v>0.03</v>
      </c>
      <c r="I430" s="116">
        <v>0.03</v>
      </c>
      <c r="J430" s="113">
        <v>2600</v>
      </c>
      <c r="K430" s="183">
        <f t="shared" si="6"/>
        <v>6.777777777777778</v>
      </c>
      <c r="L430" s="117" t="s">
        <v>142</v>
      </c>
    </row>
    <row r="431" spans="1:12" ht="12.75">
      <c r="A431" s="211">
        <v>429</v>
      </c>
      <c r="B431" s="113" t="s">
        <v>1018</v>
      </c>
      <c r="C431" s="128" t="s">
        <v>291</v>
      </c>
      <c r="D431" s="113">
        <v>450</v>
      </c>
      <c r="E431" s="113">
        <v>1</v>
      </c>
      <c r="F431" s="113">
        <v>1</v>
      </c>
      <c r="G431" s="113">
        <v>450</v>
      </c>
      <c r="H431" s="116">
        <v>0.03</v>
      </c>
      <c r="I431" s="116">
        <v>0.03</v>
      </c>
      <c r="J431" s="113">
        <v>2600</v>
      </c>
      <c r="K431" s="183">
        <f t="shared" si="6"/>
        <v>6.777777777777778</v>
      </c>
      <c r="L431" s="117" t="s">
        <v>142</v>
      </c>
    </row>
    <row r="432" spans="1:12" ht="12.75">
      <c r="A432" s="211">
        <v>430</v>
      </c>
      <c r="B432" s="113" t="s">
        <v>1019</v>
      </c>
      <c r="C432" s="128" t="s">
        <v>291</v>
      </c>
      <c r="D432" s="113">
        <v>600</v>
      </c>
      <c r="E432" s="113">
        <v>1</v>
      </c>
      <c r="F432" s="113">
        <v>1</v>
      </c>
      <c r="G432" s="113">
        <v>600</v>
      </c>
      <c r="H432" s="116">
        <v>0.03</v>
      </c>
      <c r="I432" s="116">
        <v>0.03</v>
      </c>
      <c r="J432" s="113">
        <v>2600</v>
      </c>
      <c r="K432" s="183">
        <f t="shared" si="6"/>
        <v>5.333333333333333</v>
      </c>
      <c r="L432" s="117" t="s">
        <v>142</v>
      </c>
    </row>
    <row r="433" spans="1:12" ht="12.75">
      <c r="A433" s="211">
        <v>431</v>
      </c>
      <c r="B433" s="113" t="s">
        <v>1020</v>
      </c>
      <c r="C433" s="128" t="s">
        <v>291</v>
      </c>
      <c r="D433" s="113">
        <v>600</v>
      </c>
      <c r="E433" s="113">
        <v>1</v>
      </c>
      <c r="F433" s="113">
        <v>1</v>
      </c>
      <c r="G433" s="113">
        <v>600</v>
      </c>
      <c r="H433" s="116">
        <v>0.03</v>
      </c>
      <c r="I433" s="116">
        <v>0.03</v>
      </c>
      <c r="J433" s="113">
        <v>2000</v>
      </c>
      <c r="K433" s="183">
        <f t="shared" si="6"/>
        <v>4.333333333333334</v>
      </c>
      <c r="L433" s="117" t="s">
        <v>142</v>
      </c>
    </row>
    <row r="434" spans="1:12" ht="12.75">
      <c r="A434" s="211">
        <v>432</v>
      </c>
      <c r="B434" s="110" t="s">
        <v>1021</v>
      </c>
      <c r="C434" s="112" t="s">
        <v>291</v>
      </c>
      <c r="D434" s="110">
        <v>600</v>
      </c>
      <c r="E434" s="110">
        <v>1</v>
      </c>
      <c r="F434" s="110">
        <v>1.5</v>
      </c>
      <c r="G434" s="111">
        <v>900</v>
      </c>
      <c r="H434" s="110">
        <v>0.021</v>
      </c>
      <c r="I434" s="110">
        <v>0.021</v>
      </c>
      <c r="J434" s="110">
        <v>220</v>
      </c>
      <c r="K434" s="183">
        <f t="shared" si="6"/>
        <v>1.2444444444444445</v>
      </c>
      <c r="L434" s="112" t="s">
        <v>137</v>
      </c>
    </row>
    <row r="435" spans="1:12" ht="12.75">
      <c r="A435" s="211">
        <v>433</v>
      </c>
      <c r="B435" s="110" t="s">
        <v>1022</v>
      </c>
      <c r="C435" s="112" t="s">
        <v>291</v>
      </c>
      <c r="D435" s="110">
        <v>800</v>
      </c>
      <c r="E435" s="110">
        <v>1</v>
      </c>
      <c r="F435" s="110">
        <v>1.5</v>
      </c>
      <c r="G435" s="111">
        <v>1200</v>
      </c>
      <c r="H435" s="110">
        <v>0.021</v>
      </c>
      <c r="I435" s="110">
        <v>0.021</v>
      </c>
      <c r="J435" s="110">
        <v>230</v>
      </c>
      <c r="K435" s="183">
        <f t="shared" si="6"/>
        <v>1.1916666666666667</v>
      </c>
      <c r="L435" s="112" t="s">
        <v>137</v>
      </c>
    </row>
    <row r="436" spans="1:12" ht="12.75">
      <c r="A436" s="211">
        <v>434</v>
      </c>
      <c r="B436" s="113" t="s">
        <v>1023</v>
      </c>
      <c r="C436" s="128" t="s">
        <v>291</v>
      </c>
      <c r="D436" s="113">
        <v>3000</v>
      </c>
      <c r="E436" s="113">
        <v>1</v>
      </c>
      <c r="F436" s="113">
        <v>1.5</v>
      </c>
      <c r="G436" s="113">
        <v>4500</v>
      </c>
      <c r="H436" s="116">
        <v>0.021</v>
      </c>
      <c r="I436" s="116">
        <v>0.021</v>
      </c>
      <c r="J436" s="113">
        <v>219</v>
      </c>
      <c r="K436" s="183">
        <f t="shared" si="6"/>
        <v>1.0486666666666666</v>
      </c>
      <c r="L436" s="117" t="s">
        <v>137</v>
      </c>
    </row>
    <row r="437" spans="1:12" ht="12.75">
      <c r="A437" s="211">
        <v>435</v>
      </c>
      <c r="B437" s="113" t="s">
        <v>1223</v>
      </c>
      <c r="C437" s="128" t="s">
        <v>291</v>
      </c>
      <c r="D437" s="113">
        <v>4000</v>
      </c>
      <c r="E437" s="113">
        <v>1</v>
      </c>
      <c r="F437" s="113">
        <v>1.5</v>
      </c>
      <c r="G437" s="113">
        <v>6000</v>
      </c>
      <c r="H437" s="116">
        <v>0.021</v>
      </c>
      <c r="I437" s="116">
        <v>0.021</v>
      </c>
      <c r="J437" s="113">
        <v>219</v>
      </c>
      <c r="K437" s="183">
        <f t="shared" si="6"/>
        <v>1.0365</v>
      </c>
      <c r="L437" s="117" t="s">
        <v>137</v>
      </c>
    </row>
    <row r="438" spans="1:12" ht="12.75">
      <c r="A438" s="211">
        <v>436</v>
      </c>
      <c r="B438" s="113" t="s">
        <v>1224</v>
      </c>
      <c r="C438" s="128" t="s">
        <v>291</v>
      </c>
      <c r="D438" s="113">
        <v>4000</v>
      </c>
      <c r="E438" s="113">
        <v>1</v>
      </c>
      <c r="F438" s="113">
        <v>0.15</v>
      </c>
      <c r="G438" s="113">
        <v>600</v>
      </c>
      <c r="H438" s="116">
        <v>0.021</v>
      </c>
      <c r="I438" s="116">
        <v>0.021</v>
      </c>
      <c r="J438" s="113">
        <v>141</v>
      </c>
      <c r="K438" s="183">
        <f t="shared" si="6"/>
        <v>1.2349999999999999</v>
      </c>
      <c r="L438" s="117" t="s">
        <v>137</v>
      </c>
    </row>
    <row r="439" spans="1:12" ht="12.75">
      <c r="A439" s="211">
        <v>437</v>
      </c>
      <c r="B439" s="113" t="s">
        <v>1225</v>
      </c>
      <c r="C439" s="128" t="s">
        <v>291</v>
      </c>
      <c r="D439" s="113">
        <v>2000</v>
      </c>
      <c r="E439" s="113">
        <v>1</v>
      </c>
      <c r="F439" s="113">
        <v>1.58</v>
      </c>
      <c r="G439" s="113">
        <v>3160</v>
      </c>
      <c r="H439" s="116">
        <v>0.021</v>
      </c>
      <c r="I439" s="116">
        <v>0.021</v>
      </c>
      <c r="J439" s="113">
        <v>249</v>
      </c>
      <c r="K439" s="183">
        <f t="shared" si="6"/>
        <v>1.0787974683544304</v>
      </c>
      <c r="L439" s="117" t="s">
        <v>137</v>
      </c>
    </row>
    <row r="440" spans="1:12" ht="12.75">
      <c r="A440" s="211">
        <v>438</v>
      </c>
      <c r="B440" s="113" t="s">
        <v>1226</v>
      </c>
      <c r="C440" s="128" t="s">
        <v>291</v>
      </c>
      <c r="D440" s="113">
        <v>3000</v>
      </c>
      <c r="E440" s="113">
        <v>1</v>
      </c>
      <c r="F440" s="113">
        <v>1.26</v>
      </c>
      <c r="G440" s="113">
        <v>3780</v>
      </c>
      <c r="H440" s="116">
        <v>0.021</v>
      </c>
      <c r="I440" s="116">
        <v>0.021</v>
      </c>
      <c r="J440" s="113">
        <v>243</v>
      </c>
      <c r="K440" s="183">
        <f t="shared" si="6"/>
        <v>1.0642857142857143</v>
      </c>
      <c r="L440" s="117" t="s">
        <v>137</v>
      </c>
    </row>
    <row r="441" spans="1:12" ht="12.75">
      <c r="A441" s="211">
        <v>439</v>
      </c>
      <c r="B441" s="113" t="s">
        <v>1227</v>
      </c>
      <c r="C441" s="128" t="s">
        <v>291</v>
      </c>
      <c r="D441" s="113">
        <v>3000</v>
      </c>
      <c r="E441" s="113">
        <v>1</v>
      </c>
      <c r="F441" s="113">
        <v>1.26</v>
      </c>
      <c r="G441" s="113">
        <v>3780</v>
      </c>
      <c r="H441" s="116">
        <v>0.021</v>
      </c>
      <c r="I441" s="116">
        <v>0.021</v>
      </c>
      <c r="J441" s="113">
        <v>184</v>
      </c>
      <c r="K441" s="183">
        <f t="shared" si="6"/>
        <v>1.0486772486772487</v>
      </c>
      <c r="L441" s="117" t="s">
        <v>137</v>
      </c>
    </row>
    <row r="442" spans="1:12" ht="12.75">
      <c r="A442" s="211">
        <v>440</v>
      </c>
      <c r="B442" s="113" t="s">
        <v>1228</v>
      </c>
      <c r="C442" s="128" t="s">
        <v>291</v>
      </c>
      <c r="D442" s="113">
        <v>4000</v>
      </c>
      <c r="E442" s="113">
        <v>1</v>
      </c>
      <c r="F442" s="113">
        <v>1.07</v>
      </c>
      <c r="G442" s="113">
        <v>4280</v>
      </c>
      <c r="H442" s="116">
        <v>0.021</v>
      </c>
      <c r="I442" s="116">
        <v>0.021</v>
      </c>
      <c r="J442" s="113">
        <v>200</v>
      </c>
      <c r="K442" s="183">
        <f t="shared" si="6"/>
        <v>1.0467289719626167</v>
      </c>
      <c r="L442" s="117" t="s">
        <v>137</v>
      </c>
    </row>
    <row r="443" spans="1:12" ht="12.75">
      <c r="A443" s="211">
        <v>441</v>
      </c>
      <c r="B443" s="110" t="s">
        <v>1229</v>
      </c>
      <c r="C443" s="112" t="s">
        <v>355</v>
      </c>
      <c r="D443" s="110">
        <v>20</v>
      </c>
      <c r="E443" s="110">
        <v>48</v>
      </c>
      <c r="F443" s="110">
        <v>2.3</v>
      </c>
      <c r="G443" s="111">
        <v>2208</v>
      </c>
      <c r="H443" s="110">
        <v>0.021</v>
      </c>
      <c r="I443" s="110">
        <v>0.021</v>
      </c>
      <c r="J443" s="110">
        <v>200</v>
      </c>
      <c r="K443" s="183">
        <f t="shared" si="6"/>
        <v>1.0905797101449275</v>
      </c>
      <c r="L443" s="115" t="s">
        <v>137</v>
      </c>
    </row>
    <row r="444" spans="1:12" ht="12.75">
      <c r="A444" s="211">
        <v>442</v>
      </c>
      <c r="B444" s="110" t="s">
        <v>1230</v>
      </c>
      <c r="C444" s="112" t="s">
        <v>355</v>
      </c>
      <c r="D444" s="110">
        <v>30</v>
      </c>
      <c r="E444" s="110">
        <v>48</v>
      </c>
      <c r="F444" s="110">
        <v>1.87986</v>
      </c>
      <c r="G444" s="111">
        <v>2706.9984</v>
      </c>
      <c r="H444" s="110">
        <v>0.021</v>
      </c>
      <c r="I444" s="110">
        <v>0.021</v>
      </c>
      <c r="J444" s="110">
        <v>210</v>
      </c>
      <c r="K444" s="183">
        <f t="shared" si="6"/>
        <v>1.077576698974037</v>
      </c>
      <c r="L444" s="115" t="s">
        <v>137</v>
      </c>
    </row>
    <row r="445" spans="1:12" ht="12.75">
      <c r="A445" s="211">
        <v>443</v>
      </c>
      <c r="B445" s="110" t="s">
        <v>1231</v>
      </c>
      <c r="C445" s="112" t="s">
        <v>355</v>
      </c>
      <c r="D445" s="110">
        <v>40</v>
      </c>
      <c r="E445" s="110">
        <v>48</v>
      </c>
      <c r="F445" s="110">
        <v>1.6</v>
      </c>
      <c r="G445" s="111">
        <v>3072</v>
      </c>
      <c r="H445" s="110">
        <v>0.021</v>
      </c>
      <c r="I445" s="110">
        <v>0.021</v>
      </c>
      <c r="J445" s="110">
        <v>220</v>
      </c>
      <c r="K445" s="183">
        <f t="shared" si="6"/>
        <v>1.0716145833333333</v>
      </c>
      <c r="L445" s="115" t="s">
        <v>137</v>
      </c>
    </row>
    <row r="446" spans="1:12" ht="12.75">
      <c r="A446" s="211">
        <v>444</v>
      </c>
      <c r="B446" s="113" t="s">
        <v>1232</v>
      </c>
      <c r="C446" s="128" t="s">
        <v>282</v>
      </c>
      <c r="D446" s="113">
        <v>30</v>
      </c>
      <c r="E446" s="113">
        <v>48</v>
      </c>
      <c r="F446" s="113">
        <v>1.88</v>
      </c>
      <c r="G446" s="113">
        <v>2707.2</v>
      </c>
      <c r="H446" s="116">
        <v>0.021</v>
      </c>
      <c r="I446" s="116">
        <v>0.021</v>
      </c>
      <c r="J446" s="113">
        <v>190</v>
      </c>
      <c r="K446" s="183">
        <f t="shared" si="6"/>
        <v>1.0701832151300237</v>
      </c>
      <c r="L446" s="117" t="s">
        <v>137</v>
      </c>
    </row>
    <row r="447" spans="1:12" ht="12.75">
      <c r="A447" s="211">
        <v>445</v>
      </c>
      <c r="B447" s="113" t="s">
        <v>1233</v>
      </c>
      <c r="C447" s="128" t="s">
        <v>282</v>
      </c>
      <c r="D447" s="113">
        <v>40</v>
      </c>
      <c r="E447" s="113">
        <v>48</v>
      </c>
      <c r="F447" s="113">
        <v>1.6</v>
      </c>
      <c r="G447" s="113">
        <v>3072</v>
      </c>
      <c r="H447" s="116">
        <v>0.021</v>
      </c>
      <c r="I447" s="116">
        <v>0.021</v>
      </c>
      <c r="J447" s="113">
        <v>190</v>
      </c>
      <c r="K447" s="183">
        <f t="shared" si="6"/>
        <v>1.0618489583333333</v>
      </c>
      <c r="L447" s="117" t="s">
        <v>137</v>
      </c>
    </row>
    <row r="448" spans="1:12" ht="12.75">
      <c r="A448" s="211">
        <v>446</v>
      </c>
      <c r="B448" s="113" t="s">
        <v>1234</v>
      </c>
      <c r="C448" s="128" t="s">
        <v>282</v>
      </c>
      <c r="D448" s="113">
        <v>50</v>
      </c>
      <c r="E448" s="113">
        <v>48</v>
      </c>
      <c r="F448" s="113">
        <v>1.43</v>
      </c>
      <c r="G448" s="113">
        <v>3432</v>
      </c>
      <c r="H448" s="116">
        <v>0.021</v>
      </c>
      <c r="I448" s="116">
        <v>0.021</v>
      </c>
      <c r="J448" s="113">
        <v>190</v>
      </c>
      <c r="K448" s="183">
        <f t="shared" si="6"/>
        <v>1.0553613053613053</v>
      </c>
      <c r="L448" s="117" t="s">
        <v>137</v>
      </c>
    </row>
    <row r="449" spans="1:12" ht="12.75">
      <c r="A449" s="211">
        <v>447</v>
      </c>
      <c r="B449" s="113" t="s">
        <v>1235</v>
      </c>
      <c r="C449" s="128" t="s">
        <v>291</v>
      </c>
      <c r="D449" s="113">
        <v>1000</v>
      </c>
      <c r="E449" s="113">
        <v>1</v>
      </c>
      <c r="F449" s="113">
        <v>2.65</v>
      </c>
      <c r="G449" s="113">
        <v>2650</v>
      </c>
      <c r="H449" s="116">
        <v>0.03</v>
      </c>
      <c r="I449" s="116">
        <v>0.03</v>
      </c>
      <c r="J449" s="113">
        <v>400</v>
      </c>
      <c r="K449" s="183">
        <f t="shared" si="6"/>
        <v>1.150943396226415</v>
      </c>
      <c r="L449" s="117" t="s">
        <v>142</v>
      </c>
    </row>
    <row r="450" spans="1:12" ht="12.75">
      <c r="A450" s="211">
        <v>448</v>
      </c>
      <c r="B450" s="113" t="s">
        <v>1236</v>
      </c>
      <c r="C450" s="128" t="s">
        <v>291</v>
      </c>
      <c r="D450" s="113">
        <v>1750</v>
      </c>
      <c r="E450" s="113">
        <v>1</v>
      </c>
      <c r="F450" s="113">
        <v>1.1897</v>
      </c>
      <c r="G450" s="113">
        <v>2082</v>
      </c>
      <c r="H450" s="116">
        <v>0.03</v>
      </c>
      <c r="I450" s="116">
        <v>0.03</v>
      </c>
      <c r="J450" s="113">
        <v>75</v>
      </c>
      <c r="K450" s="183">
        <f t="shared" si="6"/>
        <v>1.0360230547550433</v>
      </c>
      <c r="L450" s="117" t="s">
        <v>142</v>
      </c>
    </row>
    <row r="451" spans="1:12" ht="12.75">
      <c r="A451" s="211">
        <v>449</v>
      </c>
      <c r="B451" s="113" t="s">
        <v>1237</v>
      </c>
      <c r="C451" s="128" t="s">
        <v>282</v>
      </c>
      <c r="D451" s="113">
        <v>70</v>
      </c>
      <c r="E451" s="113">
        <v>50</v>
      </c>
      <c r="F451" s="113">
        <v>1.5</v>
      </c>
      <c r="G451" s="113">
        <v>5250</v>
      </c>
      <c r="H451" s="116">
        <v>0.021</v>
      </c>
      <c r="I451" s="116">
        <v>0.021</v>
      </c>
      <c r="J451" s="113">
        <v>219</v>
      </c>
      <c r="K451" s="183">
        <f t="shared" si="6"/>
        <v>1.0417142857142858</v>
      </c>
      <c r="L451" s="117" t="s">
        <v>137</v>
      </c>
    </row>
    <row r="452" spans="1:12" ht="12.75">
      <c r="A452" s="211">
        <v>450</v>
      </c>
      <c r="B452" s="113" t="s">
        <v>1238</v>
      </c>
      <c r="C452" s="128" t="s">
        <v>355</v>
      </c>
      <c r="D452" s="113">
        <v>90</v>
      </c>
      <c r="E452" s="113">
        <v>50</v>
      </c>
      <c r="F452" s="113">
        <v>1.5</v>
      </c>
      <c r="G452" s="113">
        <v>6750</v>
      </c>
      <c r="H452" s="116">
        <v>0.021</v>
      </c>
      <c r="I452" s="116">
        <v>0.021</v>
      </c>
      <c r="J452" s="113">
        <v>219</v>
      </c>
      <c r="K452" s="183">
        <f t="shared" si="6"/>
        <v>1.0324444444444445</v>
      </c>
      <c r="L452" s="117" t="s">
        <v>137</v>
      </c>
    </row>
    <row r="453" spans="1:12" ht="12.75">
      <c r="A453" s="211">
        <v>451</v>
      </c>
      <c r="B453" s="113" t="s">
        <v>1239</v>
      </c>
      <c r="C453" s="128" t="s">
        <v>291</v>
      </c>
      <c r="D453" s="113">
        <v>2000</v>
      </c>
      <c r="E453" s="113">
        <v>1</v>
      </c>
      <c r="F453" s="113">
        <v>0.94</v>
      </c>
      <c r="G453" s="113">
        <v>1880</v>
      </c>
      <c r="H453" s="114">
        <v>0.03</v>
      </c>
      <c r="I453" s="114">
        <v>0.03</v>
      </c>
      <c r="J453" s="113">
        <v>75</v>
      </c>
      <c r="K453" s="183">
        <f t="shared" si="6"/>
        <v>1.0398936170212767</v>
      </c>
      <c r="L453" s="117" t="s">
        <v>142</v>
      </c>
    </row>
    <row r="454" spans="1:12" ht="12.75">
      <c r="A454" s="211">
        <v>452</v>
      </c>
      <c r="B454" s="113" t="s">
        <v>1240</v>
      </c>
      <c r="C454" s="128" t="s">
        <v>282</v>
      </c>
      <c r="D454" s="113">
        <v>30</v>
      </c>
      <c r="E454" s="113">
        <v>60</v>
      </c>
      <c r="F454" s="113">
        <v>1.5</v>
      </c>
      <c r="G454" s="113">
        <v>2700</v>
      </c>
      <c r="H454" s="114">
        <v>0.017</v>
      </c>
      <c r="I454" s="114">
        <v>0.017</v>
      </c>
      <c r="J454" s="113">
        <v>250</v>
      </c>
      <c r="K454" s="183">
        <f t="shared" si="6"/>
        <v>1.0925925925925926</v>
      </c>
      <c r="L454" s="115" t="s">
        <v>136</v>
      </c>
    </row>
    <row r="455" spans="1:12" ht="12.75">
      <c r="A455" s="211">
        <v>453</v>
      </c>
      <c r="B455" s="113" t="s">
        <v>1241</v>
      </c>
      <c r="C455" s="128" t="s">
        <v>246</v>
      </c>
      <c r="D455" s="88">
        <v>20</v>
      </c>
      <c r="E455" s="127">
        <v>2000</v>
      </c>
      <c r="F455" s="88">
        <v>0.01</v>
      </c>
      <c r="G455" s="127">
        <v>400</v>
      </c>
      <c r="H455" s="132">
        <v>0.025</v>
      </c>
      <c r="I455" s="132">
        <v>0.025</v>
      </c>
      <c r="J455" s="113">
        <v>1000</v>
      </c>
      <c r="K455" s="183">
        <f aca="true" t="shared" si="7" ref="K455:K518">(J455/G455)+1</f>
        <v>3.5</v>
      </c>
      <c r="L455" s="115" t="s">
        <v>141</v>
      </c>
    </row>
    <row r="456" spans="1:12" ht="12.75">
      <c r="A456" s="211">
        <v>454</v>
      </c>
      <c r="B456" s="113" t="s">
        <v>1242</v>
      </c>
      <c r="C456" s="128" t="s">
        <v>246</v>
      </c>
      <c r="D456" s="88">
        <v>24</v>
      </c>
      <c r="E456" s="127">
        <v>2000</v>
      </c>
      <c r="F456" s="88">
        <v>0.01</v>
      </c>
      <c r="G456" s="127">
        <v>480</v>
      </c>
      <c r="H456" s="132">
        <v>0.025</v>
      </c>
      <c r="I456" s="132">
        <v>0.025</v>
      </c>
      <c r="J456" s="113">
        <v>1200</v>
      </c>
      <c r="K456" s="183">
        <f t="shared" si="7"/>
        <v>3.5</v>
      </c>
      <c r="L456" s="115" t="s">
        <v>141</v>
      </c>
    </row>
    <row r="457" spans="1:12" ht="12.75">
      <c r="A457" s="211">
        <v>455</v>
      </c>
      <c r="B457" s="113" t="s">
        <v>1243</v>
      </c>
      <c r="C457" s="128" t="s">
        <v>246</v>
      </c>
      <c r="D457" s="88">
        <v>28</v>
      </c>
      <c r="E457" s="127">
        <v>2000</v>
      </c>
      <c r="F457" s="88">
        <v>0.01</v>
      </c>
      <c r="G457" s="127">
        <v>560</v>
      </c>
      <c r="H457" s="132">
        <v>0.025</v>
      </c>
      <c r="I457" s="132">
        <v>0.025</v>
      </c>
      <c r="J457" s="113">
        <v>1400</v>
      </c>
      <c r="K457" s="183">
        <f t="shared" si="7"/>
        <v>3.5</v>
      </c>
      <c r="L457" s="115" t="s">
        <v>141</v>
      </c>
    </row>
    <row r="458" spans="1:12" ht="12.75">
      <c r="A458" s="211">
        <v>456</v>
      </c>
      <c r="B458" s="113" t="s">
        <v>1243</v>
      </c>
      <c r="C458" s="128" t="s">
        <v>246</v>
      </c>
      <c r="D458" s="113">
        <v>28</v>
      </c>
      <c r="E458" s="113">
        <v>2000</v>
      </c>
      <c r="F458" s="113">
        <v>0.0146</v>
      </c>
      <c r="G458" s="113">
        <v>816.2</v>
      </c>
      <c r="H458" s="114">
        <v>0.025</v>
      </c>
      <c r="I458" s="114">
        <v>0.025</v>
      </c>
      <c r="J458" s="113">
        <v>1400</v>
      </c>
      <c r="K458" s="183">
        <f t="shared" si="7"/>
        <v>2.715265866209262</v>
      </c>
      <c r="L458" s="115" t="s">
        <v>141</v>
      </c>
    </row>
    <row r="459" spans="1:12" ht="12.75">
      <c r="A459" s="211">
        <v>457</v>
      </c>
      <c r="B459" s="113" t="s">
        <v>1244</v>
      </c>
      <c r="C459" s="128" t="s">
        <v>246</v>
      </c>
      <c r="D459" s="88">
        <v>30</v>
      </c>
      <c r="E459" s="127">
        <v>2000</v>
      </c>
      <c r="F459" s="88">
        <v>0.01</v>
      </c>
      <c r="G459" s="127">
        <v>600</v>
      </c>
      <c r="H459" s="114">
        <v>0.025</v>
      </c>
      <c r="I459" s="114">
        <v>0.025</v>
      </c>
      <c r="J459" s="113">
        <v>1500</v>
      </c>
      <c r="K459" s="183">
        <f t="shared" si="7"/>
        <v>3.5</v>
      </c>
      <c r="L459" s="115" t="s">
        <v>141</v>
      </c>
    </row>
    <row r="460" spans="1:12" ht="12.75">
      <c r="A460" s="211">
        <v>458</v>
      </c>
      <c r="B460" s="113" t="s">
        <v>1245</v>
      </c>
      <c r="C460" s="128" t="s">
        <v>246</v>
      </c>
      <c r="D460" s="88">
        <v>35</v>
      </c>
      <c r="E460" s="127">
        <v>2000</v>
      </c>
      <c r="F460" s="88">
        <v>0.01</v>
      </c>
      <c r="G460" s="127">
        <v>700</v>
      </c>
      <c r="H460" s="114">
        <v>0.025</v>
      </c>
      <c r="I460" s="114">
        <v>0.025</v>
      </c>
      <c r="J460" s="113">
        <v>1750</v>
      </c>
      <c r="K460" s="183">
        <f t="shared" si="7"/>
        <v>3.5</v>
      </c>
      <c r="L460" s="115" t="s">
        <v>141</v>
      </c>
    </row>
    <row r="461" spans="1:12" ht="12.75">
      <c r="A461" s="211">
        <v>459</v>
      </c>
      <c r="B461" s="113" t="s">
        <v>1246</v>
      </c>
      <c r="C461" s="128" t="s">
        <v>282</v>
      </c>
      <c r="D461" s="113">
        <v>40</v>
      </c>
      <c r="E461" s="113">
        <v>60</v>
      </c>
      <c r="F461" s="113">
        <v>1.86</v>
      </c>
      <c r="G461" s="113">
        <v>4464</v>
      </c>
      <c r="H461" s="114">
        <v>0.017</v>
      </c>
      <c r="I461" s="114">
        <v>0.017</v>
      </c>
      <c r="J461" s="113">
        <v>219</v>
      </c>
      <c r="K461" s="183">
        <f t="shared" si="7"/>
        <v>1.0490591397849462</v>
      </c>
      <c r="L461" s="115" t="s">
        <v>136</v>
      </c>
    </row>
    <row r="462" spans="1:12" ht="12.75">
      <c r="A462" s="211">
        <v>460</v>
      </c>
      <c r="B462" s="113" t="s">
        <v>1247</v>
      </c>
      <c r="C462" s="128" t="s">
        <v>282</v>
      </c>
      <c r="D462" s="113">
        <v>60</v>
      </c>
      <c r="E462" s="113">
        <v>60</v>
      </c>
      <c r="F462" s="113">
        <v>1.86</v>
      </c>
      <c r="G462" s="113">
        <v>6696</v>
      </c>
      <c r="H462" s="114">
        <v>0.017</v>
      </c>
      <c r="I462" s="114">
        <v>0.017</v>
      </c>
      <c r="J462" s="113">
        <v>219</v>
      </c>
      <c r="K462" s="183">
        <f t="shared" si="7"/>
        <v>1.032706093189964</v>
      </c>
      <c r="L462" s="115" t="s">
        <v>136</v>
      </c>
    </row>
    <row r="463" spans="1:12" ht="12.75">
      <c r="A463" s="211">
        <v>461</v>
      </c>
      <c r="B463" s="113" t="s">
        <v>1248</v>
      </c>
      <c r="C463" s="128" t="s">
        <v>282</v>
      </c>
      <c r="D463" s="113">
        <v>25</v>
      </c>
      <c r="E463" s="113">
        <v>60</v>
      </c>
      <c r="F463" s="113">
        <v>2.0247</v>
      </c>
      <c r="G463" s="113">
        <v>3037</v>
      </c>
      <c r="H463" s="116">
        <v>0.019</v>
      </c>
      <c r="I463" s="116">
        <v>0.019</v>
      </c>
      <c r="J463" s="113">
        <v>249</v>
      </c>
      <c r="K463" s="183">
        <f t="shared" si="7"/>
        <v>1.0819888047415211</v>
      </c>
      <c r="L463" s="117" t="s">
        <v>137</v>
      </c>
    </row>
    <row r="464" spans="1:12" ht="12.75">
      <c r="A464" s="211">
        <v>462</v>
      </c>
      <c r="B464" s="113" t="s">
        <v>1249</v>
      </c>
      <c r="C464" s="128" t="s">
        <v>282</v>
      </c>
      <c r="D464" s="113">
        <v>40</v>
      </c>
      <c r="E464" s="113">
        <v>60</v>
      </c>
      <c r="F464" s="113">
        <v>1.5938</v>
      </c>
      <c r="G464" s="113">
        <v>3825</v>
      </c>
      <c r="H464" s="116">
        <v>0.019</v>
      </c>
      <c r="I464" s="116">
        <v>0.019</v>
      </c>
      <c r="J464" s="113">
        <v>243</v>
      </c>
      <c r="K464" s="183">
        <f t="shared" si="7"/>
        <v>1.0635294117647058</v>
      </c>
      <c r="L464" s="117" t="s">
        <v>137</v>
      </c>
    </row>
    <row r="465" spans="1:12" ht="12.75">
      <c r="A465" s="211">
        <v>463</v>
      </c>
      <c r="B465" s="113" t="s">
        <v>1250</v>
      </c>
      <c r="C465" s="128" t="s">
        <v>282</v>
      </c>
      <c r="D465" s="113">
        <v>50</v>
      </c>
      <c r="E465" s="113">
        <v>60</v>
      </c>
      <c r="F465" s="113">
        <v>1.435</v>
      </c>
      <c r="G465" s="113">
        <v>4305</v>
      </c>
      <c r="H465" s="116">
        <v>0.019</v>
      </c>
      <c r="I465" s="116">
        <v>0.019</v>
      </c>
      <c r="J465" s="113">
        <v>190</v>
      </c>
      <c r="K465" s="183">
        <f t="shared" si="7"/>
        <v>1.0441347270615564</v>
      </c>
      <c r="L465" s="117" t="s">
        <v>137</v>
      </c>
    </row>
    <row r="466" spans="1:12" ht="12.75">
      <c r="A466" s="211">
        <v>464</v>
      </c>
      <c r="B466" s="113" t="s">
        <v>1251</v>
      </c>
      <c r="C466" s="128" t="s">
        <v>282</v>
      </c>
      <c r="D466" s="113">
        <v>60</v>
      </c>
      <c r="E466" s="113">
        <v>60</v>
      </c>
      <c r="F466" s="113">
        <v>1.32</v>
      </c>
      <c r="G466" s="113">
        <v>4752</v>
      </c>
      <c r="H466" s="116">
        <v>0.019</v>
      </c>
      <c r="I466" s="116">
        <v>0.019</v>
      </c>
      <c r="J466" s="113">
        <v>184</v>
      </c>
      <c r="K466" s="183">
        <f t="shared" si="7"/>
        <v>1.0387205387205387</v>
      </c>
      <c r="L466" s="117" t="s">
        <v>137</v>
      </c>
    </row>
    <row r="467" spans="1:12" ht="12.75">
      <c r="A467" s="211">
        <v>465</v>
      </c>
      <c r="B467" s="113" t="s">
        <v>1252</v>
      </c>
      <c r="C467" s="128" t="s">
        <v>282</v>
      </c>
      <c r="D467" s="113">
        <v>20</v>
      </c>
      <c r="E467" s="113">
        <v>60</v>
      </c>
      <c r="F467" s="113">
        <v>2.2</v>
      </c>
      <c r="G467" s="113">
        <v>2640</v>
      </c>
      <c r="H467" s="120">
        <v>0.017</v>
      </c>
      <c r="I467" s="120">
        <v>0.017</v>
      </c>
      <c r="J467" s="113">
        <v>190</v>
      </c>
      <c r="K467" s="183">
        <f t="shared" si="7"/>
        <v>1.071969696969697</v>
      </c>
      <c r="L467" s="115" t="s">
        <v>136</v>
      </c>
    </row>
    <row r="468" spans="1:12" ht="12.75">
      <c r="A468" s="211">
        <v>466</v>
      </c>
      <c r="B468" s="113" t="s">
        <v>1253</v>
      </c>
      <c r="C468" s="128" t="s">
        <v>282</v>
      </c>
      <c r="D468" s="113">
        <v>30</v>
      </c>
      <c r="E468" s="113">
        <v>60</v>
      </c>
      <c r="F468" s="113">
        <v>1.83</v>
      </c>
      <c r="G468" s="113">
        <v>3294</v>
      </c>
      <c r="H468" s="116">
        <v>0.019</v>
      </c>
      <c r="I468" s="116">
        <v>0.019</v>
      </c>
      <c r="J468" s="113">
        <v>190</v>
      </c>
      <c r="K468" s="183">
        <f t="shared" si="7"/>
        <v>1.0576806314511233</v>
      </c>
      <c r="L468" s="117" t="s">
        <v>137</v>
      </c>
    </row>
    <row r="469" spans="1:12" ht="12.75">
      <c r="A469" s="211">
        <v>467</v>
      </c>
      <c r="B469" s="113" t="s">
        <v>1254</v>
      </c>
      <c r="C469" s="128" t="s">
        <v>282</v>
      </c>
      <c r="D469" s="113">
        <v>40</v>
      </c>
      <c r="E469" s="113">
        <v>60</v>
      </c>
      <c r="F469" s="113">
        <v>1.6</v>
      </c>
      <c r="G469" s="113">
        <v>3840</v>
      </c>
      <c r="H469" s="116">
        <v>0.019</v>
      </c>
      <c r="I469" s="116">
        <v>0.019</v>
      </c>
      <c r="J469" s="113">
        <v>190</v>
      </c>
      <c r="K469" s="183">
        <f t="shared" si="7"/>
        <v>1.0494791666666667</v>
      </c>
      <c r="L469" s="117" t="s">
        <v>137</v>
      </c>
    </row>
    <row r="470" spans="1:12" ht="12.75">
      <c r="A470" s="211">
        <v>468</v>
      </c>
      <c r="B470" s="113" t="s">
        <v>1255</v>
      </c>
      <c r="C470" s="128" t="s">
        <v>282</v>
      </c>
      <c r="D470" s="113">
        <v>40</v>
      </c>
      <c r="E470" s="113">
        <v>60</v>
      </c>
      <c r="F470" s="113">
        <v>1.5938</v>
      </c>
      <c r="G470" s="113">
        <v>3825</v>
      </c>
      <c r="H470" s="116">
        <v>0.019</v>
      </c>
      <c r="I470" s="116">
        <v>0.019</v>
      </c>
      <c r="J470" s="113">
        <v>243</v>
      </c>
      <c r="K470" s="183">
        <f t="shared" si="7"/>
        <v>1.0635294117647058</v>
      </c>
      <c r="L470" s="117" t="s">
        <v>137</v>
      </c>
    </row>
    <row r="471" spans="1:12" ht="12.75">
      <c r="A471" s="211">
        <v>469</v>
      </c>
      <c r="B471" s="113" t="s">
        <v>1256</v>
      </c>
      <c r="C471" s="128" t="s">
        <v>282</v>
      </c>
      <c r="D471" s="113">
        <v>25</v>
      </c>
      <c r="E471" s="113">
        <v>60</v>
      </c>
      <c r="F471" s="113">
        <v>2.0247</v>
      </c>
      <c r="G471" s="113">
        <v>3037</v>
      </c>
      <c r="H471" s="116">
        <v>0.019</v>
      </c>
      <c r="I471" s="116">
        <v>0.019</v>
      </c>
      <c r="J471" s="113">
        <v>249</v>
      </c>
      <c r="K471" s="183">
        <f t="shared" si="7"/>
        <v>1.0819888047415211</v>
      </c>
      <c r="L471" s="117" t="s">
        <v>137</v>
      </c>
    </row>
    <row r="472" spans="1:12" ht="12.75">
      <c r="A472" s="211">
        <v>470</v>
      </c>
      <c r="B472" s="113" t="s">
        <v>1257</v>
      </c>
      <c r="C472" s="128" t="s">
        <v>282</v>
      </c>
      <c r="D472" s="113">
        <v>50</v>
      </c>
      <c r="E472" s="113">
        <v>60</v>
      </c>
      <c r="F472" s="113">
        <v>1.435</v>
      </c>
      <c r="G472" s="113">
        <v>4305</v>
      </c>
      <c r="H472" s="116">
        <v>0.019</v>
      </c>
      <c r="I472" s="116">
        <v>0.019</v>
      </c>
      <c r="J472" s="113">
        <v>190</v>
      </c>
      <c r="K472" s="183">
        <f t="shared" si="7"/>
        <v>1.0441347270615564</v>
      </c>
      <c r="L472" s="117" t="s">
        <v>137</v>
      </c>
    </row>
    <row r="473" spans="1:12" ht="12.75">
      <c r="A473" s="211">
        <v>471</v>
      </c>
      <c r="B473" s="113" t="s">
        <v>1258</v>
      </c>
      <c r="C473" s="128" t="s">
        <v>282</v>
      </c>
      <c r="D473" s="113">
        <v>50</v>
      </c>
      <c r="E473" s="113">
        <v>60</v>
      </c>
      <c r="F473" s="113">
        <v>1.55</v>
      </c>
      <c r="G473" s="113">
        <v>4650</v>
      </c>
      <c r="H473" s="114">
        <v>0.017</v>
      </c>
      <c r="I473" s="114">
        <v>0.017</v>
      </c>
      <c r="J473" s="113">
        <v>325</v>
      </c>
      <c r="K473" s="183">
        <f t="shared" si="7"/>
        <v>1.0698924731182795</v>
      </c>
      <c r="L473" s="115" t="s">
        <v>136</v>
      </c>
    </row>
    <row r="474" spans="1:12" ht="12.75">
      <c r="A474" s="211">
        <v>472</v>
      </c>
      <c r="B474" s="113" t="s">
        <v>1259</v>
      </c>
      <c r="C474" s="128" t="s">
        <v>282</v>
      </c>
      <c r="D474" s="113">
        <v>70</v>
      </c>
      <c r="E474" s="113">
        <v>60</v>
      </c>
      <c r="F474" s="113">
        <v>1.44</v>
      </c>
      <c r="G474" s="113">
        <v>6048</v>
      </c>
      <c r="H474" s="114">
        <v>0.017</v>
      </c>
      <c r="I474" s="114">
        <v>0.017</v>
      </c>
      <c r="J474" s="113">
        <v>325</v>
      </c>
      <c r="K474" s="183">
        <f t="shared" si="7"/>
        <v>1.0537367724867726</v>
      </c>
      <c r="L474" s="115" t="s">
        <v>136</v>
      </c>
    </row>
    <row r="475" spans="1:12" ht="12.75">
      <c r="A475" s="211">
        <v>473</v>
      </c>
      <c r="B475" s="113" t="s">
        <v>1260</v>
      </c>
      <c r="C475" s="128" t="s">
        <v>282</v>
      </c>
      <c r="D475" s="113">
        <v>70</v>
      </c>
      <c r="E475" s="113">
        <v>60</v>
      </c>
      <c r="F475" s="113">
        <v>1.4</v>
      </c>
      <c r="G475" s="113">
        <v>5880</v>
      </c>
      <c r="H475" s="114">
        <v>0.017</v>
      </c>
      <c r="I475" s="114">
        <v>0.017</v>
      </c>
      <c r="J475" s="113">
        <v>325</v>
      </c>
      <c r="K475" s="183">
        <f t="shared" si="7"/>
        <v>1.0552721088435375</v>
      </c>
      <c r="L475" s="115" t="s">
        <v>136</v>
      </c>
    </row>
    <row r="476" spans="1:12" ht="12.75">
      <c r="A476" s="211">
        <v>474</v>
      </c>
      <c r="B476" s="113" t="s">
        <v>1261</v>
      </c>
      <c r="C476" s="128" t="s">
        <v>282</v>
      </c>
      <c r="D476" s="113">
        <v>20</v>
      </c>
      <c r="E476" s="113">
        <v>60</v>
      </c>
      <c r="F476" s="113">
        <v>1.92</v>
      </c>
      <c r="G476" s="113">
        <v>2304</v>
      </c>
      <c r="H476" s="114">
        <v>0.017</v>
      </c>
      <c r="I476" s="114">
        <v>0.017</v>
      </c>
      <c r="J476" s="113">
        <v>270</v>
      </c>
      <c r="K476" s="183">
        <f t="shared" si="7"/>
        <v>1.1171875</v>
      </c>
      <c r="L476" s="115" t="s">
        <v>136</v>
      </c>
    </row>
    <row r="477" spans="1:12" ht="12.75">
      <c r="A477" s="211">
        <v>475</v>
      </c>
      <c r="B477" s="113" t="s">
        <v>1262</v>
      </c>
      <c r="C477" s="128" t="s">
        <v>282</v>
      </c>
      <c r="D477" s="113">
        <v>20</v>
      </c>
      <c r="E477" s="113">
        <v>60</v>
      </c>
      <c r="F477" s="113">
        <v>1.92</v>
      </c>
      <c r="G477" s="113">
        <v>2304</v>
      </c>
      <c r="H477" s="114">
        <v>0.017</v>
      </c>
      <c r="I477" s="114">
        <v>0.017</v>
      </c>
      <c r="J477" s="113">
        <v>245</v>
      </c>
      <c r="K477" s="183">
        <f t="shared" si="7"/>
        <v>1.1063368055555556</v>
      </c>
      <c r="L477" s="115" t="s">
        <v>136</v>
      </c>
    </row>
    <row r="478" spans="1:12" ht="12.75">
      <c r="A478" s="211">
        <v>476</v>
      </c>
      <c r="B478" s="113" t="s">
        <v>1263</v>
      </c>
      <c r="C478" s="128" t="s">
        <v>282</v>
      </c>
      <c r="D478" s="113">
        <v>30</v>
      </c>
      <c r="E478" s="113">
        <v>60</v>
      </c>
      <c r="F478" s="113">
        <v>1.75</v>
      </c>
      <c r="G478" s="113">
        <v>3150</v>
      </c>
      <c r="H478" s="114">
        <v>0.017</v>
      </c>
      <c r="I478" s="114">
        <v>0.017</v>
      </c>
      <c r="J478" s="113">
        <v>270</v>
      </c>
      <c r="K478" s="183">
        <f t="shared" si="7"/>
        <v>1.0857142857142856</v>
      </c>
      <c r="L478" s="115" t="s">
        <v>136</v>
      </c>
    </row>
    <row r="479" spans="1:12" ht="12.75">
      <c r="A479" s="211">
        <v>477</v>
      </c>
      <c r="B479" s="113" t="s">
        <v>1264</v>
      </c>
      <c r="C479" s="128" t="s">
        <v>282</v>
      </c>
      <c r="D479" s="113">
        <v>30</v>
      </c>
      <c r="E479" s="113">
        <v>60</v>
      </c>
      <c r="F479" s="113">
        <v>1.75</v>
      </c>
      <c r="G479" s="113">
        <v>3150</v>
      </c>
      <c r="H479" s="114">
        <v>0.017</v>
      </c>
      <c r="I479" s="114">
        <v>0.017</v>
      </c>
      <c r="J479" s="113">
        <v>245</v>
      </c>
      <c r="K479" s="183">
        <f t="shared" si="7"/>
        <v>1.0777777777777777</v>
      </c>
      <c r="L479" s="115" t="s">
        <v>136</v>
      </c>
    </row>
    <row r="480" spans="1:12" ht="12.75">
      <c r="A480" s="211">
        <v>478</v>
      </c>
      <c r="B480" s="113" t="s">
        <v>1265</v>
      </c>
      <c r="C480" s="128" t="s">
        <v>282</v>
      </c>
      <c r="D480" s="113">
        <v>40</v>
      </c>
      <c r="E480" s="113">
        <v>60</v>
      </c>
      <c r="F480" s="113">
        <v>1.63</v>
      </c>
      <c r="G480" s="113">
        <v>3912</v>
      </c>
      <c r="H480" s="114">
        <v>0.017</v>
      </c>
      <c r="I480" s="114">
        <v>0.017</v>
      </c>
      <c r="J480" s="113">
        <v>270</v>
      </c>
      <c r="K480" s="183">
        <f t="shared" si="7"/>
        <v>1.0690184049079754</v>
      </c>
      <c r="L480" s="115" t="s">
        <v>136</v>
      </c>
    </row>
    <row r="481" spans="1:12" ht="12.75">
      <c r="A481" s="211">
        <v>479</v>
      </c>
      <c r="B481" s="113" t="s">
        <v>1266</v>
      </c>
      <c r="C481" s="128" t="s">
        <v>282</v>
      </c>
      <c r="D481" s="113">
        <v>40</v>
      </c>
      <c r="E481" s="113">
        <v>60</v>
      </c>
      <c r="F481" s="113">
        <v>1.63</v>
      </c>
      <c r="G481" s="113">
        <v>3912</v>
      </c>
      <c r="H481" s="114">
        <v>0.017</v>
      </c>
      <c r="I481" s="114">
        <v>0.017</v>
      </c>
      <c r="J481" s="113">
        <v>245</v>
      </c>
      <c r="K481" s="183">
        <f t="shared" si="7"/>
        <v>1.0626278118609407</v>
      </c>
      <c r="L481" s="115" t="s">
        <v>136</v>
      </c>
    </row>
    <row r="482" spans="1:12" ht="12.75">
      <c r="A482" s="211">
        <v>480</v>
      </c>
      <c r="B482" s="113" t="s">
        <v>1267</v>
      </c>
      <c r="C482" s="128" t="s">
        <v>282</v>
      </c>
      <c r="D482" s="113">
        <v>50</v>
      </c>
      <c r="E482" s="113">
        <v>60</v>
      </c>
      <c r="F482" s="113">
        <v>1.55</v>
      </c>
      <c r="G482" s="113">
        <v>4650</v>
      </c>
      <c r="H482" s="114">
        <v>0.017</v>
      </c>
      <c r="I482" s="114">
        <v>0.017</v>
      </c>
      <c r="J482" s="113">
        <v>270</v>
      </c>
      <c r="K482" s="183">
        <f t="shared" si="7"/>
        <v>1.0580645161290323</v>
      </c>
      <c r="L482" s="115" t="s">
        <v>136</v>
      </c>
    </row>
    <row r="483" spans="1:12" ht="12.75">
      <c r="A483" s="211">
        <v>481</v>
      </c>
      <c r="B483" s="113" t="s">
        <v>1268</v>
      </c>
      <c r="C483" s="128" t="s">
        <v>282</v>
      </c>
      <c r="D483" s="113">
        <v>50</v>
      </c>
      <c r="E483" s="113">
        <v>60</v>
      </c>
      <c r="F483" s="113">
        <v>1.55</v>
      </c>
      <c r="G483" s="113">
        <v>4650</v>
      </c>
      <c r="H483" s="114">
        <v>0.017</v>
      </c>
      <c r="I483" s="114">
        <v>0.017</v>
      </c>
      <c r="J483" s="113">
        <v>245</v>
      </c>
      <c r="K483" s="183">
        <f t="shared" si="7"/>
        <v>1.0526881720430108</v>
      </c>
      <c r="L483" s="115" t="s">
        <v>136</v>
      </c>
    </row>
    <row r="484" spans="1:12" ht="12.75">
      <c r="A484" s="211">
        <v>482</v>
      </c>
      <c r="B484" s="113" t="s">
        <v>1269</v>
      </c>
      <c r="C484" s="128" t="s">
        <v>282</v>
      </c>
      <c r="D484" s="113">
        <v>20</v>
      </c>
      <c r="E484" s="113">
        <v>60</v>
      </c>
      <c r="F484" s="113">
        <v>1.92</v>
      </c>
      <c r="G484" s="113">
        <v>2304</v>
      </c>
      <c r="H484" s="114">
        <v>0.017</v>
      </c>
      <c r="I484" s="114">
        <v>0.017</v>
      </c>
      <c r="J484" s="113">
        <v>358</v>
      </c>
      <c r="K484" s="183">
        <f t="shared" si="7"/>
        <v>1.1553819444444444</v>
      </c>
      <c r="L484" s="115" t="s">
        <v>136</v>
      </c>
    </row>
    <row r="485" spans="1:12" ht="12.75">
      <c r="A485" s="211">
        <v>483</v>
      </c>
      <c r="B485" s="113" t="s">
        <v>1270</v>
      </c>
      <c r="C485" s="128" t="s">
        <v>282</v>
      </c>
      <c r="D485" s="113">
        <v>30</v>
      </c>
      <c r="E485" s="113">
        <v>60</v>
      </c>
      <c r="F485" s="113">
        <v>1.75</v>
      </c>
      <c r="G485" s="113">
        <v>3150</v>
      </c>
      <c r="H485" s="114">
        <v>0.017</v>
      </c>
      <c r="I485" s="114">
        <v>0.017</v>
      </c>
      <c r="J485" s="113">
        <v>358</v>
      </c>
      <c r="K485" s="183">
        <f t="shared" si="7"/>
        <v>1.1136507936507936</v>
      </c>
      <c r="L485" s="115" t="s">
        <v>136</v>
      </c>
    </row>
    <row r="486" spans="1:12" ht="12.75">
      <c r="A486" s="211">
        <v>484</v>
      </c>
      <c r="B486" s="113" t="s">
        <v>1271</v>
      </c>
      <c r="C486" s="128" t="s">
        <v>282</v>
      </c>
      <c r="D486" s="113">
        <v>30</v>
      </c>
      <c r="E486" s="113">
        <v>60</v>
      </c>
      <c r="F486" s="113">
        <v>1.75</v>
      </c>
      <c r="G486" s="113">
        <v>3150</v>
      </c>
      <c r="H486" s="114">
        <v>0.017</v>
      </c>
      <c r="I486" s="114">
        <v>0.017</v>
      </c>
      <c r="J486" s="113">
        <v>327</v>
      </c>
      <c r="K486" s="183">
        <f t="shared" si="7"/>
        <v>1.1038095238095238</v>
      </c>
      <c r="L486" s="115" t="s">
        <v>136</v>
      </c>
    </row>
    <row r="487" spans="1:12" ht="12.75">
      <c r="A487" s="211">
        <v>485</v>
      </c>
      <c r="B487" s="113" t="s">
        <v>1272</v>
      </c>
      <c r="C487" s="128" t="s">
        <v>282</v>
      </c>
      <c r="D487" s="113">
        <v>40</v>
      </c>
      <c r="E487" s="113">
        <v>60</v>
      </c>
      <c r="F487" s="113">
        <v>1.63</v>
      </c>
      <c r="G487" s="113">
        <v>3912</v>
      </c>
      <c r="H487" s="114">
        <v>0.017</v>
      </c>
      <c r="I487" s="114">
        <v>0.017</v>
      </c>
      <c r="J487" s="113">
        <v>358</v>
      </c>
      <c r="K487" s="183">
        <f t="shared" si="7"/>
        <v>1.0915132924335378</v>
      </c>
      <c r="L487" s="115" t="s">
        <v>136</v>
      </c>
    </row>
    <row r="488" spans="1:12" ht="12.75">
      <c r="A488" s="211">
        <v>486</v>
      </c>
      <c r="B488" s="113" t="s">
        <v>1273</v>
      </c>
      <c r="C488" s="128" t="s">
        <v>282</v>
      </c>
      <c r="D488" s="113">
        <v>40</v>
      </c>
      <c r="E488" s="113">
        <v>60</v>
      </c>
      <c r="F488" s="113">
        <v>1.6317</v>
      </c>
      <c r="G488" s="113">
        <v>3916</v>
      </c>
      <c r="H488" s="114">
        <v>0.017</v>
      </c>
      <c r="I488" s="114">
        <v>0.017</v>
      </c>
      <c r="J488" s="113">
        <v>327</v>
      </c>
      <c r="K488" s="183">
        <f t="shared" si="7"/>
        <v>1.0835035750766089</v>
      </c>
      <c r="L488" s="115" t="s">
        <v>136</v>
      </c>
    </row>
    <row r="489" spans="1:12" ht="12.75">
      <c r="A489" s="211">
        <v>487</v>
      </c>
      <c r="B489" s="113" t="s">
        <v>1274</v>
      </c>
      <c r="C489" s="128" t="s">
        <v>282</v>
      </c>
      <c r="D489" s="113">
        <v>50</v>
      </c>
      <c r="E489" s="113">
        <v>60</v>
      </c>
      <c r="F489" s="113">
        <v>1.55</v>
      </c>
      <c r="G489" s="113">
        <v>4650</v>
      </c>
      <c r="H489" s="114">
        <v>0.017</v>
      </c>
      <c r="I489" s="114">
        <v>0.017</v>
      </c>
      <c r="J489" s="113">
        <v>375</v>
      </c>
      <c r="K489" s="183">
        <f t="shared" si="7"/>
        <v>1.0806451612903225</v>
      </c>
      <c r="L489" s="115" t="s">
        <v>136</v>
      </c>
    </row>
    <row r="490" spans="1:12" ht="12.75">
      <c r="A490" s="211">
        <v>488</v>
      </c>
      <c r="B490" s="113" t="s">
        <v>1275</v>
      </c>
      <c r="C490" s="128" t="s">
        <v>282</v>
      </c>
      <c r="D490" s="113">
        <v>50</v>
      </c>
      <c r="E490" s="113">
        <v>60</v>
      </c>
      <c r="F490" s="113">
        <v>1.55</v>
      </c>
      <c r="G490" s="113">
        <v>4650</v>
      </c>
      <c r="H490" s="114">
        <v>0.017</v>
      </c>
      <c r="I490" s="114">
        <v>0.017</v>
      </c>
      <c r="J490" s="113">
        <v>345</v>
      </c>
      <c r="K490" s="183">
        <f t="shared" si="7"/>
        <v>1.0741935483870968</v>
      </c>
      <c r="L490" s="115" t="s">
        <v>136</v>
      </c>
    </row>
    <row r="491" spans="1:12" ht="12.75">
      <c r="A491" s="211">
        <v>489</v>
      </c>
      <c r="B491" s="113" t="s">
        <v>1276</v>
      </c>
      <c r="C491" s="128" t="s">
        <v>282</v>
      </c>
      <c r="D491" s="113">
        <v>60</v>
      </c>
      <c r="E491" s="113">
        <v>60</v>
      </c>
      <c r="F491" s="113">
        <v>1.48</v>
      </c>
      <c r="G491" s="113">
        <v>5328</v>
      </c>
      <c r="H491" s="114">
        <v>0.017</v>
      </c>
      <c r="I491" s="114">
        <v>0.017</v>
      </c>
      <c r="J491" s="113">
        <v>374</v>
      </c>
      <c r="K491" s="183">
        <f t="shared" si="7"/>
        <v>1.0701951951951951</v>
      </c>
      <c r="L491" s="115" t="s">
        <v>136</v>
      </c>
    </row>
    <row r="492" spans="1:12" ht="12.75">
      <c r="A492" s="211">
        <v>490</v>
      </c>
      <c r="B492" s="113" t="s">
        <v>1277</v>
      </c>
      <c r="C492" s="128" t="s">
        <v>282</v>
      </c>
      <c r="D492" s="113">
        <v>60</v>
      </c>
      <c r="E492" s="113">
        <v>60</v>
      </c>
      <c r="F492" s="113">
        <v>1.48</v>
      </c>
      <c r="G492" s="113">
        <v>5328</v>
      </c>
      <c r="H492" s="114">
        <v>0.017</v>
      </c>
      <c r="I492" s="114">
        <v>0.017</v>
      </c>
      <c r="J492" s="113">
        <v>345</v>
      </c>
      <c r="K492" s="183">
        <f t="shared" si="7"/>
        <v>1.0647522522522523</v>
      </c>
      <c r="L492" s="115" t="s">
        <v>136</v>
      </c>
    </row>
    <row r="493" spans="1:12" ht="12.75">
      <c r="A493" s="211">
        <v>491</v>
      </c>
      <c r="B493" s="113" t="s">
        <v>1278</v>
      </c>
      <c r="C493" s="128" t="s">
        <v>282</v>
      </c>
      <c r="D493" s="113">
        <v>70</v>
      </c>
      <c r="E493" s="113">
        <v>60</v>
      </c>
      <c r="F493" s="113">
        <v>1.3</v>
      </c>
      <c r="G493" s="113">
        <v>5460</v>
      </c>
      <c r="H493" s="114">
        <v>0.017</v>
      </c>
      <c r="I493" s="114">
        <v>0.017</v>
      </c>
      <c r="J493" s="113">
        <v>374</v>
      </c>
      <c r="K493" s="183">
        <f t="shared" si="7"/>
        <v>1.0684981684981685</v>
      </c>
      <c r="L493" s="115" t="s">
        <v>136</v>
      </c>
    </row>
    <row r="494" spans="1:12" ht="12.75">
      <c r="A494" s="211">
        <v>492</v>
      </c>
      <c r="B494" s="113" t="s">
        <v>1279</v>
      </c>
      <c r="C494" s="128" t="s">
        <v>282</v>
      </c>
      <c r="D494" s="113">
        <v>100</v>
      </c>
      <c r="E494" s="113">
        <v>60</v>
      </c>
      <c r="F494" s="113">
        <v>1.32</v>
      </c>
      <c r="G494" s="113">
        <v>7920</v>
      </c>
      <c r="H494" s="114">
        <v>0.017</v>
      </c>
      <c r="I494" s="114">
        <v>0.017</v>
      </c>
      <c r="J494" s="113">
        <v>304</v>
      </c>
      <c r="K494" s="183">
        <f t="shared" si="7"/>
        <v>1.0383838383838384</v>
      </c>
      <c r="L494" s="115" t="s">
        <v>136</v>
      </c>
    </row>
    <row r="495" spans="1:12" ht="12.75">
      <c r="A495" s="211">
        <v>493</v>
      </c>
      <c r="B495" s="113" t="s">
        <v>1280</v>
      </c>
      <c r="C495" s="128" t="s">
        <v>282</v>
      </c>
      <c r="D495" s="113">
        <v>100</v>
      </c>
      <c r="E495" s="113">
        <v>60</v>
      </c>
      <c r="F495" s="113">
        <v>1.32</v>
      </c>
      <c r="G495" s="113">
        <v>7920</v>
      </c>
      <c r="H495" s="114">
        <v>0.017</v>
      </c>
      <c r="I495" s="114">
        <v>0.017</v>
      </c>
      <c r="J495" s="113">
        <v>276</v>
      </c>
      <c r="K495" s="183">
        <f t="shared" si="7"/>
        <v>1.034848484848485</v>
      </c>
      <c r="L495" s="115" t="s">
        <v>136</v>
      </c>
    </row>
    <row r="496" spans="1:12" ht="12.75">
      <c r="A496" s="211">
        <v>494</v>
      </c>
      <c r="B496" s="113" t="s">
        <v>1281</v>
      </c>
      <c r="C496" s="128" t="s">
        <v>282</v>
      </c>
      <c r="D496" s="113">
        <v>70</v>
      </c>
      <c r="E496" s="113">
        <v>60</v>
      </c>
      <c r="F496" s="113">
        <v>1.43</v>
      </c>
      <c r="G496" s="113">
        <v>6006</v>
      </c>
      <c r="H496" s="114">
        <v>0.017</v>
      </c>
      <c r="I496" s="114">
        <v>0.017</v>
      </c>
      <c r="J496" s="113">
        <v>294</v>
      </c>
      <c r="K496" s="183">
        <f t="shared" si="7"/>
        <v>1.048951048951049</v>
      </c>
      <c r="L496" s="115" t="s">
        <v>136</v>
      </c>
    </row>
    <row r="497" spans="1:12" ht="12.75">
      <c r="A497" s="211">
        <v>495</v>
      </c>
      <c r="B497" s="113" t="s">
        <v>1282</v>
      </c>
      <c r="C497" s="128" t="s">
        <v>282</v>
      </c>
      <c r="D497" s="113">
        <v>70</v>
      </c>
      <c r="E497" s="113">
        <v>60</v>
      </c>
      <c r="F497" s="113">
        <v>1.436</v>
      </c>
      <c r="G497" s="113">
        <v>6031</v>
      </c>
      <c r="H497" s="114">
        <v>0.017</v>
      </c>
      <c r="I497" s="114">
        <v>0.017</v>
      </c>
      <c r="J497" s="113">
        <v>294</v>
      </c>
      <c r="K497" s="183">
        <f t="shared" si="7"/>
        <v>1.0487481346377052</v>
      </c>
      <c r="L497" s="115" t="s">
        <v>136</v>
      </c>
    </row>
    <row r="498" spans="1:12" ht="12.75">
      <c r="A498" s="211">
        <v>496</v>
      </c>
      <c r="B498" s="113" t="s">
        <v>1283</v>
      </c>
      <c r="C498" s="128" t="s">
        <v>282</v>
      </c>
      <c r="D498" s="113">
        <v>80</v>
      </c>
      <c r="E498" s="113">
        <v>60</v>
      </c>
      <c r="F498" s="113">
        <v>1.4</v>
      </c>
      <c r="G498" s="113">
        <v>6720</v>
      </c>
      <c r="H498" s="114">
        <v>0.017</v>
      </c>
      <c r="I498" s="114">
        <v>0.017</v>
      </c>
      <c r="J498" s="113">
        <v>266</v>
      </c>
      <c r="K498" s="183">
        <f t="shared" si="7"/>
        <v>1.0395833333333333</v>
      </c>
      <c r="L498" s="115" t="s">
        <v>136</v>
      </c>
    </row>
    <row r="499" spans="1:12" ht="12.75">
      <c r="A499" s="211">
        <v>497</v>
      </c>
      <c r="B499" s="113" t="s">
        <v>1284</v>
      </c>
      <c r="C499" s="128" t="s">
        <v>282</v>
      </c>
      <c r="D499" s="113">
        <v>80</v>
      </c>
      <c r="E499" s="113">
        <v>60</v>
      </c>
      <c r="F499" s="113">
        <v>1.4</v>
      </c>
      <c r="G499" s="113">
        <v>6720</v>
      </c>
      <c r="H499" s="114">
        <v>0.017</v>
      </c>
      <c r="I499" s="114">
        <v>0.017</v>
      </c>
      <c r="J499" s="113">
        <v>265</v>
      </c>
      <c r="K499" s="183">
        <f t="shared" si="7"/>
        <v>1.0394345238095237</v>
      </c>
      <c r="L499" s="115" t="s">
        <v>136</v>
      </c>
    </row>
    <row r="500" spans="1:12" ht="12.75">
      <c r="A500" s="211">
        <v>498</v>
      </c>
      <c r="B500" s="113" t="s">
        <v>1285</v>
      </c>
      <c r="C500" s="128" t="s">
        <v>282</v>
      </c>
      <c r="D500" s="113">
        <v>80</v>
      </c>
      <c r="E500" s="113">
        <v>60</v>
      </c>
      <c r="F500" s="113">
        <v>1.4</v>
      </c>
      <c r="G500" s="113">
        <v>6720</v>
      </c>
      <c r="H500" s="114">
        <v>0.017</v>
      </c>
      <c r="I500" s="114">
        <v>0.017</v>
      </c>
      <c r="J500" s="113">
        <v>294</v>
      </c>
      <c r="K500" s="183">
        <f t="shared" si="7"/>
        <v>1.04375</v>
      </c>
      <c r="L500" s="115" t="s">
        <v>136</v>
      </c>
    </row>
    <row r="501" spans="1:12" ht="12.75">
      <c r="A501" s="211">
        <v>499</v>
      </c>
      <c r="B501" s="113" t="s">
        <v>1286</v>
      </c>
      <c r="C501" s="128" t="s">
        <v>282</v>
      </c>
      <c r="D501" s="113">
        <v>90</v>
      </c>
      <c r="E501" s="113">
        <v>60</v>
      </c>
      <c r="F501" s="113">
        <v>1.35</v>
      </c>
      <c r="G501" s="113">
        <v>7290</v>
      </c>
      <c r="H501" s="114">
        <v>0.017</v>
      </c>
      <c r="I501" s="114">
        <v>0.017</v>
      </c>
      <c r="J501" s="113">
        <v>266</v>
      </c>
      <c r="K501" s="183">
        <f t="shared" si="7"/>
        <v>1.036488340192044</v>
      </c>
      <c r="L501" s="115" t="s">
        <v>136</v>
      </c>
    </row>
    <row r="502" spans="1:12" ht="12.75">
      <c r="A502" s="211">
        <v>500</v>
      </c>
      <c r="B502" s="113" t="s">
        <v>1287</v>
      </c>
      <c r="C502" s="128" t="s">
        <v>282</v>
      </c>
      <c r="D502" s="113">
        <v>90</v>
      </c>
      <c r="E502" s="113">
        <v>60</v>
      </c>
      <c r="F502" s="113">
        <v>1.35</v>
      </c>
      <c r="G502" s="113">
        <v>7290</v>
      </c>
      <c r="H502" s="114">
        <v>0.017</v>
      </c>
      <c r="I502" s="114">
        <v>0.017</v>
      </c>
      <c r="J502" s="113">
        <v>294</v>
      </c>
      <c r="K502" s="183">
        <f t="shared" si="7"/>
        <v>1.0403292181069959</v>
      </c>
      <c r="L502" s="115" t="s">
        <v>136</v>
      </c>
    </row>
    <row r="503" spans="1:12" ht="12.75">
      <c r="A503" s="211">
        <v>501</v>
      </c>
      <c r="B503" s="110" t="s">
        <v>1288</v>
      </c>
      <c r="C503" s="112" t="s">
        <v>355</v>
      </c>
      <c r="D503" s="110">
        <v>20</v>
      </c>
      <c r="E503" s="110">
        <v>60</v>
      </c>
      <c r="F503" s="110">
        <v>1.92</v>
      </c>
      <c r="G503" s="111">
        <v>2304</v>
      </c>
      <c r="H503" s="110">
        <v>0.017</v>
      </c>
      <c r="I503" s="110">
        <v>0.017</v>
      </c>
      <c r="J503" s="113">
        <v>340</v>
      </c>
      <c r="K503" s="183">
        <f t="shared" si="7"/>
        <v>1.1475694444444444</v>
      </c>
      <c r="L503" s="115" t="s">
        <v>136</v>
      </c>
    </row>
    <row r="504" spans="1:12" ht="12.75">
      <c r="A504" s="211">
        <v>502</v>
      </c>
      <c r="B504" s="110" t="s">
        <v>1289</v>
      </c>
      <c r="C504" s="112" t="s">
        <v>355</v>
      </c>
      <c r="D504" s="110">
        <v>20</v>
      </c>
      <c r="E504" s="110">
        <v>60</v>
      </c>
      <c r="F504" s="110">
        <v>1.92</v>
      </c>
      <c r="G504" s="111">
        <v>2304</v>
      </c>
      <c r="H504" s="110">
        <v>0.017</v>
      </c>
      <c r="I504" s="110">
        <v>0.017</v>
      </c>
      <c r="J504" s="113">
        <v>250</v>
      </c>
      <c r="K504" s="183">
        <f t="shared" si="7"/>
        <v>1.1085069444444444</v>
      </c>
      <c r="L504" s="115" t="s">
        <v>136</v>
      </c>
    </row>
    <row r="505" spans="1:12" ht="12.75">
      <c r="A505" s="211">
        <v>503</v>
      </c>
      <c r="B505" s="110" t="s">
        <v>1290</v>
      </c>
      <c r="C505" s="112" t="s">
        <v>355</v>
      </c>
      <c r="D505" s="110">
        <v>30</v>
      </c>
      <c r="E505" s="110">
        <v>60</v>
      </c>
      <c r="F505" s="110">
        <v>1.75</v>
      </c>
      <c r="G505" s="111">
        <v>3150</v>
      </c>
      <c r="H505" s="110">
        <v>0.017</v>
      </c>
      <c r="I505" s="110">
        <v>0.017</v>
      </c>
      <c r="J505" s="110">
        <v>340</v>
      </c>
      <c r="K505" s="183">
        <f t="shared" si="7"/>
        <v>1.107936507936508</v>
      </c>
      <c r="L505" s="115" t="s">
        <v>136</v>
      </c>
    </row>
    <row r="506" spans="1:12" ht="12.75">
      <c r="A506" s="211">
        <v>504</v>
      </c>
      <c r="B506" s="110" t="s">
        <v>1291</v>
      </c>
      <c r="C506" s="112" t="s">
        <v>355</v>
      </c>
      <c r="D506" s="110">
        <v>30</v>
      </c>
      <c r="E506" s="110">
        <v>60</v>
      </c>
      <c r="F506" s="110">
        <v>1.75</v>
      </c>
      <c r="G506" s="111">
        <v>3150</v>
      </c>
      <c r="H506" s="110">
        <v>0.017</v>
      </c>
      <c r="I506" s="110">
        <v>0.017</v>
      </c>
      <c r="J506" s="110">
        <v>240</v>
      </c>
      <c r="K506" s="183">
        <f t="shared" si="7"/>
        <v>1.0761904761904761</v>
      </c>
      <c r="L506" s="115" t="s">
        <v>136</v>
      </c>
    </row>
    <row r="507" spans="1:12" ht="12.75">
      <c r="A507" s="211">
        <v>505</v>
      </c>
      <c r="B507" s="113" t="s">
        <v>1292</v>
      </c>
      <c r="C507" s="112" t="s">
        <v>355</v>
      </c>
      <c r="D507" s="110">
        <v>40</v>
      </c>
      <c r="E507" s="110">
        <v>60</v>
      </c>
      <c r="F507" s="110">
        <v>1.63</v>
      </c>
      <c r="G507" s="111">
        <v>3912</v>
      </c>
      <c r="H507" s="110">
        <v>0.017</v>
      </c>
      <c r="I507" s="110">
        <v>0.017</v>
      </c>
      <c r="J507" s="110">
        <v>340</v>
      </c>
      <c r="K507" s="183">
        <f t="shared" si="7"/>
        <v>1.086912065439673</v>
      </c>
      <c r="L507" s="115" t="s">
        <v>136</v>
      </c>
    </row>
    <row r="508" spans="1:12" ht="12.75">
      <c r="A508" s="211">
        <v>506</v>
      </c>
      <c r="B508" s="113" t="s">
        <v>1293</v>
      </c>
      <c r="C508" s="128" t="s">
        <v>282</v>
      </c>
      <c r="D508" s="113">
        <v>30</v>
      </c>
      <c r="E508" s="113">
        <v>60</v>
      </c>
      <c r="F508" s="113">
        <v>1.75</v>
      </c>
      <c r="G508" s="113">
        <v>3150</v>
      </c>
      <c r="H508" s="114">
        <v>0.017</v>
      </c>
      <c r="I508" s="114">
        <v>0.017</v>
      </c>
      <c r="J508" s="113">
        <v>264</v>
      </c>
      <c r="K508" s="183">
        <f t="shared" si="7"/>
        <v>1.0838095238095238</v>
      </c>
      <c r="L508" s="115" t="s">
        <v>136</v>
      </c>
    </row>
    <row r="509" spans="1:12" ht="12.75">
      <c r="A509" s="211">
        <v>507</v>
      </c>
      <c r="B509" s="113" t="s">
        <v>1294</v>
      </c>
      <c r="C509" s="128" t="s">
        <v>282</v>
      </c>
      <c r="D509" s="113">
        <v>30</v>
      </c>
      <c r="E509" s="113">
        <v>60</v>
      </c>
      <c r="F509" s="113">
        <v>1.75</v>
      </c>
      <c r="G509" s="113">
        <v>3150</v>
      </c>
      <c r="H509" s="114">
        <v>0.017</v>
      </c>
      <c r="I509" s="114">
        <v>0.017</v>
      </c>
      <c r="J509" s="113">
        <v>241</v>
      </c>
      <c r="K509" s="183">
        <f t="shared" si="7"/>
        <v>1.0765079365079364</v>
      </c>
      <c r="L509" s="115" t="s">
        <v>136</v>
      </c>
    </row>
    <row r="510" spans="1:12" ht="12.75">
      <c r="A510" s="211">
        <v>508</v>
      </c>
      <c r="B510" s="113" t="s">
        <v>1295</v>
      </c>
      <c r="C510" s="128" t="s">
        <v>282</v>
      </c>
      <c r="D510" s="113">
        <v>40</v>
      </c>
      <c r="E510" s="113">
        <v>60</v>
      </c>
      <c r="F510" s="113">
        <v>1.63</v>
      </c>
      <c r="G510" s="113">
        <v>3912</v>
      </c>
      <c r="H510" s="114">
        <v>0.017</v>
      </c>
      <c r="I510" s="114">
        <v>0.017</v>
      </c>
      <c r="J510" s="113">
        <v>264</v>
      </c>
      <c r="K510" s="183">
        <f t="shared" si="7"/>
        <v>1.0674846625766872</v>
      </c>
      <c r="L510" s="115" t="s">
        <v>136</v>
      </c>
    </row>
    <row r="511" spans="1:12" ht="12.75">
      <c r="A511" s="211">
        <v>509</v>
      </c>
      <c r="B511" s="113" t="s">
        <v>1296</v>
      </c>
      <c r="C511" s="128" t="s">
        <v>282</v>
      </c>
      <c r="D511" s="113">
        <v>40</v>
      </c>
      <c r="E511" s="113">
        <v>60</v>
      </c>
      <c r="F511" s="113">
        <v>1.63</v>
      </c>
      <c r="G511" s="113">
        <v>3912</v>
      </c>
      <c r="H511" s="114">
        <v>0.017</v>
      </c>
      <c r="I511" s="114">
        <v>0.017</v>
      </c>
      <c r="J511" s="113">
        <v>241</v>
      </c>
      <c r="K511" s="183">
        <f t="shared" si="7"/>
        <v>1.0616053169734152</v>
      </c>
      <c r="L511" s="115" t="s">
        <v>136</v>
      </c>
    </row>
    <row r="512" spans="1:12" ht="12.75">
      <c r="A512" s="211">
        <v>510</v>
      </c>
      <c r="B512" s="113" t="s">
        <v>1297</v>
      </c>
      <c r="C512" s="128" t="s">
        <v>282</v>
      </c>
      <c r="D512" s="113">
        <v>50</v>
      </c>
      <c r="E512" s="113">
        <v>60</v>
      </c>
      <c r="F512" s="113">
        <v>1.55</v>
      </c>
      <c r="G512" s="113">
        <v>4650</v>
      </c>
      <c r="H512" s="114">
        <v>0.017</v>
      </c>
      <c r="I512" s="114">
        <v>0.017</v>
      </c>
      <c r="J512" s="113">
        <v>264</v>
      </c>
      <c r="K512" s="183">
        <f t="shared" si="7"/>
        <v>1.0567741935483872</v>
      </c>
      <c r="L512" s="115" t="s">
        <v>136</v>
      </c>
    </row>
    <row r="513" spans="1:12" ht="12.75">
      <c r="A513" s="211">
        <v>511</v>
      </c>
      <c r="B513" s="113" t="s">
        <v>1298</v>
      </c>
      <c r="C513" s="128" t="s">
        <v>282</v>
      </c>
      <c r="D513" s="113">
        <v>50</v>
      </c>
      <c r="E513" s="113">
        <v>60</v>
      </c>
      <c r="F513" s="113">
        <v>1.55</v>
      </c>
      <c r="G513" s="113">
        <v>4650</v>
      </c>
      <c r="H513" s="114">
        <v>0.017</v>
      </c>
      <c r="I513" s="114">
        <v>0.017</v>
      </c>
      <c r="J513" s="113">
        <v>241</v>
      </c>
      <c r="K513" s="183">
        <f t="shared" si="7"/>
        <v>1.0518279569892472</v>
      </c>
      <c r="L513" s="115" t="s">
        <v>136</v>
      </c>
    </row>
    <row r="514" spans="1:12" ht="12.75">
      <c r="A514" s="211">
        <v>512</v>
      </c>
      <c r="B514" s="113" t="s">
        <v>1299</v>
      </c>
      <c r="C514" s="128" t="s">
        <v>282</v>
      </c>
      <c r="D514" s="113">
        <v>250</v>
      </c>
      <c r="E514" s="113">
        <v>20</v>
      </c>
      <c r="F514" s="113">
        <v>0.5</v>
      </c>
      <c r="G514" s="113">
        <v>2500</v>
      </c>
      <c r="H514" s="114">
        <v>0.03</v>
      </c>
      <c r="I514" s="114">
        <v>0.03</v>
      </c>
      <c r="J514" s="113">
        <v>250</v>
      </c>
      <c r="K514" s="183">
        <f t="shared" si="7"/>
        <v>1.1</v>
      </c>
      <c r="L514" s="115" t="s">
        <v>142</v>
      </c>
    </row>
    <row r="515" spans="1:12" ht="12.75">
      <c r="A515" s="211">
        <v>513</v>
      </c>
      <c r="B515" s="181" t="s">
        <v>1557</v>
      </c>
      <c r="C515" s="182" t="s">
        <v>282</v>
      </c>
      <c r="D515" s="181">
        <v>250</v>
      </c>
      <c r="E515" s="181">
        <v>20</v>
      </c>
      <c r="F515" s="181">
        <v>0.04</v>
      </c>
      <c r="G515" s="181">
        <v>200</v>
      </c>
      <c r="H515" s="181">
        <v>0.03</v>
      </c>
      <c r="I515" s="181">
        <v>0.03</v>
      </c>
      <c r="J515" s="181">
        <v>1060</v>
      </c>
      <c r="K515" s="183">
        <f t="shared" si="7"/>
        <v>6.3</v>
      </c>
      <c r="L515" s="182" t="s">
        <v>142</v>
      </c>
    </row>
    <row r="516" spans="1:12" ht="12.75">
      <c r="A516" s="211">
        <v>514</v>
      </c>
      <c r="B516" s="113" t="s">
        <v>1300</v>
      </c>
      <c r="C516" s="128" t="s">
        <v>336</v>
      </c>
      <c r="D516" s="113">
        <v>200</v>
      </c>
      <c r="E516" s="113">
        <v>100</v>
      </c>
      <c r="F516" s="113">
        <v>0.06</v>
      </c>
      <c r="G516" s="113">
        <v>1200</v>
      </c>
      <c r="H516" s="114">
        <v>0.03</v>
      </c>
      <c r="I516" s="114">
        <v>0.03</v>
      </c>
      <c r="J516" s="113">
        <v>200</v>
      </c>
      <c r="K516" s="183">
        <f t="shared" si="7"/>
        <v>1.1666666666666667</v>
      </c>
      <c r="L516" s="115" t="s">
        <v>142</v>
      </c>
    </row>
    <row r="517" spans="1:12" ht="12.75">
      <c r="A517" s="211">
        <v>515</v>
      </c>
      <c r="B517" s="113" t="s">
        <v>1301</v>
      </c>
      <c r="C517" s="128" t="s">
        <v>336</v>
      </c>
      <c r="D517" s="113">
        <v>260</v>
      </c>
      <c r="E517" s="113">
        <v>100</v>
      </c>
      <c r="F517" s="113">
        <v>0.06</v>
      </c>
      <c r="G517" s="113">
        <v>1560</v>
      </c>
      <c r="H517" s="114">
        <v>0.03</v>
      </c>
      <c r="I517" s="114">
        <v>0.03</v>
      </c>
      <c r="J517" s="113">
        <v>250</v>
      </c>
      <c r="K517" s="183">
        <f t="shared" si="7"/>
        <v>1.1602564102564104</v>
      </c>
      <c r="L517" s="115" t="s">
        <v>142</v>
      </c>
    </row>
    <row r="518" spans="1:12" ht="12.75">
      <c r="A518" s="211">
        <v>516</v>
      </c>
      <c r="B518" s="113" t="s">
        <v>1302</v>
      </c>
      <c r="C518" s="128" t="s">
        <v>336</v>
      </c>
      <c r="D518" s="113">
        <v>320</v>
      </c>
      <c r="E518" s="113">
        <v>100</v>
      </c>
      <c r="F518" s="113">
        <v>0.06</v>
      </c>
      <c r="G518" s="113">
        <v>1920</v>
      </c>
      <c r="H518" s="114">
        <v>0.03</v>
      </c>
      <c r="I518" s="114">
        <v>0.03</v>
      </c>
      <c r="J518" s="113">
        <v>300</v>
      </c>
      <c r="K518" s="183">
        <f t="shared" si="7"/>
        <v>1.15625</v>
      </c>
      <c r="L518" s="115" t="s">
        <v>142</v>
      </c>
    </row>
    <row r="519" spans="1:12" ht="12.75">
      <c r="A519" s="211">
        <v>517</v>
      </c>
      <c r="B519" s="113" t="s">
        <v>1303</v>
      </c>
      <c r="C519" s="128" t="s">
        <v>336</v>
      </c>
      <c r="D519" s="113">
        <v>450</v>
      </c>
      <c r="E519" s="113">
        <v>100</v>
      </c>
      <c r="F519" s="113">
        <v>0.06</v>
      </c>
      <c r="G519" s="113">
        <v>2700</v>
      </c>
      <c r="H519" s="114">
        <v>0.03</v>
      </c>
      <c r="I519" s="114">
        <v>0.03</v>
      </c>
      <c r="J519" s="113">
        <v>420</v>
      </c>
      <c r="K519" s="183">
        <f aca="true" t="shared" si="8" ref="K519:K582">(J519/G519)+1</f>
        <v>1.1555555555555554</v>
      </c>
      <c r="L519" s="115" t="s">
        <v>142</v>
      </c>
    </row>
    <row r="520" spans="1:12" ht="12.75">
      <c r="A520" s="211">
        <v>518</v>
      </c>
      <c r="B520" s="113" t="s">
        <v>1304</v>
      </c>
      <c r="C520" s="128" t="s">
        <v>336</v>
      </c>
      <c r="D520" s="113">
        <v>260</v>
      </c>
      <c r="E520" s="113">
        <v>100</v>
      </c>
      <c r="F520" s="113">
        <v>0.06</v>
      </c>
      <c r="G520" s="113">
        <v>1560</v>
      </c>
      <c r="H520" s="114">
        <v>0.03</v>
      </c>
      <c r="I520" s="114">
        <v>0.03</v>
      </c>
      <c r="J520" s="113">
        <v>250</v>
      </c>
      <c r="K520" s="183">
        <f t="shared" si="8"/>
        <v>1.1602564102564104</v>
      </c>
      <c r="L520" s="115" t="s">
        <v>142</v>
      </c>
    </row>
    <row r="521" spans="1:12" ht="12.75">
      <c r="A521" s="211">
        <v>519</v>
      </c>
      <c r="B521" s="113" t="s">
        <v>1305</v>
      </c>
      <c r="C521" s="128" t="s">
        <v>336</v>
      </c>
      <c r="D521" s="113">
        <v>260</v>
      </c>
      <c r="E521" s="113">
        <v>100</v>
      </c>
      <c r="F521" s="113">
        <v>0.06</v>
      </c>
      <c r="G521" s="113">
        <v>1560</v>
      </c>
      <c r="H521" s="114">
        <v>0.03</v>
      </c>
      <c r="I521" s="114">
        <v>0.03</v>
      </c>
      <c r="J521" s="113">
        <v>250</v>
      </c>
      <c r="K521" s="183">
        <f t="shared" si="8"/>
        <v>1.1602564102564104</v>
      </c>
      <c r="L521" s="115" t="s">
        <v>142</v>
      </c>
    </row>
    <row r="522" spans="1:12" ht="12.75">
      <c r="A522" s="211">
        <v>520</v>
      </c>
      <c r="B522" s="113" t="s">
        <v>1306</v>
      </c>
      <c r="C522" s="128" t="s">
        <v>336</v>
      </c>
      <c r="D522" s="113">
        <v>400</v>
      </c>
      <c r="E522" s="113">
        <v>100</v>
      </c>
      <c r="F522" s="113">
        <v>0.05</v>
      </c>
      <c r="G522" s="113">
        <v>2000</v>
      </c>
      <c r="H522" s="114">
        <v>0.03</v>
      </c>
      <c r="I522" s="114">
        <v>0.03</v>
      </c>
      <c r="J522" s="113">
        <v>630</v>
      </c>
      <c r="K522" s="183">
        <f t="shared" si="8"/>
        <v>1.315</v>
      </c>
      <c r="L522" s="115" t="s">
        <v>142</v>
      </c>
    </row>
    <row r="523" spans="1:12" ht="12.75">
      <c r="A523" s="211">
        <v>521</v>
      </c>
      <c r="B523" s="113" t="s">
        <v>1307</v>
      </c>
      <c r="C523" s="128" t="s">
        <v>246</v>
      </c>
      <c r="D523" s="113">
        <v>3.5</v>
      </c>
      <c r="E523" s="113">
        <v>200</v>
      </c>
      <c r="F523" s="113">
        <v>1</v>
      </c>
      <c r="G523" s="113">
        <v>700</v>
      </c>
      <c r="H523" s="114">
        <v>0.03</v>
      </c>
      <c r="I523" s="114">
        <v>0.03</v>
      </c>
      <c r="J523" s="113">
        <v>84</v>
      </c>
      <c r="K523" s="183">
        <f t="shared" si="8"/>
        <v>1.12</v>
      </c>
      <c r="L523" s="115" t="s">
        <v>142</v>
      </c>
    </row>
    <row r="524" spans="1:12" ht="12.75">
      <c r="A524" s="211">
        <v>522</v>
      </c>
      <c r="B524" s="181" t="s">
        <v>1558</v>
      </c>
      <c r="C524" s="182" t="s">
        <v>291</v>
      </c>
      <c r="D524" s="181">
        <v>1300</v>
      </c>
      <c r="E524" s="181">
        <v>1</v>
      </c>
      <c r="F524" s="181">
        <v>0.5</v>
      </c>
      <c r="G524" s="181">
        <v>650</v>
      </c>
      <c r="H524" s="181">
        <v>0.03</v>
      </c>
      <c r="I524" s="181">
        <v>0.03</v>
      </c>
      <c r="J524" s="181">
        <v>1600</v>
      </c>
      <c r="K524" s="183">
        <f t="shared" si="8"/>
        <v>3.4615384615384617</v>
      </c>
      <c r="L524" s="182" t="s">
        <v>142</v>
      </c>
    </row>
    <row r="525" spans="1:12" ht="12.75">
      <c r="A525" s="211">
        <v>523</v>
      </c>
      <c r="B525" s="113" t="s">
        <v>1308</v>
      </c>
      <c r="C525" s="128" t="s">
        <v>246</v>
      </c>
      <c r="D525" s="113">
        <v>1.5</v>
      </c>
      <c r="E525" s="113">
        <v>2000</v>
      </c>
      <c r="F525" s="113">
        <v>0.15</v>
      </c>
      <c r="G525" s="113">
        <v>450</v>
      </c>
      <c r="H525" s="114">
        <v>0.02</v>
      </c>
      <c r="I525" s="114">
        <v>0.02</v>
      </c>
      <c r="J525" s="113">
        <v>1500</v>
      </c>
      <c r="K525" s="183">
        <f t="shared" si="8"/>
        <v>4.333333333333334</v>
      </c>
      <c r="L525" s="115" t="s">
        <v>137</v>
      </c>
    </row>
    <row r="526" spans="1:12" ht="12.75">
      <c r="A526" s="211">
        <v>524</v>
      </c>
      <c r="B526" s="113" t="s">
        <v>1309</v>
      </c>
      <c r="C526" s="128" t="s">
        <v>246</v>
      </c>
      <c r="D526" s="113">
        <v>0.25</v>
      </c>
      <c r="E526" s="113">
        <v>2000</v>
      </c>
      <c r="F526" s="113">
        <v>1</v>
      </c>
      <c r="G526" s="113">
        <v>500</v>
      </c>
      <c r="H526" s="114">
        <v>0.02</v>
      </c>
      <c r="I526" s="114">
        <v>0.02</v>
      </c>
      <c r="J526" s="113">
        <v>1400</v>
      </c>
      <c r="K526" s="183">
        <f t="shared" si="8"/>
        <v>3.8</v>
      </c>
      <c r="L526" s="115" t="s">
        <v>137</v>
      </c>
    </row>
    <row r="527" spans="1:12" ht="12.75">
      <c r="A527" s="211">
        <v>525</v>
      </c>
      <c r="B527" s="113" t="s">
        <v>1310</v>
      </c>
      <c r="C527" s="128" t="s">
        <v>246</v>
      </c>
      <c r="D527" s="113">
        <v>1.5</v>
      </c>
      <c r="E527" s="113">
        <v>2000</v>
      </c>
      <c r="F527" s="113">
        <v>0.15</v>
      </c>
      <c r="G527" s="113">
        <v>450</v>
      </c>
      <c r="H527" s="114">
        <v>0.02</v>
      </c>
      <c r="I527" s="114">
        <v>0.02</v>
      </c>
      <c r="J527" s="113">
        <v>1600</v>
      </c>
      <c r="K527" s="183">
        <f t="shared" si="8"/>
        <v>4.555555555555555</v>
      </c>
      <c r="L527" s="115" t="s">
        <v>137</v>
      </c>
    </row>
    <row r="528" spans="1:12" ht="12.75">
      <c r="A528" s="211">
        <v>526</v>
      </c>
      <c r="B528" s="113" t="s">
        <v>1311</v>
      </c>
      <c r="C528" s="128" t="s">
        <v>246</v>
      </c>
      <c r="D528" s="113">
        <v>1.5</v>
      </c>
      <c r="E528" s="113">
        <v>2000</v>
      </c>
      <c r="F528" s="113">
        <v>0.15</v>
      </c>
      <c r="G528" s="113">
        <v>450</v>
      </c>
      <c r="H528" s="114">
        <v>0.02</v>
      </c>
      <c r="I528" s="114">
        <v>0.02</v>
      </c>
      <c r="J528" s="113">
        <v>1600</v>
      </c>
      <c r="K528" s="183">
        <f t="shared" si="8"/>
        <v>4.555555555555555</v>
      </c>
      <c r="L528" s="115" t="s">
        <v>137</v>
      </c>
    </row>
    <row r="529" spans="1:12" ht="12.75">
      <c r="A529" s="211">
        <v>527</v>
      </c>
      <c r="B529" s="113" t="s">
        <v>1312</v>
      </c>
      <c r="C529" s="128" t="s">
        <v>246</v>
      </c>
      <c r="D529" s="113">
        <v>0.25</v>
      </c>
      <c r="E529" s="113">
        <v>2000</v>
      </c>
      <c r="F529" s="113">
        <v>1</v>
      </c>
      <c r="G529" s="113">
        <v>500</v>
      </c>
      <c r="H529" s="114">
        <v>0.02</v>
      </c>
      <c r="I529" s="114">
        <v>0.02</v>
      </c>
      <c r="J529" s="113">
        <v>2400</v>
      </c>
      <c r="K529" s="183">
        <f t="shared" si="8"/>
        <v>5.8</v>
      </c>
      <c r="L529" s="115" t="s">
        <v>137</v>
      </c>
    </row>
    <row r="530" spans="1:12" ht="12.75">
      <c r="A530" s="211">
        <v>528</v>
      </c>
      <c r="B530" s="113" t="s">
        <v>1313</v>
      </c>
      <c r="C530" s="128" t="s">
        <v>282</v>
      </c>
      <c r="D530" s="113">
        <v>60</v>
      </c>
      <c r="E530" s="113">
        <v>48</v>
      </c>
      <c r="F530" s="113">
        <v>1.5</v>
      </c>
      <c r="G530" s="113">
        <v>4320</v>
      </c>
      <c r="H530" s="114">
        <v>0.008</v>
      </c>
      <c r="I530" s="114">
        <v>0.008</v>
      </c>
      <c r="J530" s="113">
        <v>1770</v>
      </c>
      <c r="K530" s="183">
        <f t="shared" si="8"/>
        <v>1.4097222222222223</v>
      </c>
      <c r="L530" s="117" t="s">
        <v>130</v>
      </c>
    </row>
    <row r="531" spans="1:12" ht="12.75">
      <c r="A531" s="211">
        <v>529</v>
      </c>
      <c r="B531" s="113" t="s">
        <v>1314</v>
      </c>
      <c r="C531" s="128" t="s">
        <v>246</v>
      </c>
      <c r="D531" s="113">
        <v>0.5</v>
      </c>
      <c r="E531" s="113">
        <v>2000</v>
      </c>
      <c r="F531" s="113">
        <v>0.15</v>
      </c>
      <c r="G531" s="113">
        <v>150</v>
      </c>
      <c r="H531" s="114">
        <v>0.02</v>
      </c>
      <c r="I531" s="114">
        <v>0.02</v>
      </c>
      <c r="J531" s="113">
        <v>770</v>
      </c>
      <c r="K531" s="183">
        <f t="shared" si="8"/>
        <v>6.133333333333334</v>
      </c>
      <c r="L531" s="115" t="s">
        <v>137</v>
      </c>
    </row>
    <row r="532" spans="1:12" ht="12.75">
      <c r="A532" s="211">
        <v>530</v>
      </c>
      <c r="B532" s="113" t="s">
        <v>1315</v>
      </c>
      <c r="C532" s="128" t="s">
        <v>246</v>
      </c>
      <c r="D532" s="113">
        <v>0.5</v>
      </c>
      <c r="E532" s="113">
        <v>2000</v>
      </c>
      <c r="F532" s="113">
        <v>0.15</v>
      </c>
      <c r="G532" s="113">
        <v>150</v>
      </c>
      <c r="H532" s="114">
        <v>0.02</v>
      </c>
      <c r="I532" s="114">
        <v>0.02</v>
      </c>
      <c r="J532" s="113">
        <v>800</v>
      </c>
      <c r="K532" s="183">
        <f t="shared" si="8"/>
        <v>6.333333333333333</v>
      </c>
      <c r="L532" s="115" t="s">
        <v>137</v>
      </c>
    </row>
    <row r="533" spans="1:12" ht="12.75">
      <c r="A533" s="211">
        <v>531</v>
      </c>
      <c r="B533" s="113" t="s">
        <v>1316</v>
      </c>
      <c r="C533" s="128" t="s">
        <v>246</v>
      </c>
      <c r="D533" s="113">
        <v>1.5</v>
      </c>
      <c r="E533" s="113">
        <v>2000</v>
      </c>
      <c r="F533" s="113">
        <v>0.15</v>
      </c>
      <c r="G533" s="113">
        <v>450</v>
      </c>
      <c r="H533" s="114">
        <v>0.02</v>
      </c>
      <c r="I533" s="114">
        <v>0.02</v>
      </c>
      <c r="J533" s="113">
        <v>2100</v>
      </c>
      <c r="K533" s="183">
        <f t="shared" si="8"/>
        <v>5.666666666666667</v>
      </c>
      <c r="L533" s="115" t="s">
        <v>137</v>
      </c>
    </row>
    <row r="534" spans="1:12" ht="12.75">
      <c r="A534" s="211">
        <v>532</v>
      </c>
      <c r="B534" s="113" t="s">
        <v>1317</v>
      </c>
      <c r="C534" s="128" t="s">
        <v>246</v>
      </c>
      <c r="D534" s="113">
        <v>0.2</v>
      </c>
      <c r="E534" s="113">
        <v>2000</v>
      </c>
      <c r="F534" s="113">
        <v>1</v>
      </c>
      <c r="G534" s="113">
        <v>400</v>
      </c>
      <c r="H534" s="114">
        <v>0.02</v>
      </c>
      <c r="I534" s="114">
        <v>0.02</v>
      </c>
      <c r="J534" s="113">
        <v>2100</v>
      </c>
      <c r="K534" s="183">
        <f t="shared" si="8"/>
        <v>6.25</v>
      </c>
      <c r="L534" s="115" t="s">
        <v>137</v>
      </c>
    </row>
    <row r="535" spans="1:12" ht="12.75">
      <c r="A535" s="211">
        <v>533</v>
      </c>
      <c r="B535" s="113" t="s">
        <v>1318</v>
      </c>
      <c r="C535" s="128" t="s">
        <v>246</v>
      </c>
      <c r="D535" s="113">
        <v>1.25</v>
      </c>
      <c r="E535" s="113">
        <v>2000</v>
      </c>
      <c r="F535" s="113">
        <v>0.15</v>
      </c>
      <c r="G535" s="113">
        <v>375</v>
      </c>
      <c r="H535" s="114">
        <v>0.02</v>
      </c>
      <c r="I535" s="114">
        <v>0.02</v>
      </c>
      <c r="J535" s="113">
        <v>1900</v>
      </c>
      <c r="K535" s="183">
        <f t="shared" si="8"/>
        <v>6.066666666666666</v>
      </c>
      <c r="L535" s="115" t="s">
        <v>137</v>
      </c>
    </row>
    <row r="536" spans="1:12" ht="12.75">
      <c r="A536" s="211">
        <v>534</v>
      </c>
      <c r="B536" s="113" t="s">
        <v>1319</v>
      </c>
      <c r="C536" s="128" t="s">
        <v>246</v>
      </c>
      <c r="D536" s="113">
        <v>0.15</v>
      </c>
      <c r="E536" s="113">
        <v>2000</v>
      </c>
      <c r="F536" s="113">
        <v>1</v>
      </c>
      <c r="G536" s="113">
        <v>300</v>
      </c>
      <c r="H536" s="114">
        <v>0.02</v>
      </c>
      <c r="I536" s="114">
        <v>0.02</v>
      </c>
      <c r="J536" s="113">
        <v>1900</v>
      </c>
      <c r="K536" s="183">
        <f t="shared" si="8"/>
        <v>7.333333333333333</v>
      </c>
      <c r="L536" s="115" t="s">
        <v>137</v>
      </c>
    </row>
    <row r="537" spans="1:12" ht="12.75">
      <c r="A537" s="211">
        <v>535</v>
      </c>
      <c r="B537" s="113" t="s">
        <v>1320</v>
      </c>
      <c r="C537" s="128" t="s">
        <v>282</v>
      </c>
      <c r="D537" s="113">
        <v>60</v>
      </c>
      <c r="E537" s="113">
        <v>32</v>
      </c>
      <c r="F537" s="113">
        <v>2</v>
      </c>
      <c r="G537" s="113">
        <v>3840</v>
      </c>
      <c r="H537" s="114">
        <v>0.008</v>
      </c>
      <c r="I537" s="114">
        <v>0.008</v>
      </c>
      <c r="J537" s="113">
        <v>1200</v>
      </c>
      <c r="K537" s="183">
        <f t="shared" si="8"/>
        <v>1.3125</v>
      </c>
      <c r="L537" s="117" t="s">
        <v>130</v>
      </c>
    </row>
    <row r="538" spans="1:12" ht="12.75">
      <c r="A538" s="211">
        <v>536</v>
      </c>
      <c r="B538" s="113" t="s">
        <v>1321</v>
      </c>
      <c r="C538" s="128" t="s">
        <v>246</v>
      </c>
      <c r="D538" s="113">
        <v>0.25</v>
      </c>
      <c r="E538" s="113">
        <v>2000</v>
      </c>
      <c r="F538" s="113">
        <v>1</v>
      </c>
      <c r="G538" s="113">
        <v>500</v>
      </c>
      <c r="H538" s="114">
        <v>0.018</v>
      </c>
      <c r="I538" s="114">
        <v>0.018</v>
      </c>
      <c r="J538" s="113">
        <v>2500</v>
      </c>
      <c r="K538" s="183">
        <f t="shared" si="8"/>
        <v>6</v>
      </c>
      <c r="L538" s="117" t="s">
        <v>136</v>
      </c>
    </row>
    <row r="539" spans="1:12" ht="12.75">
      <c r="A539" s="211">
        <v>537</v>
      </c>
      <c r="B539" s="113" t="s">
        <v>1322</v>
      </c>
      <c r="C539" s="128" t="s">
        <v>246</v>
      </c>
      <c r="D539" s="113">
        <v>1.75</v>
      </c>
      <c r="E539" s="113">
        <v>2000</v>
      </c>
      <c r="F539" s="113">
        <v>0.15</v>
      </c>
      <c r="G539" s="113">
        <v>525</v>
      </c>
      <c r="H539" s="114">
        <v>0.019</v>
      </c>
      <c r="I539" s="114">
        <v>0.019</v>
      </c>
      <c r="J539" s="113">
        <v>3500</v>
      </c>
      <c r="K539" s="183">
        <f t="shared" si="8"/>
        <v>7.666666666666667</v>
      </c>
      <c r="L539" s="117" t="s">
        <v>137</v>
      </c>
    </row>
    <row r="540" spans="1:12" ht="12.75">
      <c r="A540" s="211">
        <v>538</v>
      </c>
      <c r="B540" s="113" t="s">
        <v>1323</v>
      </c>
      <c r="C540" s="128" t="s">
        <v>246</v>
      </c>
      <c r="D540" s="113">
        <v>0.2</v>
      </c>
      <c r="E540" s="113">
        <v>2000</v>
      </c>
      <c r="F540" s="113">
        <v>1</v>
      </c>
      <c r="G540" s="113">
        <v>400</v>
      </c>
      <c r="H540" s="114">
        <v>0.019</v>
      </c>
      <c r="I540" s="114">
        <v>0.019</v>
      </c>
      <c r="J540" s="113">
        <v>3500</v>
      </c>
      <c r="K540" s="183">
        <f t="shared" si="8"/>
        <v>9.75</v>
      </c>
      <c r="L540" s="117" t="s">
        <v>137</v>
      </c>
    </row>
    <row r="541" spans="1:12" ht="12.75">
      <c r="A541" s="211">
        <v>539</v>
      </c>
      <c r="B541" s="113" t="s">
        <v>1324</v>
      </c>
      <c r="C541" s="128" t="s">
        <v>246</v>
      </c>
      <c r="D541" s="113">
        <v>1.25</v>
      </c>
      <c r="E541" s="113">
        <v>2000</v>
      </c>
      <c r="F541" s="113">
        <v>0.15</v>
      </c>
      <c r="G541" s="113">
        <v>375</v>
      </c>
      <c r="H541" s="114">
        <v>0.019</v>
      </c>
      <c r="I541" s="114">
        <v>0.019</v>
      </c>
      <c r="J541" s="113">
        <v>3700</v>
      </c>
      <c r="K541" s="183">
        <f t="shared" si="8"/>
        <v>10.866666666666667</v>
      </c>
      <c r="L541" s="117" t="s">
        <v>137</v>
      </c>
    </row>
    <row r="542" spans="1:12" ht="12.75">
      <c r="A542" s="211">
        <v>540</v>
      </c>
      <c r="B542" s="113" t="s">
        <v>1325</v>
      </c>
      <c r="C542" s="128" t="s">
        <v>246</v>
      </c>
      <c r="D542" s="113">
        <v>0.15</v>
      </c>
      <c r="E542" s="113">
        <v>2000</v>
      </c>
      <c r="F542" s="113">
        <v>1</v>
      </c>
      <c r="G542" s="113">
        <v>300</v>
      </c>
      <c r="H542" s="114">
        <v>0.019</v>
      </c>
      <c r="I542" s="114">
        <v>0.019</v>
      </c>
      <c r="J542" s="113">
        <v>3700</v>
      </c>
      <c r="K542" s="183">
        <f t="shared" si="8"/>
        <v>13.333333333333334</v>
      </c>
      <c r="L542" s="117" t="s">
        <v>137</v>
      </c>
    </row>
    <row r="543" spans="1:12" ht="12.75">
      <c r="A543" s="211">
        <v>541</v>
      </c>
      <c r="B543" s="113" t="s">
        <v>1326</v>
      </c>
      <c r="C543" s="128" t="s">
        <v>282</v>
      </c>
      <c r="D543" s="113">
        <v>60</v>
      </c>
      <c r="E543" s="113">
        <v>32</v>
      </c>
      <c r="F543" s="113">
        <v>2</v>
      </c>
      <c r="G543" s="113">
        <v>3840</v>
      </c>
      <c r="H543" s="114">
        <v>0.008</v>
      </c>
      <c r="I543" s="114">
        <v>0.008</v>
      </c>
      <c r="J543" s="113">
        <v>1700</v>
      </c>
      <c r="K543" s="183">
        <f t="shared" si="8"/>
        <v>1.4427083333333333</v>
      </c>
      <c r="L543" s="117" t="s">
        <v>130</v>
      </c>
    </row>
    <row r="544" spans="1:12" ht="12.75">
      <c r="A544" s="211">
        <v>542</v>
      </c>
      <c r="B544" s="181" t="s">
        <v>1559</v>
      </c>
      <c r="C544" s="182" t="s">
        <v>291</v>
      </c>
      <c r="D544" s="181">
        <v>600</v>
      </c>
      <c r="E544" s="181">
        <v>1</v>
      </c>
      <c r="F544" s="181">
        <v>1</v>
      </c>
      <c r="G544" s="181">
        <v>600</v>
      </c>
      <c r="H544" s="181">
        <v>0.017</v>
      </c>
      <c r="I544" s="181">
        <v>0.017</v>
      </c>
      <c r="J544" s="181">
        <v>908</v>
      </c>
      <c r="K544" s="183">
        <f t="shared" si="8"/>
        <v>2.5133333333333336</v>
      </c>
      <c r="L544" s="182" t="s">
        <v>136</v>
      </c>
    </row>
    <row r="545" spans="1:12" ht="12.75">
      <c r="A545" s="211">
        <v>543</v>
      </c>
      <c r="B545" s="113" t="s">
        <v>1327</v>
      </c>
      <c r="C545" s="128" t="s">
        <v>355</v>
      </c>
      <c r="D545" s="113">
        <v>120</v>
      </c>
      <c r="E545" s="113">
        <v>42</v>
      </c>
      <c r="F545" s="113">
        <v>2.3</v>
      </c>
      <c r="G545" s="113">
        <v>11592</v>
      </c>
      <c r="H545" s="120">
        <v>0.017</v>
      </c>
      <c r="I545" s="120">
        <v>0.017</v>
      </c>
      <c r="J545" s="113">
        <v>908</v>
      </c>
      <c r="K545" s="183">
        <f t="shared" si="8"/>
        <v>1.0783298826777088</v>
      </c>
      <c r="L545" s="117" t="s">
        <v>136</v>
      </c>
    </row>
    <row r="546" spans="1:12" ht="12.75">
      <c r="A546" s="211">
        <v>544</v>
      </c>
      <c r="B546" s="113" t="s">
        <v>1328</v>
      </c>
      <c r="C546" s="128" t="s">
        <v>282</v>
      </c>
      <c r="D546" s="113">
        <v>20</v>
      </c>
      <c r="E546" s="113">
        <v>56</v>
      </c>
      <c r="F546" s="113">
        <v>1.5</v>
      </c>
      <c r="G546" s="113">
        <v>1680</v>
      </c>
      <c r="H546" s="114">
        <v>0.008</v>
      </c>
      <c r="I546" s="114">
        <v>0.008</v>
      </c>
      <c r="J546" s="113">
        <v>660</v>
      </c>
      <c r="K546" s="183">
        <f t="shared" si="8"/>
        <v>1.3928571428571428</v>
      </c>
      <c r="L546" s="115" t="s">
        <v>130</v>
      </c>
    </row>
    <row r="547" spans="1:12" ht="12.75">
      <c r="A547" s="211">
        <v>545</v>
      </c>
      <c r="B547" s="113" t="s">
        <v>1329</v>
      </c>
      <c r="C547" s="128" t="s">
        <v>282</v>
      </c>
      <c r="D547" s="113">
        <v>30</v>
      </c>
      <c r="E547" s="113">
        <v>56</v>
      </c>
      <c r="F547" s="113">
        <v>1.5</v>
      </c>
      <c r="G547" s="113">
        <v>2520</v>
      </c>
      <c r="H547" s="114">
        <v>0.008</v>
      </c>
      <c r="I547" s="114">
        <v>0.008</v>
      </c>
      <c r="J547" s="113">
        <v>1060</v>
      </c>
      <c r="K547" s="183">
        <f t="shared" si="8"/>
        <v>1.4206349206349207</v>
      </c>
      <c r="L547" s="115" t="s">
        <v>130</v>
      </c>
    </row>
    <row r="548" spans="1:12" ht="12.75">
      <c r="A548" s="211">
        <v>546</v>
      </c>
      <c r="B548" s="113" t="s">
        <v>1330</v>
      </c>
      <c r="C548" s="128" t="s">
        <v>282</v>
      </c>
      <c r="D548" s="113">
        <v>40</v>
      </c>
      <c r="E548" s="113">
        <v>56</v>
      </c>
      <c r="F548" s="113">
        <v>1.5</v>
      </c>
      <c r="G548" s="113">
        <v>3360</v>
      </c>
      <c r="H548" s="114">
        <v>0.008</v>
      </c>
      <c r="I548" s="114">
        <v>0.008</v>
      </c>
      <c r="J548" s="113">
        <v>1320</v>
      </c>
      <c r="K548" s="183">
        <f t="shared" si="8"/>
        <v>1.3928571428571428</v>
      </c>
      <c r="L548" s="115" t="s">
        <v>130</v>
      </c>
    </row>
    <row r="549" spans="1:12" ht="12.75">
      <c r="A549" s="211">
        <v>547</v>
      </c>
      <c r="B549" s="113" t="s">
        <v>1331</v>
      </c>
      <c r="C549" s="128" t="s">
        <v>282</v>
      </c>
      <c r="D549" s="113">
        <v>50</v>
      </c>
      <c r="E549" s="113">
        <v>56</v>
      </c>
      <c r="F549" s="113">
        <v>1.5</v>
      </c>
      <c r="G549" s="113">
        <v>4200</v>
      </c>
      <c r="H549" s="114">
        <v>0.008</v>
      </c>
      <c r="I549" s="114">
        <v>0.008</v>
      </c>
      <c r="J549" s="113">
        <v>1580</v>
      </c>
      <c r="K549" s="183">
        <f t="shared" si="8"/>
        <v>1.3761904761904762</v>
      </c>
      <c r="L549" s="115" t="s">
        <v>130</v>
      </c>
    </row>
    <row r="550" spans="1:12" ht="12.75">
      <c r="A550" s="211">
        <v>548</v>
      </c>
      <c r="B550" s="113" t="s">
        <v>1332</v>
      </c>
      <c r="C550" s="128" t="s">
        <v>282</v>
      </c>
      <c r="D550" s="113">
        <v>60</v>
      </c>
      <c r="E550" s="113">
        <v>56</v>
      </c>
      <c r="F550" s="113">
        <v>1.5</v>
      </c>
      <c r="G550" s="113">
        <v>5040</v>
      </c>
      <c r="H550" s="114">
        <v>0.008</v>
      </c>
      <c r="I550" s="114">
        <v>0.008</v>
      </c>
      <c r="J550" s="113">
        <v>1980</v>
      </c>
      <c r="K550" s="183">
        <f t="shared" si="8"/>
        <v>1.3928571428571428</v>
      </c>
      <c r="L550" s="115" t="s">
        <v>130</v>
      </c>
    </row>
    <row r="551" spans="1:12" ht="12.75">
      <c r="A551" s="211">
        <v>549</v>
      </c>
      <c r="B551" s="113" t="s">
        <v>1333</v>
      </c>
      <c r="C551" s="128" t="s">
        <v>282</v>
      </c>
      <c r="D551" s="113">
        <v>30</v>
      </c>
      <c r="E551" s="113">
        <v>56</v>
      </c>
      <c r="F551" s="113">
        <v>1.5</v>
      </c>
      <c r="G551" s="113">
        <v>2520</v>
      </c>
      <c r="H551" s="114">
        <v>0.008</v>
      </c>
      <c r="I551" s="114">
        <v>0.008</v>
      </c>
      <c r="J551" s="113">
        <v>1060</v>
      </c>
      <c r="K551" s="183">
        <f t="shared" si="8"/>
        <v>1.4206349206349207</v>
      </c>
      <c r="L551" s="115" t="s">
        <v>130</v>
      </c>
    </row>
    <row r="552" spans="1:12" ht="12.75">
      <c r="A552" s="211">
        <v>550</v>
      </c>
      <c r="B552" s="113" t="s">
        <v>1334</v>
      </c>
      <c r="C552" s="128" t="s">
        <v>282</v>
      </c>
      <c r="D552" s="113">
        <v>40</v>
      </c>
      <c r="E552" s="113">
        <v>56</v>
      </c>
      <c r="F552" s="113">
        <v>1.5</v>
      </c>
      <c r="G552" s="113">
        <v>3360</v>
      </c>
      <c r="H552" s="114">
        <v>0.008</v>
      </c>
      <c r="I552" s="114">
        <v>0.008</v>
      </c>
      <c r="J552" s="113">
        <v>1320</v>
      </c>
      <c r="K552" s="183">
        <f t="shared" si="8"/>
        <v>1.3928571428571428</v>
      </c>
      <c r="L552" s="115" t="s">
        <v>130</v>
      </c>
    </row>
    <row r="553" spans="1:12" ht="12.75">
      <c r="A553" s="211">
        <v>551</v>
      </c>
      <c r="B553" s="113" t="s">
        <v>1335</v>
      </c>
      <c r="C553" s="128" t="s">
        <v>282</v>
      </c>
      <c r="D553" s="113">
        <v>50</v>
      </c>
      <c r="E553" s="113">
        <v>56</v>
      </c>
      <c r="F553" s="113">
        <v>1.5</v>
      </c>
      <c r="G553" s="113">
        <v>4200</v>
      </c>
      <c r="H553" s="114">
        <v>0.008</v>
      </c>
      <c r="I553" s="114">
        <v>0.008</v>
      </c>
      <c r="J553" s="113">
        <v>1580</v>
      </c>
      <c r="K553" s="183">
        <f t="shared" si="8"/>
        <v>1.3761904761904762</v>
      </c>
      <c r="L553" s="115" t="s">
        <v>130</v>
      </c>
    </row>
    <row r="554" spans="1:12" ht="12.75">
      <c r="A554" s="211">
        <v>552</v>
      </c>
      <c r="B554" s="113" t="s">
        <v>1336</v>
      </c>
      <c r="C554" s="128" t="s">
        <v>282</v>
      </c>
      <c r="D554" s="113">
        <v>60</v>
      </c>
      <c r="E554" s="113">
        <v>56</v>
      </c>
      <c r="F554" s="113">
        <v>1.5</v>
      </c>
      <c r="G554" s="113">
        <v>5040</v>
      </c>
      <c r="H554" s="114">
        <v>0.008</v>
      </c>
      <c r="I554" s="114">
        <v>0.008</v>
      </c>
      <c r="J554" s="113">
        <v>1980</v>
      </c>
      <c r="K554" s="183">
        <f t="shared" si="8"/>
        <v>1.3928571428571428</v>
      </c>
      <c r="L554" s="115" t="s">
        <v>130</v>
      </c>
    </row>
    <row r="555" spans="1:12" ht="12.75">
      <c r="A555" s="211">
        <v>553</v>
      </c>
      <c r="B555" s="113" t="s">
        <v>1337</v>
      </c>
      <c r="C555" s="128" t="s">
        <v>282</v>
      </c>
      <c r="D555" s="113">
        <v>50</v>
      </c>
      <c r="E555" s="113">
        <v>56</v>
      </c>
      <c r="F555" s="113">
        <v>1.5</v>
      </c>
      <c r="G555" s="113">
        <v>4200</v>
      </c>
      <c r="H555" s="114">
        <v>0.008</v>
      </c>
      <c r="I555" s="114">
        <v>0.008</v>
      </c>
      <c r="J555" s="113">
        <v>1580</v>
      </c>
      <c r="K555" s="183">
        <f t="shared" si="8"/>
        <v>1.3761904761904762</v>
      </c>
      <c r="L555" s="115" t="s">
        <v>130</v>
      </c>
    </row>
    <row r="556" spans="1:12" ht="12.75">
      <c r="A556" s="211">
        <v>554</v>
      </c>
      <c r="B556" s="113" t="s">
        <v>1338</v>
      </c>
      <c r="C556" s="128" t="s">
        <v>282</v>
      </c>
      <c r="D556" s="113">
        <v>40</v>
      </c>
      <c r="E556" s="113">
        <v>60</v>
      </c>
      <c r="F556" s="113">
        <v>1.667</v>
      </c>
      <c r="G556" s="113">
        <v>4000.8</v>
      </c>
      <c r="H556" s="114">
        <v>0.017</v>
      </c>
      <c r="I556" s="114">
        <v>0.017</v>
      </c>
      <c r="J556" s="113">
        <v>544</v>
      </c>
      <c r="K556" s="183">
        <f t="shared" si="8"/>
        <v>1.1359728054389122</v>
      </c>
      <c r="L556" s="117" t="s">
        <v>136</v>
      </c>
    </row>
    <row r="557" spans="1:12" ht="12.75">
      <c r="A557" s="211">
        <v>555</v>
      </c>
      <c r="B557" s="113" t="s">
        <v>1339</v>
      </c>
      <c r="C557" s="128" t="s">
        <v>482</v>
      </c>
      <c r="D557" s="113">
        <v>340</v>
      </c>
      <c r="E557" s="113">
        <v>1</v>
      </c>
      <c r="F557" s="113">
        <v>1</v>
      </c>
      <c r="G557" s="113">
        <v>340</v>
      </c>
      <c r="H557" s="114">
        <v>0.017</v>
      </c>
      <c r="I557" s="114">
        <v>0.017</v>
      </c>
      <c r="J557" s="113">
        <v>750</v>
      </c>
      <c r="K557" s="183">
        <f t="shared" si="8"/>
        <v>3.2058823529411766</v>
      </c>
      <c r="L557" s="117" t="s">
        <v>136</v>
      </c>
    </row>
    <row r="558" spans="1:12" ht="12.75">
      <c r="A558" s="211">
        <v>556</v>
      </c>
      <c r="B558" s="113" t="s">
        <v>1340</v>
      </c>
      <c r="C558" s="128" t="s">
        <v>482</v>
      </c>
      <c r="D558" s="113">
        <v>340</v>
      </c>
      <c r="E558" s="113">
        <v>1</v>
      </c>
      <c r="F558" s="113">
        <v>1</v>
      </c>
      <c r="G558" s="113">
        <v>340</v>
      </c>
      <c r="H558" s="114">
        <v>0.017</v>
      </c>
      <c r="I558" s="114">
        <v>0.017</v>
      </c>
      <c r="J558" s="113">
        <v>1000</v>
      </c>
      <c r="K558" s="183">
        <f t="shared" si="8"/>
        <v>3.9411764705882355</v>
      </c>
      <c r="L558" s="117" t="s">
        <v>136</v>
      </c>
    </row>
    <row r="559" spans="1:12" ht="12.75">
      <c r="A559" s="211">
        <v>557</v>
      </c>
      <c r="B559" s="113" t="s">
        <v>1341</v>
      </c>
      <c r="C559" s="128" t="s">
        <v>482</v>
      </c>
      <c r="D559" s="113">
        <v>4000</v>
      </c>
      <c r="E559" s="113">
        <v>1</v>
      </c>
      <c r="F559" s="113">
        <v>1</v>
      </c>
      <c r="G559" s="113">
        <v>4000</v>
      </c>
      <c r="H559" s="114">
        <v>0.017</v>
      </c>
      <c r="I559" s="114">
        <v>0.017</v>
      </c>
      <c r="J559" s="113">
        <v>1000</v>
      </c>
      <c r="K559" s="183">
        <f t="shared" si="8"/>
        <v>1.25</v>
      </c>
      <c r="L559" s="117" t="s">
        <v>136</v>
      </c>
    </row>
    <row r="560" spans="1:12" ht="12.75">
      <c r="A560" s="211">
        <v>558</v>
      </c>
      <c r="B560" s="113" t="s">
        <v>1342</v>
      </c>
      <c r="C560" s="128" t="s">
        <v>282</v>
      </c>
      <c r="D560" s="113">
        <v>20</v>
      </c>
      <c r="E560" s="113">
        <v>56</v>
      </c>
      <c r="F560" s="113">
        <v>1.5</v>
      </c>
      <c r="G560" s="113">
        <v>1680</v>
      </c>
      <c r="H560" s="114">
        <v>0.008</v>
      </c>
      <c r="I560" s="114">
        <v>0.008</v>
      </c>
      <c r="J560" s="113">
        <v>660</v>
      </c>
      <c r="K560" s="183">
        <f t="shared" si="8"/>
        <v>1.3928571428571428</v>
      </c>
      <c r="L560" s="115" t="s">
        <v>130</v>
      </c>
    </row>
    <row r="561" spans="1:12" ht="12.75">
      <c r="A561" s="211">
        <v>559</v>
      </c>
      <c r="B561" s="113" t="s">
        <v>1343</v>
      </c>
      <c r="C561" s="128" t="s">
        <v>282</v>
      </c>
      <c r="D561" s="113">
        <v>20</v>
      </c>
      <c r="E561" s="113">
        <v>56</v>
      </c>
      <c r="F561" s="113">
        <v>1.5</v>
      </c>
      <c r="G561" s="113">
        <v>1680</v>
      </c>
      <c r="H561" s="114">
        <v>0.008</v>
      </c>
      <c r="I561" s="114">
        <v>0.008</v>
      </c>
      <c r="J561" s="113">
        <v>660</v>
      </c>
      <c r="K561" s="183">
        <f t="shared" si="8"/>
        <v>1.3928571428571428</v>
      </c>
      <c r="L561" s="115" t="s">
        <v>130</v>
      </c>
    </row>
    <row r="562" spans="1:12" ht="12.75">
      <c r="A562" s="211">
        <v>560</v>
      </c>
      <c r="B562" s="113" t="s">
        <v>1344</v>
      </c>
      <c r="C562" s="128" t="s">
        <v>282</v>
      </c>
      <c r="D562" s="113">
        <v>20</v>
      </c>
      <c r="E562" s="113">
        <v>56</v>
      </c>
      <c r="F562" s="113">
        <v>1.5</v>
      </c>
      <c r="G562" s="113">
        <v>1680</v>
      </c>
      <c r="H562" s="114">
        <v>0.008</v>
      </c>
      <c r="I562" s="114">
        <v>0.008</v>
      </c>
      <c r="J562" s="113">
        <v>660</v>
      </c>
      <c r="K562" s="183">
        <f t="shared" si="8"/>
        <v>1.3928571428571428</v>
      </c>
      <c r="L562" s="115" t="s">
        <v>130</v>
      </c>
    </row>
    <row r="563" spans="1:12" ht="12.75">
      <c r="A563" s="211">
        <v>561</v>
      </c>
      <c r="B563" s="113" t="s">
        <v>1345</v>
      </c>
      <c r="C563" s="128" t="s">
        <v>282</v>
      </c>
      <c r="D563" s="113">
        <v>20</v>
      </c>
      <c r="E563" s="113">
        <v>56</v>
      </c>
      <c r="F563" s="113">
        <v>1.5</v>
      </c>
      <c r="G563" s="113">
        <v>1680</v>
      </c>
      <c r="H563" s="114">
        <v>0.008</v>
      </c>
      <c r="I563" s="114">
        <v>0.008</v>
      </c>
      <c r="J563" s="113">
        <v>660</v>
      </c>
      <c r="K563" s="183">
        <f t="shared" si="8"/>
        <v>1.3928571428571428</v>
      </c>
      <c r="L563" s="115" t="s">
        <v>130</v>
      </c>
    </row>
    <row r="564" spans="1:12" ht="12.75">
      <c r="A564" s="211">
        <v>562</v>
      </c>
      <c r="B564" s="113" t="s">
        <v>1346</v>
      </c>
      <c r="C564" s="128" t="s">
        <v>291</v>
      </c>
      <c r="D564" s="113">
        <v>4000</v>
      </c>
      <c r="E564" s="113">
        <v>1</v>
      </c>
      <c r="F564" s="113">
        <v>1</v>
      </c>
      <c r="G564" s="113">
        <v>4000</v>
      </c>
      <c r="H564" s="114">
        <v>0.017</v>
      </c>
      <c r="I564" s="114">
        <v>0.017</v>
      </c>
      <c r="J564" s="113">
        <v>1800</v>
      </c>
      <c r="K564" s="183">
        <f t="shared" si="8"/>
        <v>1.45</v>
      </c>
      <c r="L564" s="117" t="s">
        <v>136</v>
      </c>
    </row>
    <row r="565" spans="1:12" ht="12.75">
      <c r="A565" s="211">
        <v>563</v>
      </c>
      <c r="B565" s="113" t="s">
        <v>1347</v>
      </c>
      <c r="C565" s="128" t="s">
        <v>291</v>
      </c>
      <c r="D565" s="113">
        <v>1775</v>
      </c>
      <c r="E565" s="113">
        <v>1</v>
      </c>
      <c r="F565" s="113">
        <v>4.2</v>
      </c>
      <c r="G565" s="113">
        <v>7455</v>
      </c>
      <c r="H565" s="114">
        <v>0.017</v>
      </c>
      <c r="I565" s="114">
        <v>0.017</v>
      </c>
      <c r="J565" s="113">
        <v>1600</v>
      </c>
      <c r="K565" s="183">
        <f t="shared" si="8"/>
        <v>1.2146210596914822</v>
      </c>
      <c r="L565" s="115" t="s">
        <v>136</v>
      </c>
    </row>
    <row r="566" spans="1:12" ht="12.75">
      <c r="A566" s="211">
        <v>564</v>
      </c>
      <c r="B566" s="113" t="s">
        <v>1348</v>
      </c>
      <c r="C566" s="128" t="s">
        <v>291</v>
      </c>
      <c r="D566" s="113">
        <v>10000</v>
      </c>
      <c r="E566" s="113">
        <v>1</v>
      </c>
      <c r="F566" s="113">
        <v>0.5</v>
      </c>
      <c r="G566" s="113">
        <v>5000</v>
      </c>
      <c r="H566" s="114">
        <v>0.017</v>
      </c>
      <c r="I566" s="114">
        <v>0.017</v>
      </c>
      <c r="J566" s="113">
        <v>1600</v>
      </c>
      <c r="K566" s="183">
        <f t="shared" si="8"/>
        <v>1.32</v>
      </c>
      <c r="L566" s="115" t="s">
        <v>136</v>
      </c>
    </row>
    <row r="567" spans="1:12" ht="12.75">
      <c r="A567" s="211">
        <v>565</v>
      </c>
      <c r="B567" s="113" t="s">
        <v>1349</v>
      </c>
      <c r="C567" s="128" t="s">
        <v>291</v>
      </c>
      <c r="D567" s="113">
        <v>10000</v>
      </c>
      <c r="E567" s="113">
        <v>1</v>
      </c>
      <c r="F567" s="113">
        <v>0.5</v>
      </c>
      <c r="G567" s="113">
        <v>5000</v>
      </c>
      <c r="H567" s="114">
        <v>0.017</v>
      </c>
      <c r="I567" s="114">
        <v>0.017</v>
      </c>
      <c r="J567" s="113">
        <v>3500</v>
      </c>
      <c r="K567" s="183">
        <f t="shared" si="8"/>
        <v>1.7</v>
      </c>
      <c r="L567" s="115" t="s">
        <v>136</v>
      </c>
    </row>
    <row r="568" spans="1:12" ht="12.75">
      <c r="A568" s="211">
        <v>566</v>
      </c>
      <c r="B568" s="113" t="s">
        <v>1350</v>
      </c>
      <c r="C568" s="128" t="s">
        <v>291</v>
      </c>
      <c r="D568" s="113">
        <v>4000</v>
      </c>
      <c r="E568" s="113">
        <v>1</v>
      </c>
      <c r="F568" s="113">
        <v>0.5</v>
      </c>
      <c r="G568" s="113">
        <v>2000</v>
      </c>
      <c r="H568" s="114">
        <v>0.017</v>
      </c>
      <c r="I568" s="114">
        <v>0.017</v>
      </c>
      <c r="J568" s="113">
        <v>1600</v>
      </c>
      <c r="K568" s="183">
        <f t="shared" si="8"/>
        <v>1.8</v>
      </c>
      <c r="L568" s="115" t="s">
        <v>136</v>
      </c>
    </row>
    <row r="569" spans="1:12" ht="12.75">
      <c r="A569" s="211">
        <v>567</v>
      </c>
      <c r="B569" s="113" t="s">
        <v>1351</v>
      </c>
      <c r="C569" s="128" t="s">
        <v>291</v>
      </c>
      <c r="D569" s="113">
        <v>600</v>
      </c>
      <c r="E569" s="113">
        <v>1</v>
      </c>
      <c r="F569" s="113">
        <v>2.2</v>
      </c>
      <c r="G569" s="113">
        <v>1320</v>
      </c>
      <c r="H569" s="116">
        <v>0.021</v>
      </c>
      <c r="I569" s="116">
        <v>0.021</v>
      </c>
      <c r="J569" s="113">
        <v>225</v>
      </c>
      <c r="K569" s="183">
        <f t="shared" si="8"/>
        <v>1.1704545454545454</v>
      </c>
      <c r="L569" s="117" t="s">
        <v>137</v>
      </c>
    </row>
    <row r="570" spans="1:12" ht="12.75">
      <c r="A570" s="211">
        <v>568</v>
      </c>
      <c r="B570" s="113" t="s">
        <v>1352</v>
      </c>
      <c r="C570" s="128" t="s">
        <v>291</v>
      </c>
      <c r="D570" s="113">
        <v>1000</v>
      </c>
      <c r="E570" s="113">
        <v>1</v>
      </c>
      <c r="F570" s="113">
        <v>1.5</v>
      </c>
      <c r="G570" s="113">
        <v>1500</v>
      </c>
      <c r="H570" s="114">
        <v>0.016</v>
      </c>
      <c r="I570" s="114">
        <v>0.016</v>
      </c>
      <c r="J570" s="113">
        <v>380</v>
      </c>
      <c r="K570" s="183">
        <f t="shared" si="8"/>
        <v>1.2533333333333334</v>
      </c>
      <c r="L570" s="115" t="s">
        <v>135</v>
      </c>
    </row>
    <row r="571" spans="1:12" ht="12.75">
      <c r="A571" s="211">
        <v>569</v>
      </c>
      <c r="B571" s="113" t="s">
        <v>1353</v>
      </c>
      <c r="C571" s="128" t="s">
        <v>291</v>
      </c>
      <c r="D571" s="113">
        <v>1200</v>
      </c>
      <c r="E571" s="113">
        <v>1</v>
      </c>
      <c r="F571" s="113">
        <v>1.5</v>
      </c>
      <c r="G571" s="113">
        <v>1800</v>
      </c>
      <c r="H571" s="114">
        <v>0.016</v>
      </c>
      <c r="I571" s="114">
        <v>0.016</v>
      </c>
      <c r="J571" s="113">
        <v>500</v>
      </c>
      <c r="K571" s="183">
        <f t="shared" si="8"/>
        <v>1.2777777777777777</v>
      </c>
      <c r="L571" s="115" t="s">
        <v>135</v>
      </c>
    </row>
    <row r="572" spans="1:12" ht="12.75">
      <c r="A572" s="211">
        <v>570</v>
      </c>
      <c r="B572" s="113" t="s">
        <v>1354</v>
      </c>
      <c r="C572" s="128" t="s">
        <v>291</v>
      </c>
      <c r="D572" s="113">
        <v>1400</v>
      </c>
      <c r="E572" s="113">
        <v>1</v>
      </c>
      <c r="F572" s="113">
        <v>1.5</v>
      </c>
      <c r="G572" s="113">
        <v>2100</v>
      </c>
      <c r="H572" s="114">
        <v>0.016</v>
      </c>
      <c r="I572" s="114">
        <v>0.016</v>
      </c>
      <c r="J572" s="113">
        <v>550</v>
      </c>
      <c r="K572" s="183">
        <f t="shared" si="8"/>
        <v>1.2619047619047619</v>
      </c>
      <c r="L572" s="115" t="s">
        <v>135</v>
      </c>
    </row>
    <row r="573" spans="1:12" ht="12.75">
      <c r="A573" s="211">
        <v>571</v>
      </c>
      <c r="B573" s="113" t="s">
        <v>1355</v>
      </c>
      <c r="C573" s="128" t="s">
        <v>291</v>
      </c>
      <c r="D573" s="113">
        <v>1400</v>
      </c>
      <c r="E573" s="113">
        <v>1</v>
      </c>
      <c r="F573" s="113">
        <v>1.5</v>
      </c>
      <c r="G573" s="113">
        <v>2100</v>
      </c>
      <c r="H573" s="114">
        <v>0.016</v>
      </c>
      <c r="I573" s="114">
        <v>0.016</v>
      </c>
      <c r="J573" s="113">
        <v>550</v>
      </c>
      <c r="K573" s="183">
        <f t="shared" si="8"/>
        <v>1.2619047619047619</v>
      </c>
      <c r="L573" s="115" t="s">
        <v>135</v>
      </c>
    </row>
    <row r="574" spans="1:12" ht="12.75">
      <c r="A574" s="211">
        <v>572</v>
      </c>
      <c r="B574" s="113" t="s">
        <v>1356</v>
      </c>
      <c r="C574" s="128" t="s">
        <v>291</v>
      </c>
      <c r="D574" s="113">
        <v>1600</v>
      </c>
      <c r="E574" s="113">
        <v>1</v>
      </c>
      <c r="F574" s="113">
        <v>1.5</v>
      </c>
      <c r="G574" s="113">
        <v>2400</v>
      </c>
      <c r="H574" s="114">
        <v>0.016</v>
      </c>
      <c r="I574" s="114">
        <v>0.016</v>
      </c>
      <c r="J574" s="113">
        <v>600</v>
      </c>
      <c r="K574" s="183">
        <f t="shared" si="8"/>
        <v>1.25</v>
      </c>
      <c r="L574" s="115" t="s">
        <v>135</v>
      </c>
    </row>
    <row r="575" spans="1:12" ht="12.75">
      <c r="A575" s="211">
        <v>573</v>
      </c>
      <c r="B575" s="113" t="s">
        <v>1357</v>
      </c>
      <c r="C575" s="128" t="s">
        <v>291</v>
      </c>
      <c r="D575" s="113">
        <v>1800</v>
      </c>
      <c r="E575" s="113">
        <v>1</v>
      </c>
      <c r="F575" s="113">
        <v>1.5</v>
      </c>
      <c r="G575" s="113">
        <v>2700</v>
      </c>
      <c r="H575" s="114">
        <v>0.016</v>
      </c>
      <c r="I575" s="114">
        <v>0.016</v>
      </c>
      <c r="J575" s="113">
        <v>720</v>
      </c>
      <c r="K575" s="183">
        <f t="shared" si="8"/>
        <v>1.2666666666666666</v>
      </c>
      <c r="L575" s="115" t="s">
        <v>135</v>
      </c>
    </row>
    <row r="576" spans="1:12" ht="12.75">
      <c r="A576" s="211">
        <v>574</v>
      </c>
      <c r="B576" s="113" t="s">
        <v>1358</v>
      </c>
      <c r="C576" s="128" t="s">
        <v>291</v>
      </c>
      <c r="D576" s="113">
        <v>2000</v>
      </c>
      <c r="E576" s="113">
        <v>1</v>
      </c>
      <c r="F576" s="113">
        <v>1.5</v>
      </c>
      <c r="G576" s="113">
        <v>3000</v>
      </c>
      <c r="H576" s="114">
        <v>0.016</v>
      </c>
      <c r="I576" s="114">
        <v>0.016</v>
      </c>
      <c r="J576" s="113">
        <v>770</v>
      </c>
      <c r="K576" s="183">
        <f t="shared" si="8"/>
        <v>1.2566666666666666</v>
      </c>
      <c r="L576" s="115" t="s">
        <v>135</v>
      </c>
    </row>
    <row r="577" spans="1:12" ht="12.75">
      <c r="A577" s="211">
        <v>575</v>
      </c>
      <c r="B577" s="113" t="s">
        <v>1359</v>
      </c>
      <c r="C577" s="128" t="s">
        <v>291</v>
      </c>
      <c r="D577" s="113">
        <v>800</v>
      </c>
      <c r="E577" s="113">
        <v>1</v>
      </c>
      <c r="F577" s="113">
        <v>1.5</v>
      </c>
      <c r="G577" s="113">
        <v>1200</v>
      </c>
      <c r="H577" s="114">
        <v>0.016</v>
      </c>
      <c r="I577" s="114">
        <v>0.016</v>
      </c>
      <c r="J577" s="113">
        <v>330</v>
      </c>
      <c r="K577" s="183">
        <f t="shared" si="8"/>
        <v>1.275</v>
      </c>
      <c r="L577" s="115" t="s">
        <v>135</v>
      </c>
    </row>
    <row r="578" spans="1:12" ht="12.75">
      <c r="A578" s="211">
        <v>576</v>
      </c>
      <c r="B578" s="113" t="s">
        <v>1360</v>
      </c>
      <c r="C578" s="128" t="s">
        <v>291</v>
      </c>
      <c r="D578" s="113">
        <v>1400</v>
      </c>
      <c r="E578" s="113">
        <v>1</v>
      </c>
      <c r="F578" s="113">
        <v>1.5</v>
      </c>
      <c r="G578" s="113">
        <v>2100</v>
      </c>
      <c r="H578" s="114">
        <v>0.016</v>
      </c>
      <c r="I578" s="114">
        <v>0.016</v>
      </c>
      <c r="J578" s="113">
        <v>550</v>
      </c>
      <c r="K578" s="183">
        <f t="shared" si="8"/>
        <v>1.2619047619047619</v>
      </c>
      <c r="L578" s="115" t="s">
        <v>135</v>
      </c>
    </row>
    <row r="579" spans="1:12" ht="12.75">
      <c r="A579" s="211">
        <v>577</v>
      </c>
      <c r="B579" s="181" t="s">
        <v>1560</v>
      </c>
      <c r="C579" s="182" t="s">
        <v>291</v>
      </c>
      <c r="D579" s="181">
        <v>8000</v>
      </c>
      <c r="E579" s="181">
        <v>1</v>
      </c>
      <c r="F579" s="181">
        <v>0.3</v>
      </c>
      <c r="G579" s="181">
        <v>2400</v>
      </c>
      <c r="H579" s="181">
        <v>0.03</v>
      </c>
      <c r="I579" s="181">
        <v>0.03</v>
      </c>
      <c r="J579" s="181">
        <v>196</v>
      </c>
      <c r="K579" s="183">
        <f t="shared" si="8"/>
        <v>1.0816666666666666</v>
      </c>
      <c r="L579" s="182" t="s">
        <v>142</v>
      </c>
    </row>
    <row r="580" spans="1:12" ht="12.75">
      <c r="A580" s="211">
        <v>578</v>
      </c>
      <c r="B580" s="113" t="s">
        <v>1361</v>
      </c>
      <c r="C580" s="128" t="s">
        <v>282</v>
      </c>
      <c r="D580" s="113">
        <v>65</v>
      </c>
      <c r="E580" s="113">
        <v>70</v>
      </c>
      <c r="F580" s="113">
        <v>1</v>
      </c>
      <c r="G580" s="113">
        <v>4550</v>
      </c>
      <c r="H580" s="114">
        <v>0.016</v>
      </c>
      <c r="I580" s="114">
        <v>0.016</v>
      </c>
      <c r="J580" s="113">
        <v>1060</v>
      </c>
      <c r="K580" s="183">
        <f t="shared" si="8"/>
        <v>1.232967032967033</v>
      </c>
      <c r="L580" s="115" t="s">
        <v>135</v>
      </c>
    </row>
    <row r="581" spans="1:12" ht="12.75">
      <c r="A581" s="211">
        <v>579</v>
      </c>
      <c r="B581" s="110" t="s">
        <v>1362</v>
      </c>
      <c r="C581" s="112" t="s">
        <v>291</v>
      </c>
      <c r="D581" s="110">
        <v>5500</v>
      </c>
      <c r="E581" s="110">
        <v>1</v>
      </c>
      <c r="F581" s="110">
        <v>1.5</v>
      </c>
      <c r="G581" s="113">
        <v>8250</v>
      </c>
      <c r="H581" s="110">
        <v>0.016</v>
      </c>
      <c r="I581" s="110">
        <v>0.016</v>
      </c>
      <c r="J581" s="110">
        <v>1060</v>
      </c>
      <c r="K581" s="183">
        <f t="shared" si="8"/>
        <v>1.1284848484848484</v>
      </c>
      <c r="L581" s="112" t="s">
        <v>135</v>
      </c>
    </row>
    <row r="582" spans="1:12" ht="12.75">
      <c r="A582" s="211">
        <v>580</v>
      </c>
      <c r="B582" s="122" t="s">
        <v>1363</v>
      </c>
      <c r="C582" s="184" t="s">
        <v>246</v>
      </c>
      <c r="D582" s="122">
        <v>4</v>
      </c>
      <c r="E582" s="122">
        <v>2000</v>
      </c>
      <c r="F582" s="122">
        <v>0.1</v>
      </c>
      <c r="G582" s="122">
        <v>800</v>
      </c>
      <c r="H582" s="116">
        <v>0.016</v>
      </c>
      <c r="I582" s="116">
        <v>0.016</v>
      </c>
      <c r="J582" s="122">
        <v>640</v>
      </c>
      <c r="K582" s="183">
        <f t="shared" si="8"/>
        <v>1.8</v>
      </c>
      <c r="L582" s="126" t="s">
        <v>135</v>
      </c>
    </row>
    <row r="583" spans="1:12" ht="12.75">
      <c r="A583" s="211">
        <v>581</v>
      </c>
      <c r="B583" s="122" t="s">
        <v>1364</v>
      </c>
      <c r="C583" s="184" t="s">
        <v>246</v>
      </c>
      <c r="D583" s="122">
        <v>6</v>
      </c>
      <c r="E583" s="122">
        <v>2000</v>
      </c>
      <c r="F583" s="122">
        <v>0.077</v>
      </c>
      <c r="G583" s="122">
        <v>924</v>
      </c>
      <c r="H583" s="116">
        <v>0.016</v>
      </c>
      <c r="I583" s="116">
        <v>0.016</v>
      </c>
      <c r="J583" s="122">
        <v>800</v>
      </c>
      <c r="K583" s="183">
        <f aca="true" t="shared" si="9" ref="K583:K646">(J583/G583)+1</f>
        <v>1.8658008658008658</v>
      </c>
      <c r="L583" s="126" t="s">
        <v>135</v>
      </c>
    </row>
    <row r="584" spans="1:12" ht="12.75">
      <c r="A584" s="211">
        <v>582</v>
      </c>
      <c r="B584" s="122" t="s">
        <v>1365</v>
      </c>
      <c r="C584" s="184" t="s">
        <v>246</v>
      </c>
      <c r="D584" s="122">
        <v>8</v>
      </c>
      <c r="E584" s="122">
        <v>2000</v>
      </c>
      <c r="F584" s="122">
        <v>0.058</v>
      </c>
      <c r="G584" s="122">
        <v>928</v>
      </c>
      <c r="H584" s="116">
        <v>0.016</v>
      </c>
      <c r="I584" s="116">
        <v>0.016</v>
      </c>
      <c r="J584" s="122">
        <v>800</v>
      </c>
      <c r="K584" s="183">
        <f t="shared" si="9"/>
        <v>1.8620689655172413</v>
      </c>
      <c r="L584" s="126" t="s">
        <v>135</v>
      </c>
    </row>
    <row r="585" spans="1:12" ht="12.75">
      <c r="A585" s="211">
        <v>583</v>
      </c>
      <c r="B585" s="122" t="s">
        <v>1366</v>
      </c>
      <c r="C585" s="184" t="s">
        <v>246</v>
      </c>
      <c r="D585" s="122">
        <v>4</v>
      </c>
      <c r="E585" s="122">
        <v>2000</v>
      </c>
      <c r="F585" s="122">
        <v>0.1</v>
      </c>
      <c r="G585" s="122">
        <v>800</v>
      </c>
      <c r="H585" s="116">
        <v>0.016</v>
      </c>
      <c r="I585" s="116">
        <v>0.016</v>
      </c>
      <c r="J585" s="122">
        <v>640</v>
      </c>
      <c r="K585" s="183">
        <f t="shared" si="9"/>
        <v>1.8</v>
      </c>
      <c r="L585" s="126" t="s">
        <v>135</v>
      </c>
    </row>
    <row r="586" spans="1:12" ht="12.75">
      <c r="A586" s="211">
        <v>584</v>
      </c>
      <c r="B586" s="122" t="s">
        <v>1367</v>
      </c>
      <c r="C586" s="184" t="s">
        <v>246</v>
      </c>
      <c r="D586" s="122">
        <v>6</v>
      </c>
      <c r="E586" s="122">
        <v>2000</v>
      </c>
      <c r="F586" s="122">
        <v>0.077</v>
      </c>
      <c r="G586" s="122">
        <v>924</v>
      </c>
      <c r="H586" s="116">
        <v>0.016</v>
      </c>
      <c r="I586" s="116">
        <v>0.016</v>
      </c>
      <c r="J586" s="122">
        <v>800</v>
      </c>
      <c r="K586" s="183">
        <f t="shared" si="9"/>
        <v>1.8658008658008658</v>
      </c>
      <c r="L586" s="126" t="s">
        <v>135</v>
      </c>
    </row>
    <row r="587" spans="1:12" ht="12.75">
      <c r="A587" s="211">
        <v>585</v>
      </c>
      <c r="B587" s="122" t="s">
        <v>1368</v>
      </c>
      <c r="C587" s="184" t="s">
        <v>246</v>
      </c>
      <c r="D587" s="122">
        <v>8</v>
      </c>
      <c r="E587" s="122">
        <v>2000</v>
      </c>
      <c r="F587" s="122">
        <v>0.058</v>
      </c>
      <c r="G587" s="122">
        <v>928</v>
      </c>
      <c r="H587" s="116">
        <v>0.016</v>
      </c>
      <c r="I587" s="116">
        <v>0.016</v>
      </c>
      <c r="J587" s="122">
        <v>800</v>
      </c>
      <c r="K587" s="183">
        <f t="shared" si="9"/>
        <v>1.8620689655172413</v>
      </c>
      <c r="L587" s="126" t="s">
        <v>135</v>
      </c>
    </row>
    <row r="588" spans="1:12" ht="12.75">
      <c r="A588" s="211">
        <v>586</v>
      </c>
      <c r="B588" s="113" t="s">
        <v>1369</v>
      </c>
      <c r="C588" s="128" t="s">
        <v>282</v>
      </c>
      <c r="D588" s="113">
        <v>65</v>
      </c>
      <c r="E588" s="113">
        <v>56</v>
      </c>
      <c r="F588" s="113">
        <v>1</v>
      </c>
      <c r="G588" s="113">
        <v>3640</v>
      </c>
      <c r="H588" s="114">
        <v>0.016</v>
      </c>
      <c r="I588" s="114">
        <v>0.016</v>
      </c>
      <c r="J588" s="113">
        <v>1060</v>
      </c>
      <c r="K588" s="183">
        <f t="shared" si="9"/>
        <v>1.2912087912087913</v>
      </c>
      <c r="L588" s="115" t="s">
        <v>135</v>
      </c>
    </row>
    <row r="589" spans="1:12" ht="12.75">
      <c r="A589" s="211">
        <v>587</v>
      </c>
      <c r="B589" s="113" t="s">
        <v>1370</v>
      </c>
      <c r="C589" s="128" t="s">
        <v>282</v>
      </c>
      <c r="D589" s="113">
        <v>90</v>
      </c>
      <c r="E589" s="113">
        <v>56</v>
      </c>
      <c r="F589" s="113">
        <v>0.8</v>
      </c>
      <c r="G589" s="113">
        <v>4032</v>
      </c>
      <c r="H589" s="114">
        <v>0.016</v>
      </c>
      <c r="I589" s="114">
        <v>0.016</v>
      </c>
      <c r="J589" s="113">
        <v>1470</v>
      </c>
      <c r="K589" s="183">
        <f t="shared" si="9"/>
        <v>1.3645833333333333</v>
      </c>
      <c r="L589" s="128" t="s">
        <v>135</v>
      </c>
    </row>
    <row r="590" spans="1:12" ht="12.75">
      <c r="A590" s="211">
        <v>588</v>
      </c>
      <c r="B590" s="113" t="s">
        <v>1371</v>
      </c>
      <c r="C590" s="128" t="s">
        <v>282</v>
      </c>
      <c r="D590" s="113">
        <v>65</v>
      </c>
      <c r="E590" s="113">
        <v>56</v>
      </c>
      <c r="F590" s="113">
        <v>1</v>
      </c>
      <c r="G590" s="113">
        <v>3640</v>
      </c>
      <c r="H590" s="114">
        <v>0.016</v>
      </c>
      <c r="I590" s="114">
        <v>0.016</v>
      </c>
      <c r="J590" s="113">
        <v>1060</v>
      </c>
      <c r="K590" s="183">
        <f t="shared" si="9"/>
        <v>1.2912087912087913</v>
      </c>
      <c r="L590" s="115" t="s">
        <v>135</v>
      </c>
    </row>
    <row r="591" spans="1:12" ht="12.75">
      <c r="A591" s="211">
        <v>589</v>
      </c>
      <c r="B591" s="113" t="s">
        <v>1372</v>
      </c>
      <c r="C591" s="128" t="s">
        <v>282</v>
      </c>
      <c r="D591" s="113">
        <v>40</v>
      </c>
      <c r="E591" s="113">
        <v>56</v>
      </c>
      <c r="F591" s="113">
        <v>1</v>
      </c>
      <c r="G591" s="113">
        <v>2240</v>
      </c>
      <c r="H591" s="114">
        <v>0.016</v>
      </c>
      <c r="I591" s="114">
        <v>0.016</v>
      </c>
      <c r="J591" s="113">
        <v>640</v>
      </c>
      <c r="K591" s="183">
        <f t="shared" si="9"/>
        <v>1.2857142857142856</v>
      </c>
      <c r="L591" s="115" t="s">
        <v>135</v>
      </c>
    </row>
    <row r="592" spans="1:12" ht="12.75">
      <c r="A592" s="211">
        <v>590</v>
      </c>
      <c r="B592" s="113" t="s">
        <v>1373</v>
      </c>
      <c r="C592" s="128" t="s">
        <v>282</v>
      </c>
      <c r="D592" s="113">
        <v>55</v>
      </c>
      <c r="E592" s="113">
        <v>56</v>
      </c>
      <c r="F592" s="113">
        <v>1</v>
      </c>
      <c r="G592" s="113">
        <v>3080</v>
      </c>
      <c r="H592" s="114">
        <v>0.016</v>
      </c>
      <c r="I592" s="114">
        <v>0.016</v>
      </c>
      <c r="J592" s="113">
        <v>850</v>
      </c>
      <c r="K592" s="183">
        <f t="shared" si="9"/>
        <v>1.275974025974026</v>
      </c>
      <c r="L592" s="115" t="s">
        <v>135</v>
      </c>
    </row>
    <row r="593" spans="1:12" ht="12.75">
      <c r="A593" s="211">
        <v>591</v>
      </c>
      <c r="B593" s="113" t="s">
        <v>1374</v>
      </c>
      <c r="C593" s="128" t="s">
        <v>282</v>
      </c>
      <c r="D593" s="113">
        <v>75</v>
      </c>
      <c r="E593" s="113">
        <v>56</v>
      </c>
      <c r="F593" s="113">
        <v>1</v>
      </c>
      <c r="G593" s="113">
        <v>4200</v>
      </c>
      <c r="H593" s="114">
        <v>0.016</v>
      </c>
      <c r="I593" s="114">
        <v>0.016</v>
      </c>
      <c r="J593" s="113">
        <v>1270</v>
      </c>
      <c r="K593" s="183">
        <f t="shared" si="9"/>
        <v>1.3023809523809524</v>
      </c>
      <c r="L593" s="115" t="s">
        <v>135</v>
      </c>
    </row>
    <row r="594" spans="1:12" ht="12.75">
      <c r="A594" s="211">
        <v>592</v>
      </c>
      <c r="B594" s="113" t="s">
        <v>1375</v>
      </c>
      <c r="C594" s="128" t="s">
        <v>282</v>
      </c>
      <c r="D594" s="113">
        <v>90</v>
      </c>
      <c r="E594" s="113">
        <v>56</v>
      </c>
      <c r="F594" s="113">
        <v>1</v>
      </c>
      <c r="G594" s="113">
        <v>5040</v>
      </c>
      <c r="H594" s="114">
        <v>0.016</v>
      </c>
      <c r="I594" s="114">
        <v>0.016</v>
      </c>
      <c r="J594" s="113">
        <v>1480</v>
      </c>
      <c r="K594" s="183">
        <f t="shared" si="9"/>
        <v>1.2936507936507937</v>
      </c>
      <c r="L594" s="115" t="s">
        <v>135</v>
      </c>
    </row>
    <row r="595" spans="1:12" ht="12.75">
      <c r="A595" s="211">
        <v>593</v>
      </c>
      <c r="B595" s="113" t="s">
        <v>1376</v>
      </c>
      <c r="C595" s="128" t="s">
        <v>246</v>
      </c>
      <c r="D595" s="113">
        <v>4</v>
      </c>
      <c r="E595" s="113">
        <v>2000</v>
      </c>
      <c r="F595" s="113">
        <v>0.08</v>
      </c>
      <c r="G595" s="113">
        <v>640</v>
      </c>
      <c r="H595" s="114">
        <v>0.016</v>
      </c>
      <c r="I595" s="114">
        <v>0.016</v>
      </c>
      <c r="J595" s="113">
        <v>640</v>
      </c>
      <c r="K595" s="183">
        <f t="shared" si="9"/>
        <v>2</v>
      </c>
      <c r="L595" s="115" t="s">
        <v>135</v>
      </c>
    </row>
    <row r="596" spans="1:12" ht="12.75">
      <c r="A596" s="211">
        <v>594</v>
      </c>
      <c r="B596" s="113" t="s">
        <v>1377</v>
      </c>
      <c r="C596" s="128" t="s">
        <v>246</v>
      </c>
      <c r="D596" s="113">
        <v>6</v>
      </c>
      <c r="E596" s="113">
        <v>2000</v>
      </c>
      <c r="F596" s="113">
        <v>0.08</v>
      </c>
      <c r="G596" s="113">
        <v>960</v>
      </c>
      <c r="H596" s="114">
        <v>0.016</v>
      </c>
      <c r="I596" s="114">
        <v>0.016</v>
      </c>
      <c r="J596" s="113">
        <v>850</v>
      </c>
      <c r="K596" s="183">
        <f t="shared" si="9"/>
        <v>1.8854166666666665</v>
      </c>
      <c r="L596" s="115" t="s">
        <v>135</v>
      </c>
    </row>
    <row r="597" spans="1:12" ht="12.75">
      <c r="A597" s="211">
        <v>595</v>
      </c>
      <c r="B597" s="113" t="s">
        <v>1378</v>
      </c>
      <c r="C597" s="128" t="s">
        <v>246</v>
      </c>
      <c r="D597" s="113">
        <v>8</v>
      </c>
      <c r="E597" s="113">
        <v>2000</v>
      </c>
      <c r="F597" s="113">
        <v>0.08</v>
      </c>
      <c r="G597" s="113">
        <v>1280</v>
      </c>
      <c r="H597" s="114">
        <v>0.016</v>
      </c>
      <c r="I597" s="114">
        <v>0.016</v>
      </c>
      <c r="J597" s="113">
        <v>850</v>
      </c>
      <c r="K597" s="183">
        <f t="shared" si="9"/>
        <v>1.6640625</v>
      </c>
      <c r="L597" s="115" t="s">
        <v>135</v>
      </c>
    </row>
    <row r="598" spans="1:12" ht="12.75">
      <c r="A598" s="211">
        <v>596</v>
      </c>
      <c r="B598" s="113" t="s">
        <v>1379</v>
      </c>
      <c r="C598" s="128" t="s">
        <v>246</v>
      </c>
      <c r="D598" s="113">
        <v>20</v>
      </c>
      <c r="E598" s="113">
        <v>2000</v>
      </c>
      <c r="F598" s="113">
        <v>0.0125</v>
      </c>
      <c r="G598" s="113">
        <v>500</v>
      </c>
      <c r="H598" s="114">
        <v>0.016</v>
      </c>
      <c r="I598" s="114">
        <v>0.016</v>
      </c>
      <c r="J598" s="113">
        <v>1060</v>
      </c>
      <c r="K598" s="183">
        <f t="shared" si="9"/>
        <v>3.12</v>
      </c>
      <c r="L598" s="115" t="s">
        <v>135</v>
      </c>
    </row>
    <row r="599" spans="1:12" ht="12.75">
      <c r="A599" s="211">
        <v>597</v>
      </c>
      <c r="B599" s="113" t="s">
        <v>1380</v>
      </c>
      <c r="C599" s="128" t="s">
        <v>246</v>
      </c>
      <c r="D599" s="113">
        <v>20</v>
      </c>
      <c r="E599" s="113">
        <v>2000</v>
      </c>
      <c r="F599" s="113">
        <v>0.0125</v>
      </c>
      <c r="G599" s="113">
        <v>500</v>
      </c>
      <c r="H599" s="114">
        <v>0.016</v>
      </c>
      <c r="I599" s="114">
        <v>0.016</v>
      </c>
      <c r="J599" s="113">
        <v>1060</v>
      </c>
      <c r="K599" s="183">
        <f t="shared" si="9"/>
        <v>3.12</v>
      </c>
      <c r="L599" s="115" t="s">
        <v>135</v>
      </c>
    </row>
    <row r="600" spans="1:12" ht="12.75">
      <c r="A600" s="211">
        <v>598</v>
      </c>
      <c r="B600" s="113" t="s">
        <v>1381</v>
      </c>
      <c r="C600" s="128" t="s">
        <v>482</v>
      </c>
      <c r="D600" s="113">
        <v>2300</v>
      </c>
      <c r="E600" s="113">
        <v>1</v>
      </c>
      <c r="F600" s="113">
        <v>1</v>
      </c>
      <c r="G600" s="113">
        <v>2300</v>
      </c>
      <c r="H600" s="114">
        <v>0.016</v>
      </c>
      <c r="I600" s="114">
        <v>0.016</v>
      </c>
      <c r="J600" s="113">
        <v>640</v>
      </c>
      <c r="K600" s="183">
        <f t="shared" si="9"/>
        <v>1.2782608695652173</v>
      </c>
      <c r="L600" s="115" t="s">
        <v>135</v>
      </c>
    </row>
    <row r="601" spans="1:12" ht="12.75">
      <c r="A601" s="211">
        <v>599</v>
      </c>
      <c r="B601" s="113" t="s">
        <v>1382</v>
      </c>
      <c r="C601" s="128" t="s">
        <v>282</v>
      </c>
      <c r="D601" s="113">
        <v>80</v>
      </c>
      <c r="E601" s="113">
        <v>56</v>
      </c>
      <c r="F601" s="113">
        <v>1</v>
      </c>
      <c r="G601" s="113">
        <v>4480</v>
      </c>
      <c r="H601" s="114">
        <v>0.016</v>
      </c>
      <c r="I601" s="114">
        <v>0.016</v>
      </c>
      <c r="J601" s="113">
        <v>1270</v>
      </c>
      <c r="K601" s="183">
        <f t="shared" si="9"/>
        <v>1.2834821428571428</v>
      </c>
      <c r="L601" s="115" t="s">
        <v>135</v>
      </c>
    </row>
    <row r="602" spans="1:12" ht="12.75">
      <c r="A602" s="211">
        <v>600</v>
      </c>
      <c r="B602" s="111" t="s">
        <v>1383</v>
      </c>
      <c r="C602" s="124" t="s">
        <v>246</v>
      </c>
      <c r="D602" s="111">
        <v>20</v>
      </c>
      <c r="E602" s="111">
        <v>2000</v>
      </c>
      <c r="F602" s="111">
        <v>0.0125</v>
      </c>
      <c r="G602" s="111">
        <v>500</v>
      </c>
      <c r="H602" s="123">
        <v>0.016</v>
      </c>
      <c r="I602" s="123">
        <v>0.016</v>
      </c>
      <c r="J602" s="111">
        <v>1140</v>
      </c>
      <c r="K602" s="183">
        <f t="shared" si="9"/>
        <v>3.28</v>
      </c>
      <c r="L602" s="124" t="s">
        <v>135</v>
      </c>
    </row>
    <row r="603" spans="1:12" ht="12.75">
      <c r="A603" s="211">
        <v>601</v>
      </c>
      <c r="B603" s="111" t="s">
        <v>1384</v>
      </c>
      <c r="C603" s="124" t="s">
        <v>246</v>
      </c>
      <c r="D603" s="111">
        <v>20</v>
      </c>
      <c r="E603" s="111">
        <v>2000</v>
      </c>
      <c r="F603" s="111">
        <v>0.0125</v>
      </c>
      <c r="G603" s="111">
        <v>500</v>
      </c>
      <c r="H603" s="123">
        <v>0.016</v>
      </c>
      <c r="I603" s="123">
        <v>0.016</v>
      </c>
      <c r="J603" s="111">
        <v>1060</v>
      </c>
      <c r="K603" s="183">
        <f t="shared" si="9"/>
        <v>3.12</v>
      </c>
      <c r="L603" s="124" t="s">
        <v>135</v>
      </c>
    </row>
    <row r="604" spans="1:12" ht="12.75">
      <c r="A604" s="211">
        <v>602</v>
      </c>
      <c r="B604" s="113" t="s">
        <v>1385</v>
      </c>
      <c r="C604" s="128" t="s">
        <v>246</v>
      </c>
      <c r="D604" s="113">
        <v>12</v>
      </c>
      <c r="E604" s="113">
        <v>2000</v>
      </c>
      <c r="F604" s="113">
        <v>0.025</v>
      </c>
      <c r="G604" s="113">
        <v>600</v>
      </c>
      <c r="H604" s="114">
        <v>0.016</v>
      </c>
      <c r="I604" s="114">
        <v>0.016</v>
      </c>
      <c r="J604" s="113">
        <v>1800</v>
      </c>
      <c r="K604" s="183">
        <f t="shared" si="9"/>
        <v>4</v>
      </c>
      <c r="L604" s="115" t="s">
        <v>135</v>
      </c>
    </row>
    <row r="605" spans="1:12" ht="12.75">
      <c r="A605" s="211">
        <v>603</v>
      </c>
      <c r="B605" s="113" t="s">
        <v>1386</v>
      </c>
      <c r="C605" s="128" t="s">
        <v>246</v>
      </c>
      <c r="D605" s="113">
        <v>12</v>
      </c>
      <c r="E605" s="113">
        <v>2000</v>
      </c>
      <c r="F605" s="113">
        <v>0.015</v>
      </c>
      <c r="G605" s="113">
        <v>360</v>
      </c>
      <c r="H605" s="114">
        <v>0.016</v>
      </c>
      <c r="I605" s="114">
        <v>0.016</v>
      </c>
      <c r="J605" s="113">
        <v>1300</v>
      </c>
      <c r="K605" s="183">
        <f t="shared" si="9"/>
        <v>4.611111111111111</v>
      </c>
      <c r="L605" s="115" t="s">
        <v>135</v>
      </c>
    </row>
    <row r="606" spans="1:12" ht="12.75">
      <c r="A606" s="211">
        <v>604</v>
      </c>
      <c r="B606" s="113" t="s">
        <v>1387</v>
      </c>
      <c r="C606" s="128" t="s">
        <v>246</v>
      </c>
      <c r="D606" s="113">
        <v>12</v>
      </c>
      <c r="E606" s="113">
        <v>2000</v>
      </c>
      <c r="F606" s="113">
        <v>0.015</v>
      </c>
      <c r="G606" s="113">
        <v>360</v>
      </c>
      <c r="H606" s="114">
        <v>0.016</v>
      </c>
      <c r="I606" s="114">
        <v>0.016</v>
      </c>
      <c r="J606" s="113">
        <v>1300</v>
      </c>
      <c r="K606" s="183">
        <f t="shared" si="9"/>
        <v>4.611111111111111</v>
      </c>
      <c r="L606" s="115" t="s">
        <v>135</v>
      </c>
    </row>
    <row r="607" spans="1:12" ht="12.75">
      <c r="A607" s="211">
        <v>605</v>
      </c>
      <c r="B607" s="111" t="s">
        <v>1388</v>
      </c>
      <c r="C607" s="124" t="s">
        <v>355</v>
      </c>
      <c r="D607" s="111">
        <v>40</v>
      </c>
      <c r="E607" s="111">
        <v>60</v>
      </c>
      <c r="F607" s="111">
        <v>1</v>
      </c>
      <c r="G607" s="111">
        <v>2400</v>
      </c>
      <c r="H607" s="120">
        <v>0.025</v>
      </c>
      <c r="I607" s="120">
        <v>0.025</v>
      </c>
      <c r="J607" s="111">
        <v>506</v>
      </c>
      <c r="K607" s="183">
        <f t="shared" si="9"/>
        <v>1.2108333333333334</v>
      </c>
      <c r="L607" s="124" t="s">
        <v>141</v>
      </c>
    </row>
    <row r="608" spans="1:12" ht="12.75">
      <c r="A608" s="211">
        <v>606</v>
      </c>
      <c r="B608" s="113" t="s">
        <v>1389</v>
      </c>
      <c r="C608" s="128" t="s">
        <v>282</v>
      </c>
      <c r="D608" s="113">
        <v>35</v>
      </c>
      <c r="E608" s="113">
        <v>60</v>
      </c>
      <c r="F608" s="113">
        <v>1.25</v>
      </c>
      <c r="G608" s="113">
        <v>2625</v>
      </c>
      <c r="H608" s="114">
        <v>0.025</v>
      </c>
      <c r="I608" s="114">
        <v>0.025</v>
      </c>
      <c r="J608" s="113">
        <v>520</v>
      </c>
      <c r="K608" s="183">
        <f t="shared" si="9"/>
        <v>1.198095238095238</v>
      </c>
      <c r="L608" s="115" t="s">
        <v>141</v>
      </c>
    </row>
    <row r="609" spans="1:12" ht="12.75">
      <c r="A609" s="211">
        <v>607</v>
      </c>
      <c r="B609" s="113" t="s">
        <v>1390</v>
      </c>
      <c r="C609" s="128" t="s">
        <v>282</v>
      </c>
      <c r="D609" s="113">
        <v>35</v>
      </c>
      <c r="E609" s="113">
        <v>60</v>
      </c>
      <c r="F609" s="113">
        <v>1.5</v>
      </c>
      <c r="G609" s="113">
        <v>3150</v>
      </c>
      <c r="H609" s="114">
        <v>0.025</v>
      </c>
      <c r="I609" s="114">
        <v>0.025</v>
      </c>
      <c r="J609" s="113">
        <v>360</v>
      </c>
      <c r="K609" s="183">
        <f t="shared" si="9"/>
        <v>1.1142857142857143</v>
      </c>
      <c r="L609" s="115" t="s">
        <v>141</v>
      </c>
    </row>
    <row r="610" spans="1:12" ht="12.75">
      <c r="A610" s="211">
        <v>608</v>
      </c>
      <c r="B610" s="113" t="s">
        <v>1391</v>
      </c>
      <c r="C610" s="128" t="s">
        <v>355</v>
      </c>
      <c r="D610" s="113">
        <v>15</v>
      </c>
      <c r="E610" s="113">
        <v>60</v>
      </c>
      <c r="F610" s="113">
        <v>1.25</v>
      </c>
      <c r="G610" s="113">
        <v>1125</v>
      </c>
      <c r="H610" s="114">
        <v>0.025</v>
      </c>
      <c r="I610" s="114">
        <v>0.025</v>
      </c>
      <c r="J610" s="113">
        <v>140</v>
      </c>
      <c r="K610" s="183">
        <f t="shared" si="9"/>
        <v>1.1244444444444444</v>
      </c>
      <c r="L610" s="115" t="s">
        <v>141</v>
      </c>
    </row>
    <row r="611" spans="1:12" ht="12.75">
      <c r="A611" s="211">
        <v>609</v>
      </c>
      <c r="B611" s="113" t="s">
        <v>1392</v>
      </c>
      <c r="C611" s="128" t="s">
        <v>355</v>
      </c>
      <c r="D611" s="113">
        <v>25</v>
      </c>
      <c r="E611" s="113">
        <v>60</v>
      </c>
      <c r="F611" s="113">
        <v>1.25</v>
      </c>
      <c r="G611" s="113">
        <v>1875</v>
      </c>
      <c r="H611" s="114">
        <v>0.025</v>
      </c>
      <c r="I611" s="114">
        <v>0.025</v>
      </c>
      <c r="J611" s="113">
        <v>250</v>
      </c>
      <c r="K611" s="183">
        <f t="shared" si="9"/>
        <v>1.1333333333333333</v>
      </c>
      <c r="L611" s="115" t="s">
        <v>141</v>
      </c>
    </row>
    <row r="612" spans="1:12" ht="12.75">
      <c r="A612" s="211">
        <v>610</v>
      </c>
      <c r="B612" s="113" t="s">
        <v>1393</v>
      </c>
      <c r="C612" s="128" t="s">
        <v>355</v>
      </c>
      <c r="D612" s="113">
        <v>30</v>
      </c>
      <c r="E612" s="113">
        <v>60</v>
      </c>
      <c r="F612" s="113">
        <v>1.25</v>
      </c>
      <c r="G612" s="113">
        <v>2250</v>
      </c>
      <c r="H612" s="114">
        <v>0.025</v>
      </c>
      <c r="I612" s="114">
        <v>0.025</v>
      </c>
      <c r="J612" s="113">
        <v>320</v>
      </c>
      <c r="K612" s="183">
        <f t="shared" si="9"/>
        <v>1.1422222222222222</v>
      </c>
      <c r="L612" s="115" t="s">
        <v>141</v>
      </c>
    </row>
    <row r="613" spans="1:12" ht="12.75">
      <c r="A613" s="211">
        <v>611</v>
      </c>
      <c r="B613" s="113" t="s">
        <v>1394</v>
      </c>
      <c r="C613" s="128" t="s">
        <v>355</v>
      </c>
      <c r="D613" s="113">
        <v>35</v>
      </c>
      <c r="E613" s="113">
        <v>60</v>
      </c>
      <c r="F613" s="113">
        <v>1.25</v>
      </c>
      <c r="G613" s="113">
        <v>2625</v>
      </c>
      <c r="H613" s="114">
        <v>0.025</v>
      </c>
      <c r="I613" s="114">
        <v>0.025</v>
      </c>
      <c r="J613" s="113">
        <v>360</v>
      </c>
      <c r="K613" s="183">
        <f t="shared" si="9"/>
        <v>1.1371428571428572</v>
      </c>
      <c r="L613" s="115" t="s">
        <v>141</v>
      </c>
    </row>
    <row r="614" spans="1:12" ht="12.75">
      <c r="A614" s="211">
        <v>612</v>
      </c>
      <c r="B614" s="113" t="s">
        <v>1395</v>
      </c>
      <c r="C614" s="128" t="s">
        <v>282</v>
      </c>
      <c r="D614" s="113">
        <v>35</v>
      </c>
      <c r="E614" s="113">
        <v>60</v>
      </c>
      <c r="F614" s="113">
        <v>1.5</v>
      </c>
      <c r="G614" s="113">
        <v>3150</v>
      </c>
      <c r="H614" s="114">
        <v>0.025</v>
      </c>
      <c r="I614" s="114">
        <v>0.025</v>
      </c>
      <c r="J614" s="113">
        <v>360</v>
      </c>
      <c r="K614" s="183">
        <f t="shared" si="9"/>
        <v>1.1142857142857143</v>
      </c>
      <c r="L614" s="115" t="s">
        <v>141</v>
      </c>
    </row>
    <row r="615" spans="1:12" ht="12.75">
      <c r="A615" s="211">
        <v>613</v>
      </c>
      <c r="B615" s="113" t="s">
        <v>1396</v>
      </c>
      <c r="C615" s="128" t="s">
        <v>355</v>
      </c>
      <c r="D615" s="113">
        <v>40</v>
      </c>
      <c r="E615" s="113">
        <v>60</v>
      </c>
      <c r="F615" s="113">
        <v>1.25</v>
      </c>
      <c r="G615" s="113">
        <v>3000</v>
      </c>
      <c r="H615" s="114">
        <v>0.025</v>
      </c>
      <c r="I615" s="114">
        <v>0.025</v>
      </c>
      <c r="J615" s="113">
        <v>400</v>
      </c>
      <c r="K615" s="183">
        <f t="shared" si="9"/>
        <v>1.1333333333333333</v>
      </c>
      <c r="L615" s="115" t="s">
        <v>141</v>
      </c>
    </row>
    <row r="616" spans="1:12" ht="12.75">
      <c r="A616" s="211">
        <v>614</v>
      </c>
      <c r="B616" s="111" t="s">
        <v>1397</v>
      </c>
      <c r="C616" s="124" t="s">
        <v>355</v>
      </c>
      <c r="D616" s="111">
        <v>40</v>
      </c>
      <c r="E616" s="111">
        <v>60</v>
      </c>
      <c r="F616" s="111">
        <v>1</v>
      </c>
      <c r="G616" s="111">
        <v>2400</v>
      </c>
      <c r="H616" s="120">
        <v>0.025</v>
      </c>
      <c r="I616" s="120">
        <v>0.025</v>
      </c>
      <c r="J616" s="111">
        <v>410</v>
      </c>
      <c r="K616" s="183">
        <f t="shared" si="9"/>
        <v>1.1708333333333334</v>
      </c>
      <c r="L616" s="124" t="s">
        <v>141</v>
      </c>
    </row>
    <row r="617" spans="1:12" ht="12.75">
      <c r="A617" s="211">
        <v>615</v>
      </c>
      <c r="B617" s="113" t="s">
        <v>1398</v>
      </c>
      <c r="C617" s="128" t="s">
        <v>355</v>
      </c>
      <c r="D617" s="113">
        <v>45</v>
      </c>
      <c r="E617" s="113">
        <v>60</v>
      </c>
      <c r="F617" s="113">
        <v>1.25</v>
      </c>
      <c r="G617" s="113">
        <v>3375</v>
      </c>
      <c r="H617" s="114">
        <v>0.025</v>
      </c>
      <c r="I617" s="114">
        <v>0.025</v>
      </c>
      <c r="J617" s="113">
        <v>470</v>
      </c>
      <c r="K617" s="183">
        <f t="shared" si="9"/>
        <v>1.1392592592592592</v>
      </c>
      <c r="L617" s="115" t="s">
        <v>141</v>
      </c>
    </row>
    <row r="618" spans="1:12" ht="12.75">
      <c r="A618" s="211">
        <v>616</v>
      </c>
      <c r="B618" s="111" t="s">
        <v>1399</v>
      </c>
      <c r="C618" s="124" t="s">
        <v>355</v>
      </c>
      <c r="D618" s="111">
        <v>50</v>
      </c>
      <c r="E618" s="111">
        <v>60</v>
      </c>
      <c r="F618" s="111">
        <v>1</v>
      </c>
      <c r="G618" s="111">
        <v>3000</v>
      </c>
      <c r="H618" s="120">
        <v>0.025</v>
      </c>
      <c r="I618" s="120">
        <v>0.025</v>
      </c>
      <c r="J618" s="111">
        <v>512</v>
      </c>
      <c r="K618" s="183">
        <f t="shared" si="9"/>
        <v>1.1706666666666667</v>
      </c>
      <c r="L618" s="124" t="s">
        <v>141</v>
      </c>
    </row>
    <row r="619" spans="1:12" ht="12.75">
      <c r="A619" s="211">
        <v>617</v>
      </c>
      <c r="B619" s="113" t="s">
        <v>1400</v>
      </c>
      <c r="C619" s="128" t="s">
        <v>355</v>
      </c>
      <c r="D619" s="113">
        <v>35</v>
      </c>
      <c r="E619" s="113">
        <v>60</v>
      </c>
      <c r="F619" s="113">
        <v>1.25</v>
      </c>
      <c r="G619" s="113">
        <v>2625</v>
      </c>
      <c r="H619" s="114">
        <v>0.025</v>
      </c>
      <c r="I619" s="114">
        <v>0.025</v>
      </c>
      <c r="J619" s="113">
        <v>360</v>
      </c>
      <c r="K619" s="183">
        <f t="shared" si="9"/>
        <v>1.1371428571428572</v>
      </c>
      <c r="L619" s="115" t="s">
        <v>141</v>
      </c>
    </row>
    <row r="620" spans="1:12" ht="12.75">
      <c r="A620" s="211">
        <v>618</v>
      </c>
      <c r="B620" s="113" t="s">
        <v>1401</v>
      </c>
      <c r="C620" s="128" t="s">
        <v>355</v>
      </c>
      <c r="D620" s="113">
        <v>35</v>
      </c>
      <c r="E620" s="113">
        <v>60</v>
      </c>
      <c r="F620" s="113">
        <v>2.3</v>
      </c>
      <c r="G620" s="113">
        <v>4830</v>
      </c>
      <c r="H620" s="120">
        <v>0.025</v>
      </c>
      <c r="I620" s="120">
        <v>0.025</v>
      </c>
      <c r="J620" s="113">
        <v>360</v>
      </c>
      <c r="K620" s="183">
        <f t="shared" si="9"/>
        <v>1.0745341614906831</v>
      </c>
      <c r="L620" s="115" t="s">
        <v>141</v>
      </c>
    </row>
    <row r="621" spans="1:12" ht="12.75">
      <c r="A621" s="211">
        <v>619</v>
      </c>
      <c r="B621" s="113" t="s">
        <v>1402</v>
      </c>
      <c r="C621" s="128" t="s">
        <v>282</v>
      </c>
      <c r="D621" s="113">
        <v>35</v>
      </c>
      <c r="E621" s="113">
        <v>60</v>
      </c>
      <c r="F621" s="113">
        <v>1.5</v>
      </c>
      <c r="G621" s="113">
        <v>3150</v>
      </c>
      <c r="H621" s="114">
        <v>0.025</v>
      </c>
      <c r="I621" s="114">
        <v>0.025</v>
      </c>
      <c r="J621" s="113">
        <v>360</v>
      </c>
      <c r="K621" s="183">
        <f t="shared" si="9"/>
        <v>1.1142857142857143</v>
      </c>
      <c r="L621" s="115" t="s">
        <v>141</v>
      </c>
    </row>
    <row r="622" spans="1:12" ht="12.75">
      <c r="A622" s="211">
        <v>620</v>
      </c>
      <c r="B622" s="113" t="s">
        <v>1403</v>
      </c>
      <c r="C622" s="128" t="s">
        <v>355</v>
      </c>
      <c r="D622" s="113">
        <v>20</v>
      </c>
      <c r="E622" s="113">
        <v>60</v>
      </c>
      <c r="F622" s="113">
        <v>1.25</v>
      </c>
      <c r="G622" s="113">
        <v>1500</v>
      </c>
      <c r="H622" s="114">
        <v>0.025</v>
      </c>
      <c r="I622" s="114">
        <v>0.025</v>
      </c>
      <c r="J622" s="113">
        <v>170</v>
      </c>
      <c r="K622" s="183">
        <f t="shared" si="9"/>
        <v>1.1133333333333333</v>
      </c>
      <c r="L622" s="115" t="s">
        <v>141</v>
      </c>
    </row>
    <row r="623" spans="1:12" ht="12.75">
      <c r="A623" s="211">
        <v>621</v>
      </c>
      <c r="B623" s="113" t="s">
        <v>1404</v>
      </c>
      <c r="C623" s="128" t="s">
        <v>355</v>
      </c>
      <c r="D623" s="113">
        <v>25</v>
      </c>
      <c r="E623" s="113">
        <v>60</v>
      </c>
      <c r="F623" s="113">
        <v>1.25</v>
      </c>
      <c r="G623" s="113">
        <v>1875</v>
      </c>
      <c r="H623" s="114">
        <v>0.025</v>
      </c>
      <c r="I623" s="114">
        <v>0.025</v>
      </c>
      <c r="J623" s="113">
        <v>210</v>
      </c>
      <c r="K623" s="183">
        <f t="shared" si="9"/>
        <v>1.112</v>
      </c>
      <c r="L623" s="115" t="s">
        <v>141</v>
      </c>
    </row>
    <row r="624" spans="1:12" ht="12.75">
      <c r="A624" s="211">
        <v>622</v>
      </c>
      <c r="B624" s="113" t="s">
        <v>1405</v>
      </c>
      <c r="C624" s="128" t="s">
        <v>355</v>
      </c>
      <c r="D624" s="113">
        <v>30</v>
      </c>
      <c r="E624" s="113">
        <v>60</v>
      </c>
      <c r="F624" s="113">
        <v>1.25</v>
      </c>
      <c r="G624" s="113">
        <v>2250</v>
      </c>
      <c r="H624" s="114">
        <v>0.025</v>
      </c>
      <c r="I624" s="114">
        <v>0.025</v>
      </c>
      <c r="J624" s="113">
        <v>300</v>
      </c>
      <c r="K624" s="183">
        <f t="shared" si="9"/>
        <v>1.1333333333333333</v>
      </c>
      <c r="L624" s="115" t="s">
        <v>141</v>
      </c>
    </row>
    <row r="625" spans="1:12" ht="12.75">
      <c r="A625" s="211">
        <v>623</v>
      </c>
      <c r="B625" s="113" t="s">
        <v>1406</v>
      </c>
      <c r="C625" s="128" t="s">
        <v>355</v>
      </c>
      <c r="D625" s="113">
        <v>35</v>
      </c>
      <c r="E625" s="113">
        <v>60</v>
      </c>
      <c r="F625" s="113">
        <v>1.25</v>
      </c>
      <c r="G625" s="113">
        <v>2625</v>
      </c>
      <c r="H625" s="114">
        <v>0.025</v>
      </c>
      <c r="I625" s="114">
        <v>0.025</v>
      </c>
      <c r="J625" s="113">
        <v>350</v>
      </c>
      <c r="K625" s="183">
        <f t="shared" si="9"/>
        <v>1.1333333333333333</v>
      </c>
      <c r="L625" s="115" t="s">
        <v>141</v>
      </c>
    </row>
    <row r="626" spans="1:12" ht="12.75">
      <c r="A626" s="211">
        <v>624</v>
      </c>
      <c r="B626" s="113" t="s">
        <v>1407</v>
      </c>
      <c r="C626" s="128" t="s">
        <v>282</v>
      </c>
      <c r="D626" s="113">
        <v>35</v>
      </c>
      <c r="E626" s="113">
        <v>60</v>
      </c>
      <c r="F626" s="113">
        <v>1.5</v>
      </c>
      <c r="G626" s="113">
        <v>3150</v>
      </c>
      <c r="H626" s="114">
        <v>0.025</v>
      </c>
      <c r="I626" s="114">
        <v>0.025</v>
      </c>
      <c r="J626" s="113">
        <v>400</v>
      </c>
      <c r="K626" s="183">
        <f t="shared" si="9"/>
        <v>1.126984126984127</v>
      </c>
      <c r="L626" s="115" t="s">
        <v>141</v>
      </c>
    </row>
    <row r="627" spans="1:12" ht="12.75">
      <c r="A627" s="211">
        <v>625</v>
      </c>
      <c r="B627" s="111" t="s">
        <v>1408</v>
      </c>
      <c r="C627" s="124" t="s">
        <v>355</v>
      </c>
      <c r="D627" s="111">
        <v>40</v>
      </c>
      <c r="E627" s="111">
        <v>60</v>
      </c>
      <c r="F627" s="111">
        <v>1</v>
      </c>
      <c r="G627" s="111">
        <v>2400</v>
      </c>
      <c r="H627" s="120">
        <v>0.025</v>
      </c>
      <c r="I627" s="120">
        <v>0.025</v>
      </c>
      <c r="J627" s="111">
        <v>410</v>
      </c>
      <c r="K627" s="183">
        <f t="shared" si="9"/>
        <v>1.1708333333333334</v>
      </c>
      <c r="L627" s="124" t="s">
        <v>141</v>
      </c>
    </row>
    <row r="628" spans="1:12" ht="12.75">
      <c r="A628" s="211">
        <v>626</v>
      </c>
      <c r="B628" s="113" t="s">
        <v>1409</v>
      </c>
      <c r="C628" s="128" t="s">
        <v>355</v>
      </c>
      <c r="D628" s="113">
        <v>40</v>
      </c>
      <c r="E628" s="113">
        <v>60</v>
      </c>
      <c r="F628" s="113">
        <v>1.25</v>
      </c>
      <c r="G628" s="113">
        <v>3000</v>
      </c>
      <c r="H628" s="114">
        <v>0.025</v>
      </c>
      <c r="I628" s="114">
        <v>0.025</v>
      </c>
      <c r="J628" s="113">
        <v>360</v>
      </c>
      <c r="K628" s="183">
        <f t="shared" si="9"/>
        <v>1.12</v>
      </c>
      <c r="L628" s="115" t="s">
        <v>141</v>
      </c>
    </row>
    <row r="629" spans="1:12" ht="12.75">
      <c r="A629" s="211">
        <v>627</v>
      </c>
      <c r="B629" s="113" t="s">
        <v>1410</v>
      </c>
      <c r="C629" s="128" t="s">
        <v>355</v>
      </c>
      <c r="D629" s="113">
        <v>45</v>
      </c>
      <c r="E629" s="113">
        <v>60</v>
      </c>
      <c r="F629" s="113">
        <v>1.25</v>
      </c>
      <c r="G629" s="113">
        <v>3375</v>
      </c>
      <c r="H629" s="114">
        <v>0.025</v>
      </c>
      <c r="I629" s="114">
        <v>0.025</v>
      </c>
      <c r="J629" s="113">
        <v>430</v>
      </c>
      <c r="K629" s="183">
        <f t="shared" si="9"/>
        <v>1.1274074074074074</v>
      </c>
      <c r="L629" s="115" t="s">
        <v>141</v>
      </c>
    </row>
    <row r="630" spans="1:12" ht="12.75">
      <c r="A630" s="211">
        <v>628</v>
      </c>
      <c r="B630" s="111" t="s">
        <v>1411</v>
      </c>
      <c r="C630" s="124" t="s">
        <v>355</v>
      </c>
      <c r="D630" s="111">
        <v>50</v>
      </c>
      <c r="E630" s="111">
        <v>60</v>
      </c>
      <c r="F630" s="111">
        <v>1</v>
      </c>
      <c r="G630" s="111">
        <v>3000</v>
      </c>
      <c r="H630" s="120">
        <v>0.025</v>
      </c>
      <c r="I630" s="120">
        <v>0.025</v>
      </c>
      <c r="J630" s="111">
        <v>512</v>
      </c>
      <c r="K630" s="183">
        <f t="shared" si="9"/>
        <v>1.1706666666666667</v>
      </c>
      <c r="L630" s="124" t="s">
        <v>141</v>
      </c>
    </row>
    <row r="631" spans="1:12" ht="12.75">
      <c r="A631" s="211">
        <v>629</v>
      </c>
      <c r="B631" s="111" t="s">
        <v>1412</v>
      </c>
      <c r="C631" s="124" t="s">
        <v>355</v>
      </c>
      <c r="D631" s="111">
        <v>30</v>
      </c>
      <c r="E631" s="111">
        <v>60</v>
      </c>
      <c r="F631" s="111">
        <v>1</v>
      </c>
      <c r="G631" s="111">
        <v>1800</v>
      </c>
      <c r="H631" s="120">
        <v>0.025</v>
      </c>
      <c r="I631" s="120">
        <v>0.025</v>
      </c>
      <c r="J631" s="111">
        <v>320</v>
      </c>
      <c r="K631" s="183">
        <f t="shared" si="9"/>
        <v>1.1777777777777778</v>
      </c>
      <c r="L631" s="124" t="s">
        <v>141</v>
      </c>
    </row>
    <row r="632" spans="1:12" ht="12.75">
      <c r="A632" s="211">
        <v>630</v>
      </c>
      <c r="B632" s="113" t="s">
        <v>1413</v>
      </c>
      <c r="C632" s="128" t="s">
        <v>355</v>
      </c>
      <c r="D632" s="113">
        <v>30</v>
      </c>
      <c r="E632" s="113">
        <v>60</v>
      </c>
      <c r="F632" s="113">
        <v>1</v>
      </c>
      <c r="G632" s="113">
        <v>1800</v>
      </c>
      <c r="H632" s="120">
        <v>0.025</v>
      </c>
      <c r="I632" s="120">
        <v>0.025</v>
      </c>
      <c r="J632" s="113">
        <v>470</v>
      </c>
      <c r="K632" s="183">
        <f t="shared" si="9"/>
        <v>1.261111111111111</v>
      </c>
      <c r="L632" s="115" t="s">
        <v>141</v>
      </c>
    </row>
    <row r="633" spans="1:12" ht="12.75">
      <c r="A633" s="211">
        <v>631</v>
      </c>
      <c r="B633" s="111" t="s">
        <v>1414</v>
      </c>
      <c r="C633" s="124" t="s">
        <v>355</v>
      </c>
      <c r="D633" s="111">
        <v>40</v>
      </c>
      <c r="E633" s="111">
        <v>60</v>
      </c>
      <c r="F633" s="111">
        <v>1</v>
      </c>
      <c r="G633" s="111">
        <v>2400</v>
      </c>
      <c r="H633" s="120">
        <v>0.025</v>
      </c>
      <c r="I633" s="120">
        <v>0.025</v>
      </c>
      <c r="J633" s="111">
        <v>410</v>
      </c>
      <c r="K633" s="183">
        <f t="shared" si="9"/>
        <v>1.1708333333333334</v>
      </c>
      <c r="L633" s="124" t="s">
        <v>141</v>
      </c>
    </row>
    <row r="634" spans="1:12" ht="12.75">
      <c r="A634" s="211">
        <v>632</v>
      </c>
      <c r="B634" s="113" t="s">
        <v>1415</v>
      </c>
      <c r="C634" s="128" t="s">
        <v>355</v>
      </c>
      <c r="D634" s="113">
        <v>40</v>
      </c>
      <c r="E634" s="113">
        <v>60</v>
      </c>
      <c r="F634" s="113">
        <v>1</v>
      </c>
      <c r="G634" s="113">
        <v>2400</v>
      </c>
      <c r="H634" s="120">
        <v>0.025</v>
      </c>
      <c r="I634" s="120">
        <v>0.025</v>
      </c>
      <c r="J634" s="113">
        <v>320</v>
      </c>
      <c r="K634" s="183">
        <f t="shared" si="9"/>
        <v>1.1333333333333333</v>
      </c>
      <c r="L634" s="115" t="s">
        <v>141</v>
      </c>
    </row>
    <row r="635" spans="1:12" ht="12.75">
      <c r="A635" s="211">
        <v>633</v>
      </c>
      <c r="B635" s="113" t="s">
        <v>1416</v>
      </c>
      <c r="C635" s="128" t="s">
        <v>355</v>
      </c>
      <c r="D635" s="113">
        <v>30</v>
      </c>
      <c r="E635" s="113">
        <v>60</v>
      </c>
      <c r="F635" s="113">
        <v>1</v>
      </c>
      <c r="G635" s="113">
        <v>1800</v>
      </c>
      <c r="H635" s="120">
        <v>0.025</v>
      </c>
      <c r="I635" s="120">
        <v>0.025</v>
      </c>
      <c r="J635" s="113">
        <v>410</v>
      </c>
      <c r="K635" s="183">
        <f t="shared" si="9"/>
        <v>1.2277777777777779</v>
      </c>
      <c r="L635" s="115" t="s">
        <v>141</v>
      </c>
    </row>
    <row r="636" spans="1:12" ht="12.75">
      <c r="A636" s="211">
        <v>634</v>
      </c>
      <c r="B636" s="111" t="s">
        <v>1417</v>
      </c>
      <c r="C636" s="124" t="s">
        <v>355</v>
      </c>
      <c r="D636" s="111">
        <v>30</v>
      </c>
      <c r="E636" s="111">
        <v>60</v>
      </c>
      <c r="F636" s="111">
        <v>1</v>
      </c>
      <c r="G636" s="111">
        <v>1800</v>
      </c>
      <c r="H636" s="120">
        <v>0.025</v>
      </c>
      <c r="I636" s="120">
        <v>0.025</v>
      </c>
      <c r="J636" s="111">
        <v>320</v>
      </c>
      <c r="K636" s="183">
        <f t="shared" si="9"/>
        <v>1.1777777777777778</v>
      </c>
      <c r="L636" s="124" t="s">
        <v>141</v>
      </c>
    </row>
    <row r="637" spans="1:12" ht="12.75">
      <c r="A637" s="211">
        <v>635</v>
      </c>
      <c r="B637" s="113" t="s">
        <v>1418</v>
      </c>
      <c r="C637" s="128" t="s">
        <v>355</v>
      </c>
      <c r="D637" s="113">
        <v>30</v>
      </c>
      <c r="E637" s="113">
        <v>60</v>
      </c>
      <c r="F637" s="113">
        <v>1</v>
      </c>
      <c r="G637" s="113">
        <v>1800</v>
      </c>
      <c r="H637" s="120">
        <v>0.025</v>
      </c>
      <c r="I637" s="120">
        <v>0.025</v>
      </c>
      <c r="J637" s="113">
        <v>320</v>
      </c>
      <c r="K637" s="183">
        <f t="shared" si="9"/>
        <v>1.1777777777777778</v>
      </c>
      <c r="L637" s="115" t="s">
        <v>141</v>
      </c>
    </row>
    <row r="638" spans="1:12" ht="12.75">
      <c r="A638" s="211">
        <v>636</v>
      </c>
      <c r="B638" s="111" t="s">
        <v>1419</v>
      </c>
      <c r="C638" s="124" t="s">
        <v>355</v>
      </c>
      <c r="D638" s="111">
        <v>40</v>
      </c>
      <c r="E638" s="111">
        <v>60</v>
      </c>
      <c r="F638" s="111">
        <v>1</v>
      </c>
      <c r="G638" s="111">
        <v>2400</v>
      </c>
      <c r="H638" s="120">
        <v>0.025</v>
      </c>
      <c r="I638" s="120">
        <v>0.025</v>
      </c>
      <c r="J638" s="111">
        <v>410</v>
      </c>
      <c r="K638" s="183">
        <f t="shared" si="9"/>
        <v>1.1708333333333334</v>
      </c>
      <c r="L638" s="124" t="s">
        <v>141</v>
      </c>
    </row>
    <row r="639" spans="1:12" ht="12.75">
      <c r="A639" s="211">
        <v>637</v>
      </c>
      <c r="B639" s="113" t="s">
        <v>1420</v>
      </c>
      <c r="C639" s="128" t="s">
        <v>355</v>
      </c>
      <c r="D639" s="113">
        <v>40</v>
      </c>
      <c r="E639" s="113">
        <v>60</v>
      </c>
      <c r="F639" s="113">
        <v>1</v>
      </c>
      <c r="G639" s="113">
        <v>2400</v>
      </c>
      <c r="H639" s="120">
        <v>0.025</v>
      </c>
      <c r="I639" s="120">
        <v>0.025</v>
      </c>
      <c r="J639" s="113">
        <v>410</v>
      </c>
      <c r="K639" s="183">
        <f t="shared" si="9"/>
        <v>1.1708333333333334</v>
      </c>
      <c r="L639" s="115" t="s">
        <v>141</v>
      </c>
    </row>
    <row r="640" spans="1:12" ht="12.75">
      <c r="A640" s="211">
        <v>638</v>
      </c>
      <c r="B640" s="113" t="s">
        <v>1421</v>
      </c>
      <c r="C640" s="128" t="s">
        <v>355</v>
      </c>
      <c r="D640" s="113">
        <v>40</v>
      </c>
      <c r="E640" s="113">
        <v>60</v>
      </c>
      <c r="F640" s="113">
        <v>2.3</v>
      </c>
      <c r="G640" s="113">
        <v>5520</v>
      </c>
      <c r="H640" s="120">
        <v>0.025</v>
      </c>
      <c r="I640" s="120">
        <v>0.025</v>
      </c>
      <c r="J640" s="113">
        <v>410</v>
      </c>
      <c r="K640" s="183">
        <f t="shared" si="9"/>
        <v>1.0742753623188406</v>
      </c>
      <c r="L640" s="115" t="s">
        <v>141</v>
      </c>
    </row>
    <row r="641" spans="1:12" ht="12.75">
      <c r="A641" s="211">
        <v>639</v>
      </c>
      <c r="B641" s="111" t="s">
        <v>1422</v>
      </c>
      <c r="C641" s="124" t="s">
        <v>355</v>
      </c>
      <c r="D641" s="111">
        <v>40</v>
      </c>
      <c r="E641" s="111">
        <v>60</v>
      </c>
      <c r="F641" s="111">
        <v>1</v>
      </c>
      <c r="G641" s="111">
        <v>2400</v>
      </c>
      <c r="H641" s="120">
        <v>0.025</v>
      </c>
      <c r="I641" s="120">
        <v>0.025</v>
      </c>
      <c r="J641" s="111">
        <v>410</v>
      </c>
      <c r="K641" s="183">
        <f t="shared" si="9"/>
        <v>1.1708333333333334</v>
      </c>
      <c r="L641" s="124" t="s">
        <v>141</v>
      </c>
    </row>
    <row r="642" spans="1:12" ht="12.75">
      <c r="A642" s="211">
        <v>640</v>
      </c>
      <c r="B642" s="113" t="s">
        <v>1423</v>
      </c>
      <c r="C642" s="128" t="s">
        <v>355</v>
      </c>
      <c r="D642" s="113">
        <v>40</v>
      </c>
      <c r="E642" s="113">
        <v>60</v>
      </c>
      <c r="F642" s="113">
        <v>1</v>
      </c>
      <c r="G642" s="113">
        <v>2400</v>
      </c>
      <c r="H642" s="120">
        <v>0.025</v>
      </c>
      <c r="I642" s="120">
        <v>0.025</v>
      </c>
      <c r="J642" s="113">
        <v>410</v>
      </c>
      <c r="K642" s="183">
        <f t="shared" si="9"/>
        <v>1.1708333333333334</v>
      </c>
      <c r="L642" s="115" t="s">
        <v>141</v>
      </c>
    </row>
    <row r="643" spans="1:12" ht="12.75">
      <c r="A643" s="211">
        <v>641</v>
      </c>
      <c r="B643" s="111" t="s">
        <v>1424</v>
      </c>
      <c r="C643" s="124" t="s">
        <v>355</v>
      </c>
      <c r="D643" s="111">
        <v>40</v>
      </c>
      <c r="E643" s="111">
        <v>60</v>
      </c>
      <c r="F643" s="111">
        <v>1</v>
      </c>
      <c r="G643" s="111">
        <v>2400</v>
      </c>
      <c r="H643" s="120">
        <v>0.025</v>
      </c>
      <c r="I643" s="120">
        <v>0.025</v>
      </c>
      <c r="J643" s="111">
        <v>710</v>
      </c>
      <c r="K643" s="183">
        <f t="shared" si="9"/>
        <v>1.2958333333333334</v>
      </c>
      <c r="L643" s="124" t="s">
        <v>141</v>
      </c>
    </row>
    <row r="644" spans="1:12" ht="12.75">
      <c r="A644" s="211">
        <v>642</v>
      </c>
      <c r="B644" s="113" t="s">
        <v>1425</v>
      </c>
      <c r="C644" s="128" t="s">
        <v>355</v>
      </c>
      <c r="D644" s="113">
        <v>40</v>
      </c>
      <c r="E644" s="113">
        <v>60</v>
      </c>
      <c r="F644" s="113">
        <v>1</v>
      </c>
      <c r="G644" s="113">
        <v>2400</v>
      </c>
      <c r="H644" s="120">
        <v>0.025</v>
      </c>
      <c r="I644" s="120">
        <v>0.025</v>
      </c>
      <c r="J644" s="113">
        <v>720</v>
      </c>
      <c r="K644" s="183">
        <f t="shared" si="9"/>
        <v>1.3</v>
      </c>
      <c r="L644" s="115" t="s">
        <v>141</v>
      </c>
    </row>
    <row r="645" spans="1:12" ht="12.75">
      <c r="A645" s="211">
        <v>643</v>
      </c>
      <c r="B645" s="113" t="s">
        <v>1426</v>
      </c>
      <c r="C645" s="128" t="s">
        <v>282</v>
      </c>
      <c r="D645" s="113">
        <v>35</v>
      </c>
      <c r="E645" s="113">
        <v>50</v>
      </c>
      <c r="F645" s="113">
        <v>1.5</v>
      </c>
      <c r="G645" s="113">
        <v>2625</v>
      </c>
      <c r="H645" s="114">
        <v>0.025</v>
      </c>
      <c r="I645" s="114">
        <v>0.025</v>
      </c>
      <c r="J645" s="113">
        <v>360</v>
      </c>
      <c r="K645" s="183">
        <f t="shared" si="9"/>
        <v>1.1371428571428572</v>
      </c>
      <c r="L645" s="115" t="s">
        <v>141</v>
      </c>
    </row>
    <row r="646" spans="1:12" ht="12.75">
      <c r="A646" s="211">
        <v>644</v>
      </c>
      <c r="B646" s="181" t="s">
        <v>1426</v>
      </c>
      <c r="C646" s="182" t="s">
        <v>282</v>
      </c>
      <c r="D646" s="181">
        <v>35</v>
      </c>
      <c r="E646" s="181">
        <v>60</v>
      </c>
      <c r="F646" s="181">
        <v>1.5</v>
      </c>
      <c r="G646" s="181">
        <v>3150</v>
      </c>
      <c r="H646" s="181">
        <v>0.025</v>
      </c>
      <c r="I646" s="181">
        <v>0.025</v>
      </c>
      <c r="J646" s="181">
        <v>360</v>
      </c>
      <c r="K646" s="183">
        <f t="shared" si="9"/>
        <v>1.1142857142857143</v>
      </c>
      <c r="L646" s="182" t="s">
        <v>141</v>
      </c>
    </row>
    <row r="647" spans="1:12" ht="12.75">
      <c r="A647" s="211">
        <v>645</v>
      </c>
      <c r="B647" s="111" t="s">
        <v>1427</v>
      </c>
      <c r="C647" s="124" t="s">
        <v>355</v>
      </c>
      <c r="D647" s="111">
        <v>40</v>
      </c>
      <c r="E647" s="111">
        <v>60</v>
      </c>
      <c r="F647" s="111">
        <v>1</v>
      </c>
      <c r="G647" s="111">
        <v>2400</v>
      </c>
      <c r="H647" s="120">
        <v>0.025</v>
      </c>
      <c r="I647" s="120">
        <v>0.025</v>
      </c>
      <c r="J647" s="111">
        <v>1300</v>
      </c>
      <c r="K647" s="183">
        <f aca="true" t="shared" si="10" ref="K647:K710">(J647/G647)+1</f>
        <v>1.5416666666666665</v>
      </c>
      <c r="L647" s="124" t="s">
        <v>141</v>
      </c>
    </row>
    <row r="648" spans="1:12" ht="12.75">
      <c r="A648" s="211">
        <v>646</v>
      </c>
      <c r="B648" s="113" t="s">
        <v>1428</v>
      </c>
      <c r="C648" s="128" t="s">
        <v>282</v>
      </c>
      <c r="D648" s="113">
        <v>60</v>
      </c>
      <c r="E648" s="113">
        <v>60</v>
      </c>
      <c r="F648" s="113">
        <v>2</v>
      </c>
      <c r="G648" s="113">
        <v>7200</v>
      </c>
      <c r="H648" s="114">
        <v>0.008</v>
      </c>
      <c r="I648" s="114">
        <v>0.008</v>
      </c>
      <c r="J648" s="113">
        <v>900</v>
      </c>
      <c r="K648" s="183">
        <f t="shared" si="10"/>
        <v>1.125</v>
      </c>
      <c r="L648" s="115" t="s">
        <v>130</v>
      </c>
    </row>
    <row r="649" spans="1:12" ht="12.75">
      <c r="A649" s="211">
        <v>647</v>
      </c>
      <c r="B649" s="181" t="s">
        <v>1561</v>
      </c>
      <c r="C649" s="182" t="s">
        <v>291</v>
      </c>
      <c r="D649" s="181">
        <v>18000</v>
      </c>
      <c r="E649" s="181">
        <v>1</v>
      </c>
      <c r="F649" s="181">
        <v>0.1</v>
      </c>
      <c r="G649" s="181">
        <v>1800</v>
      </c>
      <c r="H649" s="181">
        <v>0.03</v>
      </c>
      <c r="I649" s="181">
        <v>0.03</v>
      </c>
      <c r="J649" s="181">
        <v>250</v>
      </c>
      <c r="K649" s="183">
        <f t="shared" si="10"/>
        <v>1.1388888888888888</v>
      </c>
      <c r="L649" s="182" t="s">
        <v>142</v>
      </c>
    </row>
    <row r="650" spans="1:12" ht="12.75">
      <c r="A650" s="211">
        <v>648</v>
      </c>
      <c r="B650" s="113" t="s">
        <v>1429</v>
      </c>
      <c r="C650" s="128" t="s">
        <v>282</v>
      </c>
      <c r="D650" s="113">
        <v>608</v>
      </c>
      <c r="E650" s="113">
        <v>40</v>
      </c>
      <c r="F650" s="113">
        <v>0.041</v>
      </c>
      <c r="G650" s="113">
        <v>997.12</v>
      </c>
      <c r="H650" s="114">
        <v>0.03</v>
      </c>
      <c r="I650" s="114">
        <v>0.03</v>
      </c>
      <c r="J650" s="113">
        <v>250</v>
      </c>
      <c r="K650" s="183">
        <f t="shared" si="10"/>
        <v>1.2507220795892169</v>
      </c>
      <c r="L650" s="115" t="s">
        <v>142</v>
      </c>
    </row>
    <row r="651" spans="1:12" s="33" customFormat="1" ht="12.75">
      <c r="A651" s="211">
        <v>649</v>
      </c>
      <c r="B651" s="181" t="s">
        <v>1562</v>
      </c>
      <c r="C651" s="182" t="s">
        <v>291</v>
      </c>
      <c r="D651" s="181">
        <v>18000</v>
      </c>
      <c r="E651" s="181">
        <v>1</v>
      </c>
      <c r="F651" s="181">
        <v>0.2</v>
      </c>
      <c r="G651" s="181">
        <v>3600</v>
      </c>
      <c r="H651" s="181">
        <v>0.03</v>
      </c>
      <c r="I651" s="181">
        <v>0.03</v>
      </c>
      <c r="J651" s="181">
        <v>250</v>
      </c>
      <c r="K651" s="183">
        <f t="shared" si="10"/>
        <v>1.0694444444444444</v>
      </c>
      <c r="L651" s="182" t="s">
        <v>142</v>
      </c>
    </row>
    <row r="652" spans="1:12" ht="12.75">
      <c r="A652" s="211">
        <v>650</v>
      </c>
      <c r="B652" s="113" t="s">
        <v>1430</v>
      </c>
      <c r="C652" s="128" t="s">
        <v>291</v>
      </c>
      <c r="D652" s="113">
        <v>2600</v>
      </c>
      <c r="E652" s="113">
        <v>1</v>
      </c>
      <c r="F652" s="113">
        <v>0.1</v>
      </c>
      <c r="G652" s="113">
        <v>260</v>
      </c>
      <c r="H652" s="114">
        <v>0.025</v>
      </c>
      <c r="I652" s="114">
        <v>0.025</v>
      </c>
      <c r="J652" s="113">
        <v>400</v>
      </c>
      <c r="K652" s="183">
        <f t="shared" si="10"/>
        <v>2.5384615384615383</v>
      </c>
      <c r="L652" s="115" t="s">
        <v>141</v>
      </c>
    </row>
    <row r="653" spans="1:12" ht="12.75">
      <c r="A653" s="211">
        <v>651</v>
      </c>
      <c r="B653" s="113" t="s">
        <v>1431</v>
      </c>
      <c r="C653" s="128" t="s">
        <v>291</v>
      </c>
      <c r="D653" s="113">
        <v>2600</v>
      </c>
      <c r="E653" s="113">
        <v>1</v>
      </c>
      <c r="F653" s="113">
        <v>0.1</v>
      </c>
      <c r="G653" s="113">
        <v>260</v>
      </c>
      <c r="H653" s="114">
        <v>0.025</v>
      </c>
      <c r="I653" s="114">
        <v>0.025</v>
      </c>
      <c r="J653" s="113">
        <v>400</v>
      </c>
      <c r="K653" s="183">
        <f t="shared" si="10"/>
        <v>2.5384615384615383</v>
      </c>
      <c r="L653" s="115" t="s">
        <v>141</v>
      </c>
    </row>
    <row r="654" spans="1:12" ht="12.75">
      <c r="A654" s="211">
        <v>652</v>
      </c>
      <c r="B654" s="110" t="s">
        <v>1432</v>
      </c>
      <c r="C654" s="112" t="s">
        <v>246</v>
      </c>
      <c r="D654" s="110">
        <v>25</v>
      </c>
      <c r="E654" s="110">
        <v>2000</v>
      </c>
      <c r="F654" s="110">
        <v>1</v>
      </c>
      <c r="G654" s="113">
        <v>50000</v>
      </c>
      <c r="H654" s="110">
        <v>0.016</v>
      </c>
      <c r="I654" s="110">
        <v>0.016</v>
      </c>
      <c r="J654" s="110">
        <v>1300</v>
      </c>
      <c r="K654" s="183">
        <f t="shared" si="10"/>
        <v>1.026</v>
      </c>
      <c r="L654" s="112" t="s">
        <v>135</v>
      </c>
    </row>
    <row r="655" spans="1:12" ht="12.75">
      <c r="A655" s="211">
        <v>653</v>
      </c>
      <c r="B655" s="113" t="s">
        <v>1433</v>
      </c>
      <c r="C655" s="128" t="s">
        <v>282</v>
      </c>
      <c r="D655" s="113">
        <v>125</v>
      </c>
      <c r="E655" s="113">
        <v>56</v>
      </c>
      <c r="F655" s="113">
        <v>0.2143</v>
      </c>
      <c r="G655" s="113">
        <v>1500</v>
      </c>
      <c r="H655" s="114">
        <v>0.016</v>
      </c>
      <c r="I655" s="114">
        <v>0.016</v>
      </c>
      <c r="J655" s="113">
        <v>1060</v>
      </c>
      <c r="K655" s="183">
        <f t="shared" si="10"/>
        <v>1.7066666666666666</v>
      </c>
      <c r="L655" s="115" t="s">
        <v>135</v>
      </c>
    </row>
    <row r="656" spans="1:12" ht="12.75">
      <c r="A656" s="211">
        <v>654</v>
      </c>
      <c r="B656" s="113" t="s">
        <v>1434</v>
      </c>
      <c r="C656" s="128" t="s">
        <v>246</v>
      </c>
      <c r="D656" s="113">
        <v>20</v>
      </c>
      <c r="E656" s="113">
        <v>2000</v>
      </c>
      <c r="F656" s="113">
        <v>0.0146</v>
      </c>
      <c r="G656" s="113">
        <v>583</v>
      </c>
      <c r="H656" s="114">
        <v>0.025</v>
      </c>
      <c r="I656" s="114">
        <v>0.025</v>
      </c>
      <c r="J656" s="113">
        <v>1000</v>
      </c>
      <c r="K656" s="183">
        <f t="shared" si="10"/>
        <v>2.715265866209262</v>
      </c>
      <c r="L656" s="115" t="s">
        <v>141</v>
      </c>
    </row>
    <row r="657" spans="1:12" ht="12.75">
      <c r="A657" s="211">
        <v>655</v>
      </c>
      <c r="B657" s="113" t="s">
        <v>1435</v>
      </c>
      <c r="C657" s="128" t="s">
        <v>246</v>
      </c>
      <c r="D657" s="113">
        <v>12</v>
      </c>
      <c r="E657" s="113">
        <v>2000</v>
      </c>
      <c r="F657" s="113">
        <v>0.0146</v>
      </c>
      <c r="G657" s="113">
        <v>349.8</v>
      </c>
      <c r="H657" s="114">
        <v>0.025</v>
      </c>
      <c r="I657" s="114">
        <v>0.025</v>
      </c>
      <c r="J657" s="113">
        <v>600</v>
      </c>
      <c r="K657" s="183">
        <f t="shared" si="10"/>
        <v>2.715265866209262</v>
      </c>
      <c r="L657" s="115" t="s">
        <v>141</v>
      </c>
    </row>
    <row r="658" spans="1:12" ht="12.75">
      <c r="A658" s="211">
        <v>656</v>
      </c>
      <c r="B658" s="113" t="s">
        <v>1436</v>
      </c>
      <c r="C658" s="128" t="s">
        <v>246</v>
      </c>
      <c r="D658" s="113">
        <v>16</v>
      </c>
      <c r="E658" s="113">
        <v>2000</v>
      </c>
      <c r="F658" s="113">
        <v>0.0146</v>
      </c>
      <c r="G658" s="113">
        <v>466.4</v>
      </c>
      <c r="H658" s="114">
        <v>0.025</v>
      </c>
      <c r="I658" s="114">
        <v>0.025</v>
      </c>
      <c r="J658" s="113">
        <v>800</v>
      </c>
      <c r="K658" s="183">
        <f t="shared" si="10"/>
        <v>2.7152658662092626</v>
      </c>
      <c r="L658" s="115" t="s">
        <v>141</v>
      </c>
    </row>
    <row r="659" spans="1:12" ht="12.75">
      <c r="A659" s="211">
        <v>657</v>
      </c>
      <c r="B659" s="113" t="s">
        <v>1437</v>
      </c>
      <c r="C659" s="128" t="s">
        <v>246</v>
      </c>
      <c r="D659" s="113">
        <v>20</v>
      </c>
      <c r="E659" s="113">
        <v>2000</v>
      </c>
      <c r="F659" s="113">
        <v>0.0146</v>
      </c>
      <c r="G659" s="113">
        <v>583</v>
      </c>
      <c r="H659" s="114">
        <v>0.025</v>
      </c>
      <c r="I659" s="114">
        <v>0.025</v>
      </c>
      <c r="J659" s="113">
        <v>1000</v>
      </c>
      <c r="K659" s="183">
        <f t="shared" si="10"/>
        <v>2.715265866209262</v>
      </c>
      <c r="L659" s="115" t="s">
        <v>141</v>
      </c>
    </row>
    <row r="660" spans="1:12" ht="12.75">
      <c r="A660" s="211">
        <v>658</v>
      </c>
      <c r="B660" s="113" t="s">
        <v>1438</v>
      </c>
      <c r="C660" s="128" t="s">
        <v>246</v>
      </c>
      <c r="D660" s="113">
        <v>24</v>
      </c>
      <c r="E660" s="113">
        <v>2000</v>
      </c>
      <c r="F660" s="113">
        <v>0.0146</v>
      </c>
      <c r="G660" s="113">
        <v>699.6</v>
      </c>
      <c r="H660" s="114">
        <v>0.025</v>
      </c>
      <c r="I660" s="114">
        <v>0.025</v>
      </c>
      <c r="J660" s="113">
        <v>1200</v>
      </c>
      <c r="K660" s="183">
        <f t="shared" si="10"/>
        <v>2.715265866209262</v>
      </c>
      <c r="L660" s="115" t="s">
        <v>141</v>
      </c>
    </row>
    <row r="661" spans="1:12" ht="12.75">
      <c r="A661" s="211">
        <v>659</v>
      </c>
      <c r="B661" s="113" t="s">
        <v>1439</v>
      </c>
      <c r="C661" s="128" t="s">
        <v>246</v>
      </c>
      <c r="D661" s="113">
        <v>30</v>
      </c>
      <c r="E661" s="113">
        <v>2000</v>
      </c>
      <c r="F661" s="113">
        <v>0.15</v>
      </c>
      <c r="G661" s="113">
        <v>9000</v>
      </c>
      <c r="H661" s="114">
        <v>0.016</v>
      </c>
      <c r="I661" s="114">
        <v>0.016</v>
      </c>
      <c r="J661" s="113">
        <v>680</v>
      </c>
      <c r="K661" s="183">
        <f t="shared" si="10"/>
        <v>1.0755555555555556</v>
      </c>
      <c r="L661" s="117" t="s">
        <v>135</v>
      </c>
    </row>
    <row r="662" spans="1:12" ht="12.75">
      <c r="A662" s="211">
        <v>660</v>
      </c>
      <c r="B662" s="113" t="s">
        <v>1440</v>
      </c>
      <c r="C662" s="128" t="s">
        <v>246</v>
      </c>
      <c r="D662" s="113">
        <v>30</v>
      </c>
      <c r="E662" s="113">
        <v>2000</v>
      </c>
      <c r="F662" s="113">
        <v>0.15</v>
      </c>
      <c r="G662" s="113">
        <v>9000</v>
      </c>
      <c r="H662" s="114">
        <v>0.016</v>
      </c>
      <c r="I662" s="114">
        <v>0.016</v>
      </c>
      <c r="J662" s="113">
        <v>680</v>
      </c>
      <c r="K662" s="183">
        <f t="shared" si="10"/>
        <v>1.0755555555555556</v>
      </c>
      <c r="L662" s="117" t="s">
        <v>135</v>
      </c>
    </row>
    <row r="663" spans="1:12" ht="12.75">
      <c r="A663" s="211">
        <v>661</v>
      </c>
      <c r="B663" s="113" t="s">
        <v>1441</v>
      </c>
      <c r="C663" s="128" t="s">
        <v>246</v>
      </c>
      <c r="D663" s="113">
        <v>30</v>
      </c>
      <c r="E663" s="113">
        <v>2000</v>
      </c>
      <c r="F663" s="113">
        <v>0.15</v>
      </c>
      <c r="G663" s="113">
        <v>9000</v>
      </c>
      <c r="H663" s="114">
        <v>0.016</v>
      </c>
      <c r="I663" s="114">
        <v>0.016</v>
      </c>
      <c r="J663" s="113">
        <v>680</v>
      </c>
      <c r="K663" s="183">
        <f t="shared" si="10"/>
        <v>1.0755555555555556</v>
      </c>
      <c r="L663" s="117" t="s">
        <v>135</v>
      </c>
    </row>
    <row r="664" spans="1:12" ht="12.75">
      <c r="A664" s="211">
        <v>662</v>
      </c>
      <c r="B664" s="113" t="s">
        <v>1442</v>
      </c>
      <c r="C664" s="128" t="s">
        <v>246</v>
      </c>
      <c r="D664" s="113">
        <v>30</v>
      </c>
      <c r="E664" s="113">
        <v>2000</v>
      </c>
      <c r="F664" s="113">
        <v>0.15</v>
      </c>
      <c r="G664" s="113">
        <v>9000</v>
      </c>
      <c r="H664" s="114">
        <v>0.016</v>
      </c>
      <c r="I664" s="114">
        <v>0.016</v>
      </c>
      <c r="J664" s="113">
        <v>680</v>
      </c>
      <c r="K664" s="183">
        <f t="shared" si="10"/>
        <v>1.0755555555555556</v>
      </c>
      <c r="L664" s="117" t="s">
        <v>135</v>
      </c>
    </row>
    <row r="665" spans="1:12" ht="12.75">
      <c r="A665" s="211">
        <v>663</v>
      </c>
      <c r="B665" s="113" t="s">
        <v>1443</v>
      </c>
      <c r="C665" s="128" t="s">
        <v>246</v>
      </c>
      <c r="D665" s="113">
        <v>10</v>
      </c>
      <c r="E665" s="113">
        <v>2000</v>
      </c>
      <c r="F665" s="113">
        <v>0.035</v>
      </c>
      <c r="G665" s="113">
        <v>700</v>
      </c>
      <c r="H665" s="116">
        <v>0.015</v>
      </c>
      <c r="I665" s="116">
        <v>0.015</v>
      </c>
      <c r="J665" s="113">
        <v>696</v>
      </c>
      <c r="K665" s="183">
        <f t="shared" si="10"/>
        <v>1.9942857142857142</v>
      </c>
      <c r="L665" s="126" t="s">
        <v>133</v>
      </c>
    </row>
    <row r="666" spans="1:12" ht="12.75">
      <c r="A666" s="211">
        <v>664</v>
      </c>
      <c r="B666" s="113" t="s">
        <v>1444</v>
      </c>
      <c r="C666" s="128" t="s">
        <v>246</v>
      </c>
      <c r="D666" s="113">
        <v>10</v>
      </c>
      <c r="E666" s="113">
        <v>2000</v>
      </c>
      <c r="F666" s="113">
        <v>0.035</v>
      </c>
      <c r="G666" s="113">
        <v>700</v>
      </c>
      <c r="H666" s="116">
        <v>0.015</v>
      </c>
      <c r="I666" s="116">
        <v>0.015</v>
      </c>
      <c r="J666" s="113">
        <v>688</v>
      </c>
      <c r="K666" s="183">
        <f t="shared" si="10"/>
        <v>1.9828571428571429</v>
      </c>
      <c r="L666" s="126" t="s">
        <v>133</v>
      </c>
    </row>
    <row r="667" spans="1:12" ht="12.75">
      <c r="A667" s="211">
        <v>665</v>
      </c>
      <c r="B667" s="113" t="s">
        <v>1445</v>
      </c>
      <c r="C667" s="128" t="s">
        <v>246</v>
      </c>
      <c r="D667" s="113">
        <v>10</v>
      </c>
      <c r="E667" s="113">
        <v>2000</v>
      </c>
      <c r="F667" s="113">
        <v>0.035</v>
      </c>
      <c r="G667" s="113">
        <v>700</v>
      </c>
      <c r="H667" s="116">
        <v>0.015</v>
      </c>
      <c r="I667" s="116">
        <v>0.015</v>
      </c>
      <c r="J667" s="113">
        <v>696</v>
      </c>
      <c r="K667" s="183">
        <f t="shared" si="10"/>
        <v>1.9942857142857142</v>
      </c>
      <c r="L667" s="126" t="s">
        <v>133</v>
      </c>
    </row>
    <row r="668" spans="1:12" ht="12.75">
      <c r="A668" s="211">
        <v>666</v>
      </c>
      <c r="B668" s="113" t="s">
        <v>1446</v>
      </c>
      <c r="C668" s="128" t="s">
        <v>291</v>
      </c>
      <c r="D668" s="113">
        <v>1920</v>
      </c>
      <c r="E668" s="113">
        <v>16</v>
      </c>
      <c r="F668" s="113">
        <v>0.1823</v>
      </c>
      <c r="G668" s="113">
        <v>5600</v>
      </c>
      <c r="H668" s="114">
        <v>0.016</v>
      </c>
      <c r="I668" s="114">
        <v>0.016</v>
      </c>
      <c r="J668" s="113">
        <v>500</v>
      </c>
      <c r="K668" s="183">
        <f t="shared" si="10"/>
        <v>1.0892857142857142</v>
      </c>
      <c r="L668" s="115" t="s">
        <v>135</v>
      </c>
    </row>
    <row r="669" spans="1:12" ht="12.75">
      <c r="A669" s="211">
        <v>667</v>
      </c>
      <c r="B669" s="113" t="s">
        <v>1447</v>
      </c>
      <c r="C669" s="128" t="s">
        <v>291</v>
      </c>
      <c r="D669" s="113">
        <v>750</v>
      </c>
      <c r="E669" s="113">
        <v>1</v>
      </c>
      <c r="F669" s="113">
        <v>2.2</v>
      </c>
      <c r="G669" s="113">
        <v>1650</v>
      </c>
      <c r="H669" s="114">
        <v>0.016</v>
      </c>
      <c r="I669" s="114">
        <v>0.016</v>
      </c>
      <c r="J669" s="113">
        <v>250</v>
      </c>
      <c r="K669" s="183">
        <f t="shared" si="10"/>
        <v>1.1515151515151516</v>
      </c>
      <c r="L669" s="115" t="s">
        <v>135</v>
      </c>
    </row>
    <row r="670" spans="1:12" ht="12.75">
      <c r="A670" s="211">
        <v>668</v>
      </c>
      <c r="B670" s="113" t="s">
        <v>1448</v>
      </c>
      <c r="C670" s="128" t="s">
        <v>291</v>
      </c>
      <c r="D670" s="113">
        <v>1000</v>
      </c>
      <c r="E670" s="113">
        <v>1</v>
      </c>
      <c r="F670" s="113">
        <v>2.2</v>
      </c>
      <c r="G670" s="113">
        <v>2200</v>
      </c>
      <c r="H670" s="114">
        <v>0.016</v>
      </c>
      <c r="I670" s="114">
        <v>0.016</v>
      </c>
      <c r="J670" s="113">
        <v>350</v>
      </c>
      <c r="K670" s="183">
        <f t="shared" si="10"/>
        <v>1.1590909090909092</v>
      </c>
      <c r="L670" s="115" t="s">
        <v>135</v>
      </c>
    </row>
    <row r="671" spans="1:12" ht="12.75">
      <c r="A671" s="211">
        <v>669</v>
      </c>
      <c r="B671" s="113" t="s">
        <v>1449</v>
      </c>
      <c r="C671" s="128" t="s">
        <v>291</v>
      </c>
      <c r="D671" s="113">
        <v>1250</v>
      </c>
      <c r="E671" s="113">
        <v>1</v>
      </c>
      <c r="F671" s="113">
        <v>2.2</v>
      </c>
      <c r="G671" s="113">
        <v>2750</v>
      </c>
      <c r="H671" s="114">
        <v>0.016</v>
      </c>
      <c r="I671" s="114">
        <v>0.016</v>
      </c>
      <c r="J671" s="113">
        <v>450</v>
      </c>
      <c r="K671" s="183">
        <f t="shared" si="10"/>
        <v>1.1636363636363636</v>
      </c>
      <c r="L671" s="115" t="s">
        <v>135</v>
      </c>
    </row>
    <row r="672" spans="1:12" ht="12.75">
      <c r="A672" s="211">
        <v>670</v>
      </c>
      <c r="B672" s="113" t="s">
        <v>1450</v>
      </c>
      <c r="C672" s="128" t="s">
        <v>291</v>
      </c>
      <c r="D672" s="113">
        <v>1400</v>
      </c>
      <c r="E672" s="113">
        <v>1</v>
      </c>
      <c r="F672" s="113">
        <v>2.2</v>
      </c>
      <c r="G672" s="113">
        <v>3080</v>
      </c>
      <c r="H672" s="114">
        <v>0.016</v>
      </c>
      <c r="I672" s="114">
        <v>0.016</v>
      </c>
      <c r="J672" s="113">
        <v>500</v>
      </c>
      <c r="K672" s="183">
        <f t="shared" si="10"/>
        <v>1.1623376623376624</v>
      </c>
      <c r="L672" s="115" t="s">
        <v>135</v>
      </c>
    </row>
    <row r="673" spans="1:12" ht="12.75">
      <c r="A673" s="211">
        <v>671</v>
      </c>
      <c r="B673" s="113" t="s">
        <v>1451</v>
      </c>
      <c r="C673" s="128" t="s">
        <v>291</v>
      </c>
      <c r="D673" s="113">
        <v>1750</v>
      </c>
      <c r="E673" s="113">
        <v>1</v>
      </c>
      <c r="F673" s="113">
        <v>2.2</v>
      </c>
      <c r="G673" s="113">
        <v>3850</v>
      </c>
      <c r="H673" s="114">
        <v>0.016</v>
      </c>
      <c r="I673" s="114">
        <v>0.016</v>
      </c>
      <c r="J673" s="113">
        <v>600</v>
      </c>
      <c r="K673" s="183">
        <f t="shared" si="10"/>
        <v>1.155844155844156</v>
      </c>
      <c r="L673" s="115" t="s">
        <v>135</v>
      </c>
    </row>
    <row r="674" spans="1:12" ht="12.75">
      <c r="A674" s="211">
        <v>672</v>
      </c>
      <c r="B674" s="113" t="s">
        <v>1452</v>
      </c>
      <c r="C674" s="128" t="s">
        <v>291</v>
      </c>
      <c r="D674" s="113">
        <v>2000</v>
      </c>
      <c r="E674" s="113">
        <v>1</v>
      </c>
      <c r="F674" s="113">
        <v>2.2</v>
      </c>
      <c r="G674" s="113">
        <v>4400</v>
      </c>
      <c r="H674" s="114">
        <v>0.016</v>
      </c>
      <c r="I674" s="114">
        <v>0.016</v>
      </c>
      <c r="J674" s="113">
        <v>700</v>
      </c>
      <c r="K674" s="183">
        <f t="shared" si="10"/>
        <v>1.1590909090909092</v>
      </c>
      <c r="L674" s="115" t="s">
        <v>135</v>
      </c>
    </row>
    <row r="675" spans="1:12" ht="12.75">
      <c r="A675" s="211">
        <v>673</v>
      </c>
      <c r="B675" s="113" t="s">
        <v>1453</v>
      </c>
      <c r="C675" s="128" t="s">
        <v>291</v>
      </c>
      <c r="D675" s="113">
        <v>2200</v>
      </c>
      <c r="E675" s="113">
        <v>1</v>
      </c>
      <c r="F675" s="113">
        <v>2.2</v>
      </c>
      <c r="G675" s="113">
        <v>4840</v>
      </c>
      <c r="H675" s="114">
        <v>0.016</v>
      </c>
      <c r="I675" s="114">
        <v>0.016</v>
      </c>
      <c r="J675" s="113">
        <v>800</v>
      </c>
      <c r="K675" s="183">
        <f t="shared" si="10"/>
        <v>1.165289256198347</v>
      </c>
      <c r="L675" s="115" t="s">
        <v>135</v>
      </c>
    </row>
    <row r="676" spans="1:12" ht="15.75" customHeight="1">
      <c r="A676" s="211">
        <v>674</v>
      </c>
      <c r="B676" s="113" t="s">
        <v>1454</v>
      </c>
      <c r="C676" s="128" t="s">
        <v>291</v>
      </c>
      <c r="D676" s="113">
        <v>2400</v>
      </c>
      <c r="E676" s="113">
        <v>1</v>
      </c>
      <c r="F676" s="113">
        <v>2.2</v>
      </c>
      <c r="G676" s="113">
        <v>5280</v>
      </c>
      <c r="H676" s="114">
        <v>0.016</v>
      </c>
      <c r="I676" s="114">
        <v>0.016</v>
      </c>
      <c r="J676" s="113">
        <v>850</v>
      </c>
      <c r="K676" s="183">
        <f t="shared" si="10"/>
        <v>1.1609848484848484</v>
      </c>
      <c r="L676" s="115" t="s">
        <v>135</v>
      </c>
    </row>
    <row r="677" spans="1:12" ht="12.75">
      <c r="A677" s="211">
        <v>675</v>
      </c>
      <c r="B677" s="113" t="s">
        <v>1455</v>
      </c>
      <c r="C677" s="128" t="s">
        <v>291</v>
      </c>
      <c r="D677" s="113">
        <v>1400</v>
      </c>
      <c r="E677" s="113">
        <v>1</v>
      </c>
      <c r="F677" s="113">
        <v>2.2</v>
      </c>
      <c r="G677" s="113">
        <v>3080</v>
      </c>
      <c r="H677" s="114">
        <v>0.016</v>
      </c>
      <c r="I677" s="114">
        <v>0.016</v>
      </c>
      <c r="J677" s="113">
        <v>500</v>
      </c>
      <c r="K677" s="183">
        <f t="shared" si="10"/>
        <v>1.1623376623376624</v>
      </c>
      <c r="L677" s="115" t="s">
        <v>135</v>
      </c>
    </row>
    <row r="678" spans="1:12" ht="12.75">
      <c r="A678" s="211">
        <v>676</v>
      </c>
      <c r="B678" s="203" t="s">
        <v>1543</v>
      </c>
      <c r="C678" s="204" t="s">
        <v>291</v>
      </c>
      <c r="D678" s="203">
        <v>4500</v>
      </c>
      <c r="E678" s="203">
        <v>1</v>
      </c>
      <c r="F678" s="203">
        <v>1</v>
      </c>
      <c r="G678" s="203">
        <v>4500</v>
      </c>
      <c r="H678" s="203">
        <v>0.02</v>
      </c>
      <c r="I678" s="203">
        <v>0.02</v>
      </c>
      <c r="J678" s="203">
        <v>900</v>
      </c>
      <c r="K678" s="183">
        <f t="shared" si="10"/>
        <v>1.2</v>
      </c>
      <c r="L678" s="204" t="s">
        <v>137</v>
      </c>
    </row>
    <row r="679" spans="1:12" s="33" customFormat="1" ht="12.75">
      <c r="A679" s="211">
        <v>677</v>
      </c>
      <c r="B679" s="113" t="s">
        <v>1457</v>
      </c>
      <c r="C679" s="128" t="s">
        <v>246</v>
      </c>
      <c r="D679" s="113">
        <v>0.75</v>
      </c>
      <c r="E679" s="113">
        <v>2000</v>
      </c>
      <c r="F679" s="113">
        <v>0.15</v>
      </c>
      <c r="G679" s="113">
        <v>225</v>
      </c>
      <c r="H679" s="114">
        <v>0.017</v>
      </c>
      <c r="I679" s="114">
        <v>0.017</v>
      </c>
      <c r="J679" s="113">
        <v>7000</v>
      </c>
      <c r="K679" s="183">
        <f t="shared" si="10"/>
        <v>32.111111111111114</v>
      </c>
      <c r="L679" s="115" t="s">
        <v>136</v>
      </c>
    </row>
    <row r="680" spans="1:12" ht="12.75">
      <c r="A680" s="211">
        <v>678</v>
      </c>
      <c r="B680" s="113" t="s">
        <v>1458</v>
      </c>
      <c r="C680" s="128" t="s">
        <v>246</v>
      </c>
      <c r="D680" s="113">
        <v>0.75</v>
      </c>
      <c r="E680" s="113">
        <v>2000</v>
      </c>
      <c r="F680" s="113">
        <v>0.15</v>
      </c>
      <c r="G680" s="113">
        <v>225</v>
      </c>
      <c r="H680" s="114">
        <v>0.017</v>
      </c>
      <c r="I680" s="114">
        <v>0.017</v>
      </c>
      <c r="J680" s="113">
        <v>7000</v>
      </c>
      <c r="K680" s="183">
        <f t="shared" si="10"/>
        <v>32.111111111111114</v>
      </c>
      <c r="L680" s="115" t="s">
        <v>136</v>
      </c>
    </row>
    <row r="681" spans="1:12" ht="12.75">
      <c r="A681" s="211">
        <v>679</v>
      </c>
      <c r="B681" s="113" t="s">
        <v>1459</v>
      </c>
      <c r="C681" s="128" t="s">
        <v>246</v>
      </c>
      <c r="D681" s="113">
        <v>0.5</v>
      </c>
      <c r="E681" s="113">
        <v>2000</v>
      </c>
      <c r="F681" s="113">
        <v>0.15</v>
      </c>
      <c r="G681" s="113">
        <v>150</v>
      </c>
      <c r="H681" s="114">
        <v>0.017</v>
      </c>
      <c r="I681" s="114">
        <v>0.017</v>
      </c>
      <c r="J681" s="113">
        <v>5400</v>
      </c>
      <c r="K681" s="183">
        <f t="shared" si="10"/>
        <v>37</v>
      </c>
      <c r="L681" s="115" t="s">
        <v>136</v>
      </c>
    </row>
    <row r="682" spans="1:12" s="33" customFormat="1" ht="12.75">
      <c r="A682" s="211">
        <v>680</v>
      </c>
      <c r="B682" s="113" t="s">
        <v>1460</v>
      </c>
      <c r="C682" s="128" t="s">
        <v>246</v>
      </c>
      <c r="D682" s="113">
        <v>0.75</v>
      </c>
      <c r="E682" s="113">
        <v>2000</v>
      </c>
      <c r="F682" s="113">
        <v>0.15</v>
      </c>
      <c r="G682" s="113">
        <v>225</v>
      </c>
      <c r="H682" s="114">
        <v>0.017</v>
      </c>
      <c r="I682" s="114">
        <v>0.017</v>
      </c>
      <c r="J682" s="113">
        <v>7000</v>
      </c>
      <c r="K682" s="183">
        <f t="shared" si="10"/>
        <v>32.111111111111114</v>
      </c>
      <c r="L682" s="115" t="s">
        <v>136</v>
      </c>
    </row>
    <row r="683" spans="1:12" ht="12.75">
      <c r="A683" s="211">
        <v>681</v>
      </c>
      <c r="B683" s="113" t="s">
        <v>1461</v>
      </c>
      <c r="C683" s="128" t="s">
        <v>246</v>
      </c>
      <c r="D683" s="113">
        <v>0.5</v>
      </c>
      <c r="E683" s="113">
        <v>2000</v>
      </c>
      <c r="F683" s="113">
        <v>0.15</v>
      </c>
      <c r="G683" s="113">
        <v>150</v>
      </c>
      <c r="H683" s="114">
        <v>0.017</v>
      </c>
      <c r="I683" s="114">
        <v>0.017</v>
      </c>
      <c r="J683" s="113">
        <v>1800</v>
      </c>
      <c r="K683" s="183">
        <f t="shared" si="10"/>
        <v>13</v>
      </c>
      <c r="L683" s="115" t="s">
        <v>136</v>
      </c>
    </row>
    <row r="684" spans="1:12" ht="12.75">
      <c r="A684" s="211">
        <v>682</v>
      </c>
      <c r="B684" s="113" t="s">
        <v>1462</v>
      </c>
      <c r="C684" s="128" t="s">
        <v>246</v>
      </c>
      <c r="D684" s="113">
        <v>0.5</v>
      </c>
      <c r="E684" s="113">
        <v>2000</v>
      </c>
      <c r="F684" s="113">
        <v>0.15</v>
      </c>
      <c r="G684" s="113">
        <v>150</v>
      </c>
      <c r="H684" s="114">
        <v>0.017</v>
      </c>
      <c r="I684" s="114">
        <v>0.017</v>
      </c>
      <c r="J684" s="113">
        <v>4800</v>
      </c>
      <c r="K684" s="183">
        <f t="shared" si="10"/>
        <v>33</v>
      </c>
      <c r="L684" s="115" t="s">
        <v>136</v>
      </c>
    </row>
    <row r="685" spans="1:12" ht="12.75">
      <c r="A685" s="211">
        <v>683</v>
      </c>
      <c r="B685" s="113" t="s">
        <v>1463</v>
      </c>
      <c r="C685" s="128" t="s">
        <v>246</v>
      </c>
      <c r="D685" s="113">
        <v>0.75</v>
      </c>
      <c r="E685" s="113">
        <v>2000</v>
      </c>
      <c r="F685" s="113">
        <v>0.15</v>
      </c>
      <c r="G685" s="113">
        <v>225</v>
      </c>
      <c r="H685" s="114">
        <v>0.017</v>
      </c>
      <c r="I685" s="114">
        <v>0.017</v>
      </c>
      <c r="J685" s="113">
        <v>7000</v>
      </c>
      <c r="K685" s="183">
        <f t="shared" si="10"/>
        <v>32.111111111111114</v>
      </c>
      <c r="L685" s="115" t="s">
        <v>136</v>
      </c>
    </row>
    <row r="686" spans="1:12" s="33" customFormat="1" ht="12.75">
      <c r="A686" s="211">
        <v>684</v>
      </c>
      <c r="B686" s="113" t="s">
        <v>1464</v>
      </c>
      <c r="C686" s="128" t="s">
        <v>246</v>
      </c>
      <c r="D686" s="113">
        <v>0.5</v>
      </c>
      <c r="E686" s="113">
        <v>2000</v>
      </c>
      <c r="F686" s="113">
        <v>0.15</v>
      </c>
      <c r="G686" s="113">
        <v>150</v>
      </c>
      <c r="H686" s="114">
        <v>0.017</v>
      </c>
      <c r="I686" s="114">
        <v>0.017</v>
      </c>
      <c r="J686" s="113">
        <v>100</v>
      </c>
      <c r="K686" s="183">
        <f t="shared" si="10"/>
        <v>1.6666666666666665</v>
      </c>
      <c r="L686" s="115" t="s">
        <v>136</v>
      </c>
    </row>
    <row r="687" spans="1:12" s="33" customFormat="1" ht="12.75">
      <c r="A687" s="211">
        <v>685</v>
      </c>
      <c r="B687" s="113" t="s">
        <v>1465</v>
      </c>
      <c r="C687" s="128" t="s">
        <v>482</v>
      </c>
      <c r="D687" s="113">
        <v>1500</v>
      </c>
      <c r="E687" s="113">
        <v>1</v>
      </c>
      <c r="F687" s="113">
        <v>0.3</v>
      </c>
      <c r="G687" s="113">
        <v>450</v>
      </c>
      <c r="H687" s="120">
        <v>0.017</v>
      </c>
      <c r="I687" s="120">
        <v>0.017</v>
      </c>
      <c r="J687" s="113">
        <v>7000</v>
      </c>
      <c r="K687" s="183">
        <f t="shared" si="10"/>
        <v>16.555555555555557</v>
      </c>
      <c r="L687" s="115" t="s">
        <v>136</v>
      </c>
    </row>
    <row r="688" spans="1:12" ht="12.75">
      <c r="A688" s="211">
        <v>686</v>
      </c>
      <c r="B688" s="113" t="s">
        <v>1466</v>
      </c>
      <c r="C688" s="128" t="s">
        <v>482</v>
      </c>
      <c r="D688" s="113">
        <v>1500</v>
      </c>
      <c r="E688" s="113">
        <v>1</v>
      </c>
      <c r="F688" s="113">
        <v>0.3</v>
      </c>
      <c r="G688" s="113">
        <v>450</v>
      </c>
      <c r="H688" s="120">
        <v>0.017</v>
      </c>
      <c r="I688" s="120">
        <v>0.017</v>
      </c>
      <c r="J688" s="113">
        <v>7000</v>
      </c>
      <c r="K688" s="183">
        <f t="shared" si="10"/>
        <v>16.555555555555557</v>
      </c>
      <c r="L688" s="115" t="s">
        <v>136</v>
      </c>
    </row>
    <row r="689" spans="1:12" ht="12.75">
      <c r="A689" s="211">
        <v>687</v>
      </c>
      <c r="B689" s="113" t="s">
        <v>1467</v>
      </c>
      <c r="C689" s="128" t="s">
        <v>246</v>
      </c>
      <c r="D689" s="113">
        <v>1.5</v>
      </c>
      <c r="E689" s="113">
        <v>2000</v>
      </c>
      <c r="F689" s="113">
        <v>0.15</v>
      </c>
      <c r="G689" s="113">
        <v>450</v>
      </c>
      <c r="H689" s="120">
        <v>0.017</v>
      </c>
      <c r="I689" s="120">
        <v>0.017</v>
      </c>
      <c r="J689" s="113">
        <v>7000</v>
      </c>
      <c r="K689" s="183">
        <f t="shared" si="10"/>
        <v>16.555555555555557</v>
      </c>
      <c r="L689" s="115" t="s">
        <v>136</v>
      </c>
    </row>
    <row r="690" spans="1:12" ht="12.75">
      <c r="A690" s="211">
        <v>688</v>
      </c>
      <c r="B690" s="113" t="s">
        <v>1468</v>
      </c>
      <c r="C690" s="128" t="s">
        <v>482</v>
      </c>
      <c r="D690" s="113">
        <v>1500</v>
      </c>
      <c r="E690" s="113">
        <v>1</v>
      </c>
      <c r="F690" s="113">
        <v>0.3</v>
      </c>
      <c r="G690" s="113">
        <v>450</v>
      </c>
      <c r="H690" s="120">
        <v>0.017</v>
      </c>
      <c r="I690" s="120">
        <v>0.017</v>
      </c>
      <c r="J690" s="113">
        <v>7000</v>
      </c>
      <c r="K690" s="183">
        <f t="shared" si="10"/>
        <v>16.555555555555557</v>
      </c>
      <c r="L690" s="115" t="s">
        <v>136</v>
      </c>
    </row>
    <row r="691" spans="1:12" s="33" customFormat="1" ht="12.75">
      <c r="A691" s="211">
        <v>689</v>
      </c>
      <c r="B691" s="113" t="s">
        <v>1469</v>
      </c>
      <c r="C691" s="128" t="s">
        <v>246</v>
      </c>
      <c r="D691" s="113">
        <v>1.5</v>
      </c>
      <c r="E691" s="113">
        <v>2000</v>
      </c>
      <c r="F691" s="113">
        <v>0.15</v>
      </c>
      <c r="G691" s="113">
        <v>450</v>
      </c>
      <c r="H691" s="114">
        <v>0.017</v>
      </c>
      <c r="I691" s="114">
        <v>0.017</v>
      </c>
      <c r="J691" s="113">
        <v>7000</v>
      </c>
      <c r="K691" s="183">
        <f t="shared" si="10"/>
        <v>16.555555555555557</v>
      </c>
      <c r="L691" s="115" t="s">
        <v>136</v>
      </c>
    </row>
    <row r="692" spans="1:12" s="33" customFormat="1" ht="12.75">
      <c r="A692" s="211">
        <v>690</v>
      </c>
      <c r="B692" s="113" t="s">
        <v>1470</v>
      </c>
      <c r="C692" s="128" t="s">
        <v>246</v>
      </c>
      <c r="D692" s="113">
        <v>0.25</v>
      </c>
      <c r="E692" s="113">
        <v>2000</v>
      </c>
      <c r="F692" s="113">
        <v>1</v>
      </c>
      <c r="G692" s="113">
        <v>500</v>
      </c>
      <c r="H692" s="114">
        <v>0.017</v>
      </c>
      <c r="I692" s="114">
        <v>0.017</v>
      </c>
      <c r="J692" s="113">
        <v>1000</v>
      </c>
      <c r="K692" s="183">
        <f t="shared" si="10"/>
        <v>3</v>
      </c>
      <c r="L692" s="115" t="s">
        <v>136</v>
      </c>
    </row>
    <row r="693" spans="1:12" s="33" customFormat="1" ht="12.75">
      <c r="A693" s="211">
        <v>691</v>
      </c>
      <c r="B693" s="113" t="s">
        <v>1471</v>
      </c>
      <c r="C693" s="128" t="s">
        <v>246</v>
      </c>
      <c r="D693" s="113">
        <v>0.25</v>
      </c>
      <c r="E693" s="113">
        <v>2000</v>
      </c>
      <c r="F693" s="113">
        <v>1</v>
      </c>
      <c r="G693" s="113">
        <v>500</v>
      </c>
      <c r="H693" s="114">
        <v>0.017</v>
      </c>
      <c r="I693" s="114">
        <v>0.017</v>
      </c>
      <c r="J693" s="113">
        <v>1000</v>
      </c>
      <c r="K693" s="183">
        <f t="shared" si="10"/>
        <v>3</v>
      </c>
      <c r="L693" s="115" t="s">
        <v>136</v>
      </c>
    </row>
    <row r="694" spans="1:12" s="33" customFormat="1" ht="12.75">
      <c r="A694" s="211">
        <v>692</v>
      </c>
      <c r="B694" s="113" t="s">
        <v>1472</v>
      </c>
      <c r="C694" s="128" t="s">
        <v>246</v>
      </c>
      <c r="D694" s="113">
        <v>0.5</v>
      </c>
      <c r="E694" s="113">
        <v>2000</v>
      </c>
      <c r="F694" s="113">
        <v>1</v>
      </c>
      <c r="G694" s="113">
        <v>1000</v>
      </c>
      <c r="H694" s="114">
        <v>0.017</v>
      </c>
      <c r="I694" s="114">
        <v>0.017</v>
      </c>
      <c r="J694" s="113">
        <v>1600</v>
      </c>
      <c r="K694" s="183">
        <f t="shared" si="10"/>
        <v>2.6</v>
      </c>
      <c r="L694" s="115" t="s">
        <v>136</v>
      </c>
    </row>
    <row r="695" spans="1:12" s="33" customFormat="1" ht="12.75">
      <c r="A695" s="211">
        <v>693</v>
      </c>
      <c r="B695" s="113" t="s">
        <v>1473</v>
      </c>
      <c r="C695" s="128" t="s">
        <v>246</v>
      </c>
      <c r="D695" s="113">
        <v>0.5</v>
      </c>
      <c r="E695" s="113">
        <v>2000</v>
      </c>
      <c r="F695" s="113">
        <v>1</v>
      </c>
      <c r="G695" s="113">
        <v>1000</v>
      </c>
      <c r="H695" s="114">
        <v>0.017</v>
      </c>
      <c r="I695" s="114">
        <v>0.017</v>
      </c>
      <c r="J695" s="113">
        <v>1600</v>
      </c>
      <c r="K695" s="183">
        <f t="shared" si="10"/>
        <v>2.6</v>
      </c>
      <c r="L695" s="115" t="s">
        <v>136</v>
      </c>
    </row>
    <row r="696" spans="1:12" s="33" customFormat="1" ht="12.75">
      <c r="A696" s="211">
        <v>694</v>
      </c>
      <c r="B696" s="113" t="s">
        <v>1474</v>
      </c>
      <c r="C696" s="128" t="s">
        <v>482</v>
      </c>
      <c r="D696" s="113">
        <v>1500</v>
      </c>
      <c r="E696" s="113">
        <v>1</v>
      </c>
      <c r="F696" s="113">
        <v>0.3</v>
      </c>
      <c r="G696" s="113">
        <v>450</v>
      </c>
      <c r="H696" s="114">
        <v>0.017</v>
      </c>
      <c r="I696" s="114">
        <v>0.017</v>
      </c>
      <c r="J696" s="113">
        <v>7000</v>
      </c>
      <c r="K696" s="183">
        <f t="shared" si="10"/>
        <v>16.555555555555557</v>
      </c>
      <c r="L696" s="115" t="s">
        <v>136</v>
      </c>
    </row>
    <row r="697" spans="1:12" s="33" customFormat="1" ht="12.75">
      <c r="A697" s="211">
        <v>695</v>
      </c>
      <c r="B697" s="113" t="s">
        <v>1475</v>
      </c>
      <c r="C697" s="128" t="s">
        <v>246</v>
      </c>
      <c r="D697" s="113">
        <v>1.5</v>
      </c>
      <c r="E697" s="113">
        <v>2000</v>
      </c>
      <c r="F697" s="113">
        <v>0.15</v>
      </c>
      <c r="G697" s="113">
        <v>450</v>
      </c>
      <c r="H697" s="120">
        <v>0.017</v>
      </c>
      <c r="I697" s="120">
        <v>0.017</v>
      </c>
      <c r="J697" s="113">
        <v>7000</v>
      </c>
      <c r="K697" s="183">
        <f t="shared" si="10"/>
        <v>16.555555555555557</v>
      </c>
      <c r="L697" s="115" t="s">
        <v>136</v>
      </c>
    </row>
    <row r="698" spans="1:12" s="33" customFormat="1" ht="12.75">
      <c r="A698" s="211">
        <v>696</v>
      </c>
      <c r="B698" s="113" t="s">
        <v>1476</v>
      </c>
      <c r="C698" s="128" t="s">
        <v>246</v>
      </c>
      <c r="D698" s="113">
        <v>0.5</v>
      </c>
      <c r="E698" s="113">
        <v>2000</v>
      </c>
      <c r="F698" s="113">
        <v>0.45</v>
      </c>
      <c r="G698" s="113">
        <v>450</v>
      </c>
      <c r="H698" s="114">
        <v>0.017</v>
      </c>
      <c r="I698" s="114">
        <v>0.017</v>
      </c>
      <c r="J698" s="113">
        <v>2000</v>
      </c>
      <c r="K698" s="183">
        <f t="shared" si="10"/>
        <v>5.444444444444445</v>
      </c>
      <c r="L698" s="115" t="s">
        <v>136</v>
      </c>
    </row>
    <row r="699" spans="1:12" s="33" customFormat="1" ht="12.75">
      <c r="A699" s="211">
        <v>697</v>
      </c>
      <c r="B699" s="113" t="s">
        <v>1477</v>
      </c>
      <c r="C699" s="128" t="s">
        <v>246</v>
      </c>
      <c r="D699" s="113">
        <v>0.5</v>
      </c>
      <c r="E699" s="113">
        <v>2000</v>
      </c>
      <c r="F699" s="113">
        <v>0.45</v>
      </c>
      <c r="G699" s="113">
        <v>450</v>
      </c>
      <c r="H699" s="114">
        <v>0.017</v>
      </c>
      <c r="I699" s="114">
        <v>0.017</v>
      </c>
      <c r="J699" s="113">
        <v>3600</v>
      </c>
      <c r="K699" s="183">
        <f t="shared" si="10"/>
        <v>9</v>
      </c>
      <c r="L699" s="115" t="s">
        <v>136</v>
      </c>
    </row>
    <row r="700" spans="1:12" s="33" customFormat="1" ht="12.75">
      <c r="A700" s="211">
        <v>698</v>
      </c>
      <c r="B700" s="113" t="s">
        <v>1478</v>
      </c>
      <c r="C700" s="128" t="s">
        <v>246</v>
      </c>
      <c r="D700" s="113">
        <v>0.5</v>
      </c>
      <c r="E700" s="113">
        <v>2000</v>
      </c>
      <c r="F700" s="113">
        <v>0.45</v>
      </c>
      <c r="G700" s="113">
        <v>450</v>
      </c>
      <c r="H700" s="114">
        <v>0.017</v>
      </c>
      <c r="I700" s="114">
        <v>0.017</v>
      </c>
      <c r="J700" s="113">
        <v>5500</v>
      </c>
      <c r="K700" s="183">
        <f t="shared" si="10"/>
        <v>13.222222222222221</v>
      </c>
      <c r="L700" s="115" t="s">
        <v>136</v>
      </c>
    </row>
    <row r="701" spans="1:12" s="33" customFormat="1" ht="12.75">
      <c r="A701" s="211">
        <v>699</v>
      </c>
      <c r="B701" s="113" t="s">
        <v>1479</v>
      </c>
      <c r="C701" s="128" t="s">
        <v>246</v>
      </c>
      <c r="D701" s="113">
        <v>0.5</v>
      </c>
      <c r="E701" s="113">
        <v>2000</v>
      </c>
      <c r="F701" s="113">
        <v>0.45</v>
      </c>
      <c r="G701" s="113">
        <v>450</v>
      </c>
      <c r="H701" s="114">
        <v>0.017</v>
      </c>
      <c r="I701" s="114">
        <v>0.017</v>
      </c>
      <c r="J701" s="113">
        <v>6900</v>
      </c>
      <c r="K701" s="183">
        <f t="shared" si="10"/>
        <v>16.333333333333336</v>
      </c>
      <c r="L701" s="115" t="s">
        <v>136</v>
      </c>
    </row>
    <row r="702" spans="1:12" ht="12.75">
      <c r="A702" s="211">
        <v>700</v>
      </c>
      <c r="B702" s="181" t="s">
        <v>1572</v>
      </c>
      <c r="C702" s="182" t="s">
        <v>246</v>
      </c>
      <c r="D702" s="181">
        <v>27</v>
      </c>
      <c r="E702" s="181">
        <v>2000</v>
      </c>
      <c r="F702" s="181">
        <v>0.0611111</v>
      </c>
      <c r="G702" s="181">
        <v>3299.9994</v>
      </c>
      <c r="H702" s="181">
        <v>0.025</v>
      </c>
      <c r="I702" s="181">
        <v>0.025</v>
      </c>
      <c r="J702" s="181">
        <v>1020</v>
      </c>
      <c r="K702" s="183">
        <f t="shared" si="10"/>
        <v>1.3090909652892664</v>
      </c>
      <c r="L702" s="182" t="s">
        <v>141</v>
      </c>
    </row>
    <row r="703" spans="1:12" ht="12.75">
      <c r="A703" s="211">
        <v>701</v>
      </c>
      <c r="B703" s="181" t="s">
        <v>1573</v>
      </c>
      <c r="C703" s="182" t="s">
        <v>246</v>
      </c>
      <c r="D703" s="181">
        <v>27</v>
      </c>
      <c r="E703" s="181">
        <v>2000</v>
      </c>
      <c r="F703" s="181">
        <v>0.005</v>
      </c>
      <c r="G703" s="181">
        <v>270</v>
      </c>
      <c r="H703" s="181">
        <v>0.025</v>
      </c>
      <c r="I703" s="181">
        <v>0.025</v>
      </c>
      <c r="J703" s="181">
        <v>1020</v>
      </c>
      <c r="K703" s="183">
        <f t="shared" si="10"/>
        <v>4.777777777777778</v>
      </c>
      <c r="L703" s="182" t="s">
        <v>141</v>
      </c>
    </row>
    <row r="704" spans="1:12" ht="12.75">
      <c r="A704" s="211">
        <v>702</v>
      </c>
      <c r="B704" s="111" t="s">
        <v>1480</v>
      </c>
      <c r="C704" s="124" t="s">
        <v>353</v>
      </c>
      <c r="D704" s="111">
        <v>55</v>
      </c>
      <c r="E704" s="111">
        <v>60</v>
      </c>
      <c r="F704" s="111">
        <v>1.7</v>
      </c>
      <c r="G704" s="111">
        <v>5610</v>
      </c>
      <c r="H704" s="123">
        <v>0.017</v>
      </c>
      <c r="I704" s="123">
        <v>0.017</v>
      </c>
      <c r="J704" s="111">
        <v>2560</v>
      </c>
      <c r="K704" s="183">
        <f t="shared" si="10"/>
        <v>1.4563279857397504</v>
      </c>
      <c r="L704" s="124" t="s">
        <v>136</v>
      </c>
    </row>
    <row r="705" spans="1:12" ht="12.75">
      <c r="A705" s="211">
        <v>703</v>
      </c>
      <c r="B705" s="113" t="s">
        <v>1481</v>
      </c>
      <c r="C705" s="128" t="s">
        <v>246</v>
      </c>
      <c r="D705" s="113">
        <v>0.6</v>
      </c>
      <c r="E705" s="113">
        <v>2000</v>
      </c>
      <c r="F705" s="113">
        <v>0.15</v>
      </c>
      <c r="G705" s="113">
        <v>180</v>
      </c>
      <c r="H705" s="114">
        <v>0.017</v>
      </c>
      <c r="I705" s="114">
        <v>0.017</v>
      </c>
      <c r="J705" s="113">
        <v>1300</v>
      </c>
      <c r="K705" s="183">
        <f t="shared" si="10"/>
        <v>8.222222222222221</v>
      </c>
      <c r="L705" s="115" t="s">
        <v>136</v>
      </c>
    </row>
    <row r="706" spans="1:12" ht="12.75">
      <c r="A706" s="211">
        <v>704</v>
      </c>
      <c r="B706" s="113" t="s">
        <v>1482</v>
      </c>
      <c r="C706" s="128" t="s">
        <v>246</v>
      </c>
      <c r="D706" s="113">
        <v>2.5</v>
      </c>
      <c r="E706" s="113">
        <v>2000</v>
      </c>
      <c r="F706" s="113">
        <v>0.15</v>
      </c>
      <c r="G706" s="113">
        <v>750</v>
      </c>
      <c r="H706" s="114">
        <v>0.017</v>
      </c>
      <c r="I706" s="114">
        <v>0.017</v>
      </c>
      <c r="J706" s="113">
        <v>2300</v>
      </c>
      <c r="K706" s="183">
        <f t="shared" si="10"/>
        <v>4.066666666666666</v>
      </c>
      <c r="L706" s="115" t="s">
        <v>136</v>
      </c>
    </row>
    <row r="707" spans="1:12" ht="12.75">
      <c r="A707" s="211">
        <v>705</v>
      </c>
      <c r="B707" s="113" t="s">
        <v>1483</v>
      </c>
      <c r="C707" s="128" t="s">
        <v>246</v>
      </c>
      <c r="D707" s="113">
        <v>2.5</v>
      </c>
      <c r="E707" s="113">
        <v>2000</v>
      </c>
      <c r="F707" s="113">
        <v>0.15</v>
      </c>
      <c r="G707" s="113">
        <v>750</v>
      </c>
      <c r="H707" s="114">
        <v>0.017</v>
      </c>
      <c r="I707" s="114">
        <v>0.017</v>
      </c>
      <c r="J707" s="113">
        <v>2600</v>
      </c>
      <c r="K707" s="183">
        <f t="shared" si="10"/>
        <v>4.466666666666667</v>
      </c>
      <c r="L707" s="115" t="s">
        <v>136</v>
      </c>
    </row>
    <row r="708" spans="1:12" ht="12.75">
      <c r="A708" s="211">
        <v>706</v>
      </c>
      <c r="B708" s="113" t="s">
        <v>1484</v>
      </c>
      <c r="C708" s="128" t="s">
        <v>246</v>
      </c>
      <c r="D708" s="113">
        <v>2.5</v>
      </c>
      <c r="E708" s="113">
        <v>2000</v>
      </c>
      <c r="F708" s="113">
        <v>0.15</v>
      </c>
      <c r="G708" s="113">
        <v>750</v>
      </c>
      <c r="H708" s="114">
        <v>0.017</v>
      </c>
      <c r="I708" s="114">
        <v>0.017</v>
      </c>
      <c r="J708" s="113">
        <v>2900</v>
      </c>
      <c r="K708" s="183">
        <f t="shared" si="10"/>
        <v>4.866666666666667</v>
      </c>
      <c r="L708" s="115" t="s">
        <v>136</v>
      </c>
    </row>
    <row r="709" spans="1:12" ht="12.75">
      <c r="A709" s="211">
        <v>707</v>
      </c>
      <c r="B709" s="113" t="s">
        <v>1485</v>
      </c>
      <c r="C709" s="128" t="s">
        <v>246</v>
      </c>
      <c r="D709" s="113">
        <v>2.5</v>
      </c>
      <c r="E709" s="113">
        <v>2000</v>
      </c>
      <c r="F709" s="113">
        <v>0.15</v>
      </c>
      <c r="G709" s="113">
        <v>750</v>
      </c>
      <c r="H709" s="114">
        <v>0.017</v>
      </c>
      <c r="I709" s="114">
        <v>0.017</v>
      </c>
      <c r="J709" s="113">
        <v>2900</v>
      </c>
      <c r="K709" s="183">
        <f t="shared" si="10"/>
        <v>4.866666666666667</v>
      </c>
      <c r="L709" s="115" t="s">
        <v>136</v>
      </c>
    </row>
    <row r="710" spans="1:12" ht="12.75">
      <c r="A710" s="211">
        <v>708</v>
      </c>
      <c r="B710" s="113" t="s">
        <v>1486</v>
      </c>
      <c r="C710" s="128" t="s">
        <v>291</v>
      </c>
      <c r="D710" s="113">
        <v>2500</v>
      </c>
      <c r="E710" s="113">
        <v>1</v>
      </c>
      <c r="F710" s="113">
        <v>0.1</v>
      </c>
      <c r="G710" s="113">
        <v>250</v>
      </c>
      <c r="H710" s="114">
        <v>0.015</v>
      </c>
      <c r="I710" s="114">
        <v>0.015</v>
      </c>
      <c r="J710" s="113">
        <v>1250</v>
      </c>
      <c r="K710" s="183">
        <f t="shared" si="10"/>
        <v>6</v>
      </c>
      <c r="L710" s="115" t="s">
        <v>133</v>
      </c>
    </row>
    <row r="711" spans="1:12" ht="12.75">
      <c r="A711" s="211">
        <v>709</v>
      </c>
      <c r="B711" s="113" t="s">
        <v>1487</v>
      </c>
      <c r="C711" s="128" t="s">
        <v>1488</v>
      </c>
      <c r="D711" s="113">
        <v>2100</v>
      </c>
      <c r="E711" s="113">
        <v>1</v>
      </c>
      <c r="F711" s="113">
        <v>0.2</v>
      </c>
      <c r="G711" s="113">
        <v>420</v>
      </c>
      <c r="H711" s="114">
        <v>0.015</v>
      </c>
      <c r="I711" s="114">
        <v>0.015</v>
      </c>
      <c r="J711" s="113">
        <v>1250</v>
      </c>
      <c r="K711" s="183">
        <f aca="true" t="shared" si="11" ref="K711:K774">(J711/G711)+1</f>
        <v>3.9761904761904763</v>
      </c>
      <c r="L711" s="115" t="s">
        <v>133</v>
      </c>
    </row>
    <row r="712" spans="1:12" ht="12.75">
      <c r="A712" s="211">
        <v>710</v>
      </c>
      <c r="B712" s="111" t="s">
        <v>1489</v>
      </c>
      <c r="C712" s="124" t="s">
        <v>1488</v>
      </c>
      <c r="D712" s="111">
        <v>1500</v>
      </c>
      <c r="E712" s="111">
        <v>1</v>
      </c>
      <c r="F712" s="111">
        <v>0.15</v>
      </c>
      <c r="G712" s="111">
        <v>225</v>
      </c>
      <c r="H712" s="123">
        <v>0.015</v>
      </c>
      <c r="I712" s="123">
        <v>0.015</v>
      </c>
      <c r="J712" s="111">
        <v>1400</v>
      </c>
      <c r="K712" s="183">
        <f t="shared" si="11"/>
        <v>7.222222222222222</v>
      </c>
      <c r="L712" s="124" t="s">
        <v>133</v>
      </c>
    </row>
    <row r="713" spans="1:12" ht="12.75">
      <c r="A713" s="211">
        <v>711</v>
      </c>
      <c r="B713" s="113" t="s">
        <v>1490</v>
      </c>
      <c r="C713" s="128" t="s">
        <v>1488</v>
      </c>
      <c r="D713" s="113">
        <v>20000</v>
      </c>
      <c r="E713" s="113">
        <v>1</v>
      </c>
      <c r="F713" s="113">
        <v>0.1</v>
      </c>
      <c r="G713" s="113">
        <v>2000</v>
      </c>
      <c r="H713" s="116">
        <v>0.016</v>
      </c>
      <c r="I713" s="116">
        <v>0.016</v>
      </c>
      <c r="J713" s="113">
        <v>2000</v>
      </c>
      <c r="K713" s="183">
        <f t="shared" si="11"/>
        <v>2</v>
      </c>
      <c r="L713" s="117" t="s">
        <v>135</v>
      </c>
    </row>
    <row r="714" spans="1:12" ht="12.75">
      <c r="A714" s="211">
        <v>712</v>
      </c>
      <c r="B714" s="113" t="s">
        <v>1491</v>
      </c>
      <c r="C714" s="128" t="s">
        <v>1488</v>
      </c>
      <c r="D714" s="113">
        <v>20000</v>
      </c>
      <c r="E714" s="113">
        <v>1</v>
      </c>
      <c r="F714" s="113">
        <v>0.1</v>
      </c>
      <c r="G714" s="113">
        <v>2000</v>
      </c>
      <c r="H714" s="116">
        <v>0.016</v>
      </c>
      <c r="I714" s="116">
        <v>0.016</v>
      </c>
      <c r="J714" s="113">
        <v>3000</v>
      </c>
      <c r="K714" s="183">
        <f t="shared" si="11"/>
        <v>2.5</v>
      </c>
      <c r="L714" s="117" t="s">
        <v>135</v>
      </c>
    </row>
    <row r="715" spans="1:12" ht="12.75">
      <c r="A715" s="211">
        <v>713</v>
      </c>
      <c r="B715" s="181" t="s">
        <v>1574</v>
      </c>
      <c r="C715" s="182" t="s">
        <v>246</v>
      </c>
      <c r="D715" s="181">
        <v>22</v>
      </c>
      <c r="E715" s="181">
        <v>2000</v>
      </c>
      <c r="F715" s="181">
        <v>0.04</v>
      </c>
      <c r="G715" s="181">
        <v>1760</v>
      </c>
      <c r="H715" s="181">
        <v>0.03</v>
      </c>
      <c r="I715" s="181">
        <v>0.03</v>
      </c>
      <c r="J715" s="181">
        <v>1050</v>
      </c>
      <c r="K715" s="183">
        <f t="shared" si="11"/>
        <v>1.5965909090909092</v>
      </c>
      <c r="L715" s="182" t="s">
        <v>142</v>
      </c>
    </row>
    <row r="716" spans="1:12" ht="12.75">
      <c r="A716" s="211">
        <v>714</v>
      </c>
      <c r="B716" s="113" t="s">
        <v>1492</v>
      </c>
      <c r="C716" s="128" t="s">
        <v>1493</v>
      </c>
      <c r="D716" s="113">
        <v>1560</v>
      </c>
      <c r="E716" s="113">
        <v>25</v>
      </c>
      <c r="F716" s="113">
        <v>0.033</v>
      </c>
      <c r="G716" s="113">
        <v>1287</v>
      </c>
      <c r="H716" s="114">
        <v>0.03</v>
      </c>
      <c r="I716" s="114">
        <v>0.03</v>
      </c>
      <c r="J716" s="113">
        <v>410</v>
      </c>
      <c r="K716" s="183">
        <f t="shared" si="11"/>
        <v>1.3185703185703186</v>
      </c>
      <c r="L716" s="115" t="s">
        <v>142</v>
      </c>
    </row>
    <row r="717" spans="1:12" ht="12.75">
      <c r="A717" s="211">
        <v>715</v>
      </c>
      <c r="B717" s="181" t="s">
        <v>1575</v>
      </c>
      <c r="C717" s="182" t="s">
        <v>246</v>
      </c>
      <c r="D717" s="181">
        <v>24</v>
      </c>
      <c r="E717" s="181">
        <v>2000</v>
      </c>
      <c r="F717" s="181">
        <v>0.02</v>
      </c>
      <c r="G717" s="181">
        <v>960</v>
      </c>
      <c r="H717" s="181">
        <v>0.03</v>
      </c>
      <c r="I717" s="181">
        <v>0.03</v>
      </c>
      <c r="J717" s="181">
        <v>1050</v>
      </c>
      <c r="K717" s="183">
        <f t="shared" si="11"/>
        <v>2.09375</v>
      </c>
      <c r="L717" s="182" t="s">
        <v>142</v>
      </c>
    </row>
    <row r="718" spans="1:12" ht="12.75">
      <c r="A718" s="211">
        <v>716</v>
      </c>
      <c r="B718" s="113" t="s">
        <v>1494</v>
      </c>
      <c r="C718" s="128" t="s">
        <v>246</v>
      </c>
      <c r="D718" s="113">
        <v>25</v>
      </c>
      <c r="E718" s="113">
        <v>2000</v>
      </c>
      <c r="F718" s="113">
        <v>0.046</v>
      </c>
      <c r="G718" s="113">
        <v>2300</v>
      </c>
      <c r="H718" s="114">
        <v>0.03</v>
      </c>
      <c r="I718" s="114">
        <v>0.03</v>
      </c>
      <c r="J718" s="113">
        <v>400</v>
      </c>
      <c r="K718" s="183">
        <f t="shared" si="11"/>
        <v>1.1739130434782608</v>
      </c>
      <c r="L718" s="115" t="s">
        <v>142</v>
      </c>
    </row>
    <row r="719" spans="1:12" ht="12.75">
      <c r="A719" s="211">
        <v>717</v>
      </c>
      <c r="B719" s="113" t="s">
        <v>1495</v>
      </c>
      <c r="C719" s="128" t="s">
        <v>246</v>
      </c>
      <c r="D719" s="113">
        <v>6.3</v>
      </c>
      <c r="E719" s="113">
        <v>2000</v>
      </c>
      <c r="F719" s="113">
        <v>0.119</v>
      </c>
      <c r="G719" s="113">
        <v>1499.4</v>
      </c>
      <c r="H719" s="114">
        <v>0.03</v>
      </c>
      <c r="I719" s="114">
        <v>0.03</v>
      </c>
      <c r="J719" s="113">
        <v>195</v>
      </c>
      <c r="K719" s="183">
        <f t="shared" si="11"/>
        <v>1.1300520208083233</v>
      </c>
      <c r="L719" s="115" t="s">
        <v>142</v>
      </c>
    </row>
    <row r="720" spans="1:12" ht="12.75">
      <c r="A720" s="211">
        <v>718</v>
      </c>
      <c r="B720" s="181" t="s">
        <v>1576</v>
      </c>
      <c r="C720" s="182" t="s">
        <v>291</v>
      </c>
      <c r="D720" s="181">
        <v>18000</v>
      </c>
      <c r="E720" s="181">
        <v>1</v>
      </c>
      <c r="F720" s="181">
        <v>0.2</v>
      </c>
      <c r="G720" s="181">
        <v>3600</v>
      </c>
      <c r="H720" s="181">
        <v>0.03</v>
      </c>
      <c r="I720" s="181">
        <v>0.03</v>
      </c>
      <c r="J720" s="181">
        <v>750</v>
      </c>
      <c r="K720" s="183">
        <f t="shared" si="11"/>
        <v>1.2083333333333333</v>
      </c>
      <c r="L720" s="182" t="s">
        <v>142</v>
      </c>
    </row>
    <row r="721" spans="1:12" ht="12.75">
      <c r="A721" s="211">
        <v>719</v>
      </c>
      <c r="B721" s="181" t="s">
        <v>1577</v>
      </c>
      <c r="C721" s="182" t="s">
        <v>291</v>
      </c>
      <c r="D721" s="181">
        <v>18000</v>
      </c>
      <c r="E721" s="181">
        <v>1</v>
      </c>
      <c r="F721" s="181">
        <v>0.1</v>
      </c>
      <c r="G721" s="181">
        <v>1800</v>
      </c>
      <c r="H721" s="181">
        <v>0.03</v>
      </c>
      <c r="I721" s="181">
        <v>0.03</v>
      </c>
      <c r="J721" s="181">
        <v>750</v>
      </c>
      <c r="K721" s="183">
        <f t="shared" si="11"/>
        <v>1.4166666666666667</v>
      </c>
      <c r="L721" s="182" t="s">
        <v>142</v>
      </c>
    </row>
    <row r="722" spans="1:12" ht="12.75">
      <c r="A722" s="211">
        <v>720</v>
      </c>
      <c r="B722" s="111" t="s">
        <v>1496</v>
      </c>
      <c r="C722" s="124" t="s">
        <v>282</v>
      </c>
      <c r="D722" s="111">
        <v>30</v>
      </c>
      <c r="E722" s="111">
        <v>60</v>
      </c>
      <c r="F722" s="111">
        <v>1.7</v>
      </c>
      <c r="G722" s="111">
        <v>3060</v>
      </c>
      <c r="H722" s="123">
        <v>0.008</v>
      </c>
      <c r="I722" s="123">
        <v>0.008</v>
      </c>
      <c r="J722" s="111">
        <v>792</v>
      </c>
      <c r="K722" s="183">
        <f t="shared" si="11"/>
        <v>1.2588235294117647</v>
      </c>
      <c r="L722" s="124" t="s">
        <v>130</v>
      </c>
    </row>
    <row r="723" spans="1:12" ht="12.75">
      <c r="A723" s="211">
        <v>721</v>
      </c>
      <c r="B723" s="111" t="s">
        <v>1497</v>
      </c>
      <c r="C723" s="124" t="s">
        <v>282</v>
      </c>
      <c r="D723" s="111">
        <v>40</v>
      </c>
      <c r="E723" s="111">
        <v>60</v>
      </c>
      <c r="F723" s="111">
        <v>1.7</v>
      </c>
      <c r="G723" s="111">
        <v>4080</v>
      </c>
      <c r="H723" s="123">
        <v>0.008</v>
      </c>
      <c r="I723" s="123">
        <v>0.008</v>
      </c>
      <c r="J723" s="111">
        <v>964</v>
      </c>
      <c r="K723" s="183">
        <f t="shared" si="11"/>
        <v>1.2362745098039216</v>
      </c>
      <c r="L723" s="124" t="s">
        <v>130</v>
      </c>
    </row>
    <row r="724" spans="1:12" ht="12.75">
      <c r="A724" s="211">
        <v>722</v>
      </c>
      <c r="B724" s="113" t="s">
        <v>1498</v>
      </c>
      <c r="C724" s="128" t="s">
        <v>291</v>
      </c>
      <c r="D724" s="113">
        <v>1400</v>
      </c>
      <c r="E724" s="113">
        <v>1</v>
      </c>
      <c r="F724" s="113">
        <v>1</v>
      </c>
      <c r="G724" s="113">
        <v>1400</v>
      </c>
      <c r="H724" s="114">
        <v>0.019</v>
      </c>
      <c r="I724" s="114">
        <v>0.019</v>
      </c>
      <c r="J724" s="113">
        <v>750</v>
      </c>
      <c r="K724" s="183">
        <f t="shared" si="11"/>
        <v>1.5357142857142856</v>
      </c>
      <c r="L724" s="133" t="s">
        <v>137</v>
      </c>
    </row>
    <row r="725" spans="1:12" ht="12.75">
      <c r="A725" s="211">
        <v>723</v>
      </c>
      <c r="B725" s="113" t="s">
        <v>1499</v>
      </c>
      <c r="C725" s="128" t="s">
        <v>291</v>
      </c>
      <c r="D725" s="113">
        <v>400</v>
      </c>
      <c r="E725" s="113">
        <v>1</v>
      </c>
      <c r="F725" s="113">
        <v>1</v>
      </c>
      <c r="G725" s="113">
        <v>400</v>
      </c>
      <c r="H725" s="114">
        <v>0.019</v>
      </c>
      <c r="I725" s="114">
        <v>0.019</v>
      </c>
      <c r="J725" s="113">
        <v>270</v>
      </c>
      <c r="K725" s="183">
        <f t="shared" si="11"/>
        <v>1.675</v>
      </c>
      <c r="L725" s="133" t="s">
        <v>137</v>
      </c>
    </row>
    <row r="726" spans="1:12" ht="12.75">
      <c r="A726" s="211">
        <v>724</v>
      </c>
      <c r="B726" s="181" t="s">
        <v>1578</v>
      </c>
      <c r="C726" s="182" t="s">
        <v>291</v>
      </c>
      <c r="D726" s="181">
        <v>500</v>
      </c>
      <c r="E726" s="181">
        <v>1</v>
      </c>
      <c r="F726" s="181">
        <v>1</v>
      </c>
      <c r="G726" s="181">
        <v>500</v>
      </c>
      <c r="H726" s="181">
        <v>0.025</v>
      </c>
      <c r="I726" s="181">
        <v>0.025</v>
      </c>
      <c r="J726" s="181">
        <v>500</v>
      </c>
      <c r="K726" s="183">
        <f t="shared" si="11"/>
        <v>2</v>
      </c>
      <c r="L726" s="182" t="s">
        <v>141</v>
      </c>
    </row>
    <row r="727" spans="1:12" ht="12.75">
      <c r="A727" s="211">
        <v>725</v>
      </c>
      <c r="B727" s="181" t="s">
        <v>1579</v>
      </c>
      <c r="C727" s="182" t="s">
        <v>291</v>
      </c>
      <c r="D727" s="181">
        <v>200</v>
      </c>
      <c r="E727" s="181">
        <v>1</v>
      </c>
      <c r="F727" s="181">
        <v>1</v>
      </c>
      <c r="G727" s="181">
        <v>200</v>
      </c>
      <c r="H727" s="181">
        <v>0.025</v>
      </c>
      <c r="I727" s="181">
        <v>0.025</v>
      </c>
      <c r="J727" s="181">
        <v>500</v>
      </c>
      <c r="K727" s="183">
        <f t="shared" si="11"/>
        <v>3.5</v>
      </c>
      <c r="L727" s="182" t="s">
        <v>141</v>
      </c>
    </row>
    <row r="728" spans="1:12" ht="12.75">
      <c r="A728" s="211">
        <v>726</v>
      </c>
      <c r="B728" s="181" t="s">
        <v>1580</v>
      </c>
      <c r="C728" s="182" t="s">
        <v>291</v>
      </c>
      <c r="D728" s="181">
        <v>1500</v>
      </c>
      <c r="E728" s="181">
        <v>1</v>
      </c>
      <c r="F728" s="181">
        <v>1</v>
      </c>
      <c r="G728" s="181">
        <v>1500</v>
      </c>
      <c r="H728" s="181">
        <v>0.025</v>
      </c>
      <c r="I728" s="181">
        <v>0.025</v>
      </c>
      <c r="J728" s="181">
        <v>600</v>
      </c>
      <c r="K728" s="183">
        <f t="shared" si="11"/>
        <v>1.4</v>
      </c>
      <c r="L728" s="182" t="s">
        <v>141</v>
      </c>
    </row>
    <row r="729" spans="1:12" ht="12.75">
      <c r="A729" s="211">
        <v>727</v>
      </c>
      <c r="B729" s="181" t="s">
        <v>1581</v>
      </c>
      <c r="C729" s="182" t="s">
        <v>291</v>
      </c>
      <c r="D729" s="181">
        <v>1500</v>
      </c>
      <c r="E729" s="181">
        <v>1</v>
      </c>
      <c r="F729" s="181">
        <v>1</v>
      </c>
      <c r="G729" s="181">
        <v>1500</v>
      </c>
      <c r="H729" s="181">
        <v>0.025</v>
      </c>
      <c r="I729" s="181">
        <v>0.025</v>
      </c>
      <c r="J729" s="181">
        <v>1100</v>
      </c>
      <c r="K729" s="183">
        <f t="shared" si="11"/>
        <v>1.7333333333333334</v>
      </c>
      <c r="L729" s="182" t="s">
        <v>141</v>
      </c>
    </row>
    <row r="730" spans="1:12" ht="12.75">
      <c r="A730" s="211">
        <v>728</v>
      </c>
      <c r="B730" s="181" t="s">
        <v>1582</v>
      </c>
      <c r="C730" s="182" t="s">
        <v>291</v>
      </c>
      <c r="D730" s="181">
        <v>1500</v>
      </c>
      <c r="E730" s="181">
        <v>1</v>
      </c>
      <c r="F730" s="181">
        <v>2</v>
      </c>
      <c r="G730" s="181">
        <v>3000</v>
      </c>
      <c r="H730" s="181">
        <v>0.025</v>
      </c>
      <c r="I730" s="181">
        <v>0.025</v>
      </c>
      <c r="J730" s="181">
        <v>1500</v>
      </c>
      <c r="K730" s="183">
        <f t="shared" si="11"/>
        <v>1.5</v>
      </c>
      <c r="L730" s="182" t="s">
        <v>141</v>
      </c>
    </row>
    <row r="731" spans="1:12" ht="12.75">
      <c r="A731" s="211">
        <v>729</v>
      </c>
      <c r="B731" s="181" t="s">
        <v>1583</v>
      </c>
      <c r="C731" s="182" t="s">
        <v>291</v>
      </c>
      <c r="D731" s="181">
        <v>3000</v>
      </c>
      <c r="E731" s="181">
        <v>1</v>
      </c>
      <c r="F731" s="181">
        <v>1</v>
      </c>
      <c r="G731" s="181">
        <v>3000</v>
      </c>
      <c r="H731" s="181">
        <v>0.02</v>
      </c>
      <c r="I731" s="181">
        <v>0.02</v>
      </c>
      <c r="J731" s="181">
        <v>1700</v>
      </c>
      <c r="K731" s="183">
        <f t="shared" si="11"/>
        <v>1.5666666666666667</v>
      </c>
      <c r="L731" s="182" t="s">
        <v>137</v>
      </c>
    </row>
    <row r="732" spans="1:12" ht="12.75">
      <c r="A732" s="211">
        <v>730</v>
      </c>
      <c r="B732" s="181" t="s">
        <v>1584</v>
      </c>
      <c r="C732" s="182" t="s">
        <v>291</v>
      </c>
      <c r="D732" s="181">
        <v>6000</v>
      </c>
      <c r="E732" s="181">
        <v>1</v>
      </c>
      <c r="F732" s="181">
        <v>1</v>
      </c>
      <c r="G732" s="181">
        <v>6000</v>
      </c>
      <c r="H732" s="181">
        <v>0.02</v>
      </c>
      <c r="I732" s="181">
        <v>0.02</v>
      </c>
      <c r="J732" s="181">
        <v>2100</v>
      </c>
      <c r="K732" s="183">
        <f t="shared" si="11"/>
        <v>1.35</v>
      </c>
      <c r="L732" s="182" t="s">
        <v>137</v>
      </c>
    </row>
    <row r="733" spans="1:12" ht="12.75">
      <c r="A733" s="211">
        <v>731</v>
      </c>
      <c r="B733" s="181" t="s">
        <v>1585</v>
      </c>
      <c r="C733" s="182" t="s">
        <v>291</v>
      </c>
      <c r="D733" s="181">
        <v>4500</v>
      </c>
      <c r="E733" s="181">
        <v>1</v>
      </c>
      <c r="F733" s="181">
        <v>1</v>
      </c>
      <c r="G733" s="181">
        <v>4500</v>
      </c>
      <c r="H733" s="181">
        <v>0.02</v>
      </c>
      <c r="I733" s="181">
        <v>0.02</v>
      </c>
      <c r="J733" s="181">
        <v>2100</v>
      </c>
      <c r="K733" s="183">
        <f t="shared" si="11"/>
        <v>1.4666666666666668</v>
      </c>
      <c r="L733" s="182" t="s">
        <v>137</v>
      </c>
    </row>
    <row r="734" spans="1:12" ht="12.75">
      <c r="A734" s="211">
        <v>732</v>
      </c>
      <c r="B734" s="181" t="s">
        <v>1586</v>
      </c>
      <c r="C734" s="182" t="s">
        <v>291</v>
      </c>
      <c r="D734" s="181">
        <v>5000</v>
      </c>
      <c r="E734" s="181">
        <v>1</v>
      </c>
      <c r="F734" s="181">
        <v>1</v>
      </c>
      <c r="G734" s="181">
        <v>5000</v>
      </c>
      <c r="H734" s="181">
        <v>0.02</v>
      </c>
      <c r="I734" s="181">
        <v>0.02</v>
      </c>
      <c r="J734" s="181">
        <v>2300</v>
      </c>
      <c r="K734" s="183">
        <f t="shared" si="11"/>
        <v>1.46</v>
      </c>
      <c r="L734" s="182" t="s">
        <v>137</v>
      </c>
    </row>
    <row r="735" spans="1:12" ht="12.75">
      <c r="A735" s="211">
        <v>733</v>
      </c>
      <c r="B735" s="181" t="s">
        <v>1587</v>
      </c>
      <c r="C735" s="182" t="s">
        <v>291</v>
      </c>
      <c r="D735" s="181">
        <v>6500</v>
      </c>
      <c r="E735" s="181">
        <v>1</v>
      </c>
      <c r="F735" s="181">
        <v>1</v>
      </c>
      <c r="G735" s="181">
        <v>6500</v>
      </c>
      <c r="H735" s="181">
        <v>0.02</v>
      </c>
      <c r="I735" s="181">
        <v>0.02</v>
      </c>
      <c r="J735" s="181">
        <v>2500</v>
      </c>
      <c r="K735" s="183">
        <f t="shared" si="11"/>
        <v>1.3846153846153846</v>
      </c>
      <c r="L735" s="182" t="s">
        <v>137</v>
      </c>
    </row>
    <row r="736" spans="1:12" ht="12.75">
      <c r="A736" s="211">
        <v>734</v>
      </c>
      <c r="B736" s="181" t="s">
        <v>1588</v>
      </c>
      <c r="C736" s="182" t="s">
        <v>291</v>
      </c>
      <c r="D736" s="181">
        <v>8000</v>
      </c>
      <c r="E736" s="181">
        <v>1</v>
      </c>
      <c r="F736" s="181">
        <v>1</v>
      </c>
      <c r="G736" s="181">
        <v>8000</v>
      </c>
      <c r="H736" s="181">
        <v>0.017</v>
      </c>
      <c r="I736" s="181">
        <v>0.017</v>
      </c>
      <c r="J736" s="181">
        <v>2300</v>
      </c>
      <c r="K736" s="183">
        <f t="shared" si="11"/>
        <v>1.2875</v>
      </c>
      <c r="L736" s="182" t="s">
        <v>136</v>
      </c>
    </row>
    <row r="737" spans="1:12" ht="12.75">
      <c r="A737" s="211">
        <v>735</v>
      </c>
      <c r="B737" s="181" t="s">
        <v>1589</v>
      </c>
      <c r="C737" s="182" t="s">
        <v>291</v>
      </c>
      <c r="D737" s="181">
        <v>9500</v>
      </c>
      <c r="E737" s="181">
        <v>1</v>
      </c>
      <c r="F737" s="181">
        <v>1</v>
      </c>
      <c r="G737" s="181">
        <v>9500</v>
      </c>
      <c r="H737" s="181">
        <v>0.017</v>
      </c>
      <c r="I737" s="181">
        <v>0.017</v>
      </c>
      <c r="J737" s="181">
        <v>2500</v>
      </c>
      <c r="K737" s="183">
        <f t="shared" si="11"/>
        <v>1.263157894736842</v>
      </c>
      <c r="L737" s="182" t="s">
        <v>136</v>
      </c>
    </row>
    <row r="738" spans="1:12" ht="12.75">
      <c r="A738" s="211">
        <v>736</v>
      </c>
      <c r="B738" s="181" t="s">
        <v>1590</v>
      </c>
      <c r="C738" s="182" t="s">
        <v>291</v>
      </c>
      <c r="D738" s="181">
        <v>12000</v>
      </c>
      <c r="E738" s="181">
        <v>1</v>
      </c>
      <c r="F738" s="181">
        <v>1</v>
      </c>
      <c r="G738" s="181">
        <v>12000</v>
      </c>
      <c r="H738" s="181">
        <v>0.015</v>
      </c>
      <c r="I738" s="181">
        <v>0.015</v>
      </c>
      <c r="J738" s="181">
        <v>2300</v>
      </c>
      <c r="K738" s="183">
        <f t="shared" si="11"/>
        <v>1.1916666666666667</v>
      </c>
      <c r="L738" s="182" t="s">
        <v>133</v>
      </c>
    </row>
    <row r="739" spans="1:12" ht="12.75">
      <c r="A739" s="211">
        <v>737</v>
      </c>
      <c r="B739" s="181" t="s">
        <v>1591</v>
      </c>
      <c r="C739" s="182" t="s">
        <v>291</v>
      </c>
      <c r="D739" s="181">
        <v>13500</v>
      </c>
      <c r="E739" s="181">
        <v>1</v>
      </c>
      <c r="F739" s="181">
        <v>1</v>
      </c>
      <c r="G739" s="181">
        <v>13500</v>
      </c>
      <c r="H739" s="181">
        <v>0.015</v>
      </c>
      <c r="I739" s="181">
        <v>0.015</v>
      </c>
      <c r="J739" s="181">
        <v>2500</v>
      </c>
      <c r="K739" s="183">
        <f t="shared" si="11"/>
        <v>1.1851851851851851</v>
      </c>
      <c r="L739" s="182" t="s">
        <v>133</v>
      </c>
    </row>
    <row r="740" spans="1:12" ht="12.75">
      <c r="A740" s="211">
        <v>738</v>
      </c>
      <c r="B740" s="113" t="s">
        <v>1500</v>
      </c>
      <c r="C740" s="128" t="s">
        <v>291</v>
      </c>
      <c r="D740" s="113">
        <v>4000</v>
      </c>
      <c r="E740" s="113">
        <v>1</v>
      </c>
      <c r="F740" s="113">
        <v>1</v>
      </c>
      <c r="G740" s="113">
        <v>4000</v>
      </c>
      <c r="H740" s="114">
        <v>0.02</v>
      </c>
      <c r="I740" s="114">
        <v>0.02</v>
      </c>
      <c r="J740" s="113">
        <v>900</v>
      </c>
      <c r="K740" s="183">
        <f t="shared" si="11"/>
        <v>1.225</v>
      </c>
      <c r="L740" s="117" t="s">
        <v>137</v>
      </c>
    </row>
    <row r="741" spans="1:12" ht="12.75">
      <c r="A741" s="211">
        <v>739</v>
      </c>
      <c r="B741" s="113" t="s">
        <v>1501</v>
      </c>
      <c r="C741" s="128" t="s">
        <v>291</v>
      </c>
      <c r="D741" s="113">
        <v>3000</v>
      </c>
      <c r="E741" s="113">
        <v>1</v>
      </c>
      <c r="F741" s="113">
        <v>1</v>
      </c>
      <c r="G741" s="113">
        <v>3000</v>
      </c>
      <c r="H741" s="114">
        <v>0.02</v>
      </c>
      <c r="I741" s="114">
        <v>0.02</v>
      </c>
      <c r="J741" s="113">
        <v>900</v>
      </c>
      <c r="K741" s="183">
        <f t="shared" si="11"/>
        <v>1.3</v>
      </c>
      <c r="L741" s="117" t="s">
        <v>137</v>
      </c>
    </row>
    <row r="742" spans="1:12" ht="12.75">
      <c r="A742" s="211">
        <v>740</v>
      </c>
      <c r="B742" s="113" t="s">
        <v>1502</v>
      </c>
      <c r="C742" s="128" t="s">
        <v>291</v>
      </c>
      <c r="D742" s="113">
        <v>4000</v>
      </c>
      <c r="E742" s="113">
        <v>1</v>
      </c>
      <c r="F742" s="113">
        <v>1</v>
      </c>
      <c r="G742" s="113">
        <v>4000</v>
      </c>
      <c r="H742" s="114">
        <v>0.017</v>
      </c>
      <c r="I742" s="114">
        <v>0.017</v>
      </c>
      <c r="J742" s="113">
        <v>1700</v>
      </c>
      <c r="K742" s="183">
        <f t="shared" si="11"/>
        <v>1.425</v>
      </c>
      <c r="L742" s="117" t="s">
        <v>136</v>
      </c>
    </row>
    <row r="743" spans="1:12" ht="12.75">
      <c r="A743" s="211">
        <v>741</v>
      </c>
      <c r="B743" s="111" t="s">
        <v>1503</v>
      </c>
      <c r="C743" s="124" t="s">
        <v>282</v>
      </c>
      <c r="D743" s="111">
        <v>45</v>
      </c>
      <c r="E743" s="111">
        <v>60</v>
      </c>
      <c r="F743" s="111">
        <v>1.7</v>
      </c>
      <c r="G743" s="111">
        <v>4590</v>
      </c>
      <c r="H743" s="123">
        <v>0.008</v>
      </c>
      <c r="I743" s="123">
        <v>0.008</v>
      </c>
      <c r="J743" s="111">
        <v>1200</v>
      </c>
      <c r="K743" s="183">
        <f t="shared" si="11"/>
        <v>1.261437908496732</v>
      </c>
      <c r="L743" s="124" t="s">
        <v>130</v>
      </c>
    </row>
    <row r="744" spans="1:12" ht="12.75">
      <c r="A744" s="211">
        <v>742</v>
      </c>
      <c r="B744" s="111" t="s">
        <v>1504</v>
      </c>
      <c r="C744" s="124" t="s">
        <v>282</v>
      </c>
      <c r="D744" s="111">
        <v>45</v>
      </c>
      <c r="E744" s="111">
        <v>60</v>
      </c>
      <c r="F744" s="111">
        <v>1.7</v>
      </c>
      <c r="G744" s="111">
        <v>4590</v>
      </c>
      <c r="H744" s="123">
        <v>0.008</v>
      </c>
      <c r="I744" s="123">
        <v>0.008</v>
      </c>
      <c r="J744" s="111">
        <v>1200</v>
      </c>
      <c r="K744" s="183">
        <f t="shared" si="11"/>
        <v>1.261437908496732</v>
      </c>
      <c r="L744" s="124" t="s">
        <v>130</v>
      </c>
    </row>
    <row r="745" spans="1:12" ht="12.75">
      <c r="A745" s="211">
        <v>743</v>
      </c>
      <c r="B745" s="111" t="s">
        <v>1505</v>
      </c>
      <c r="C745" s="124" t="s">
        <v>282</v>
      </c>
      <c r="D745" s="111">
        <v>50</v>
      </c>
      <c r="E745" s="111">
        <v>60</v>
      </c>
      <c r="F745" s="111">
        <v>1.7</v>
      </c>
      <c r="G745" s="111">
        <v>5100</v>
      </c>
      <c r="H745" s="123">
        <v>0.008</v>
      </c>
      <c r="I745" s="123">
        <v>0.008</v>
      </c>
      <c r="J745" s="111">
        <v>1320</v>
      </c>
      <c r="K745" s="183">
        <f t="shared" si="11"/>
        <v>1.2588235294117647</v>
      </c>
      <c r="L745" s="124" t="s">
        <v>130</v>
      </c>
    </row>
    <row r="746" spans="1:12" ht="12.75">
      <c r="A746" s="211">
        <v>744</v>
      </c>
      <c r="B746" s="113" t="s">
        <v>1506</v>
      </c>
      <c r="C746" s="128" t="s">
        <v>282</v>
      </c>
      <c r="D746" s="113">
        <v>48</v>
      </c>
      <c r="E746" s="113">
        <v>60</v>
      </c>
      <c r="F746" s="113">
        <v>1.7</v>
      </c>
      <c r="G746" s="113">
        <v>4896</v>
      </c>
      <c r="H746" s="114">
        <v>0.008</v>
      </c>
      <c r="I746" s="114">
        <v>0.008</v>
      </c>
      <c r="J746" s="113">
        <v>1300</v>
      </c>
      <c r="K746" s="183">
        <f t="shared" si="11"/>
        <v>1.2655228758169934</v>
      </c>
      <c r="L746" s="115" t="s">
        <v>130</v>
      </c>
    </row>
    <row r="747" spans="1:12" ht="12.75">
      <c r="A747" s="211">
        <v>745</v>
      </c>
      <c r="B747" s="110" t="s">
        <v>1507</v>
      </c>
      <c r="C747" s="112" t="s">
        <v>282</v>
      </c>
      <c r="D747" s="110">
        <v>100</v>
      </c>
      <c r="E747" s="110">
        <v>60</v>
      </c>
      <c r="F747" s="110">
        <v>1.5</v>
      </c>
      <c r="G747" s="111">
        <v>9000</v>
      </c>
      <c r="H747" s="110">
        <v>0.008</v>
      </c>
      <c r="I747" s="110">
        <v>0.008</v>
      </c>
      <c r="J747" s="110">
        <v>1200</v>
      </c>
      <c r="K747" s="183">
        <f t="shared" si="11"/>
        <v>1.1333333333333333</v>
      </c>
      <c r="L747" s="112" t="s">
        <v>130</v>
      </c>
    </row>
    <row r="748" spans="1:12" ht="12.75">
      <c r="A748" s="211">
        <v>746</v>
      </c>
      <c r="B748" s="113" t="s">
        <v>1508</v>
      </c>
      <c r="C748" s="128" t="s">
        <v>282</v>
      </c>
      <c r="D748" s="113">
        <v>40</v>
      </c>
      <c r="E748" s="113">
        <v>60</v>
      </c>
      <c r="F748" s="199">
        <v>1.6667</v>
      </c>
      <c r="G748" s="113">
        <v>4000</v>
      </c>
      <c r="H748" s="120">
        <v>0.008</v>
      </c>
      <c r="I748" s="120">
        <v>0.008</v>
      </c>
      <c r="J748" s="113">
        <v>705</v>
      </c>
      <c r="K748" s="183">
        <f t="shared" si="11"/>
        <v>1.17625</v>
      </c>
      <c r="L748" s="115" t="s">
        <v>130</v>
      </c>
    </row>
    <row r="749" spans="1:12" ht="12.75">
      <c r="A749" s="211">
        <v>747</v>
      </c>
      <c r="B749" s="113" t="s">
        <v>1509</v>
      </c>
      <c r="C749" s="128" t="s">
        <v>282</v>
      </c>
      <c r="D749" s="113">
        <v>25</v>
      </c>
      <c r="E749" s="113">
        <v>60</v>
      </c>
      <c r="F749" s="113">
        <v>1.7</v>
      </c>
      <c r="G749" s="113">
        <v>2550</v>
      </c>
      <c r="H749" s="114">
        <v>0.008</v>
      </c>
      <c r="I749" s="114">
        <v>0.008</v>
      </c>
      <c r="J749" s="113">
        <v>660</v>
      </c>
      <c r="K749" s="183">
        <f t="shared" si="11"/>
        <v>1.2588235294117647</v>
      </c>
      <c r="L749" s="115" t="s">
        <v>130</v>
      </c>
    </row>
    <row r="750" spans="1:12" ht="12.75">
      <c r="A750" s="211">
        <v>748</v>
      </c>
      <c r="B750" s="113" t="s">
        <v>1510</v>
      </c>
      <c r="C750" s="128" t="s">
        <v>282</v>
      </c>
      <c r="D750" s="113">
        <v>35</v>
      </c>
      <c r="E750" s="113">
        <v>60</v>
      </c>
      <c r="F750" s="113">
        <v>1.7</v>
      </c>
      <c r="G750" s="113">
        <v>3570</v>
      </c>
      <c r="H750" s="114">
        <v>0.008</v>
      </c>
      <c r="I750" s="114">
        <v>0.008</v>
      </c>
      <c r="J750" s="113">
        <v>960</v>
      </c>
      <c r="K750" s="183">
        <f t="shared" si="11"/>
        <v>1.26890756302521</v>
      </c>
      <c r="L750" s="115" t="s">
        <v>130</v>
      </c>
    </row>
    <row r="751" spans="1:12" ht="12.75">
      <c r="A751" s="211">
        <v>749</v>
      </c>
      <c r="B751" s="113" t="s">
        <v>1511</v>
      </c>
      <c r="C751" s="128" t="s">
        <v>282</v>
      </c>
      <c r="D751" s="113">
        <v>45</v>
      </c>
      <c r="E751" s="113">
        <v>60</v>
      </c>
      <c r="F751" s="113">
        <v>1.7</v>
      </c>
      <c r="G751" s="113">
        <v>4590</v>
      </c>
      <c r="H751" s="114">
        <v>0.008</v>
      </c>
      <c r="I751" s="114">
        <v>0.008</v>
      </c>
      <c r="J751" s="113">
        <v>1200</v>
      </c>
      <c r="K751" s="183">
        <f t="shared" si="11"/>
        <v>1.261437908496732</v>
      </c>
      <c r="L751" s="115" t="s">
        <v>130</v>
      </c>
    </row>
    <row r="752" spans="1:12" ht="12.75">
      <c r="A752" s="211">
        <v>750</v>
      </c>
      <c r="B752" s="113" t="s">
        <v>1512</v>
      </c>
      <c r="C752" s="128" t="s">
        <v>282</v>
      </c>
      <c r="D752" s="113">
        <v>55</v>
      </c>
      <c r="E752" s="113">
        <v>60</v>
      </c>
      <c r="F752" s="113">
        <v>1.7</v>
      </c>
      <c r="G752" s="113">
        <v>5610</v>
      </c>
      <c r="H752" s="114">
        <v>0.008</v>
      </c>
      <c r="I752" s="114">
        <v>0.008</v>
      </c>
      <c r="J752" s="113">
        <v>1400</v>
      </c>
      <c r="K752" s="183">
        <f t="shared" si="11"/>
        <v>1.249554367201426</v>
      </c>
      <c r="L752" s="115" t="s">
        <v>130</v>
      </c>
    </row>
    <row r="753" spans="1:12" ht="12.75">
      <c r="A753" s="211">
        <v>751</v>
      </c>
      <c r="B753" s="113" t="s">
        <v>1513</v>
      </c>
      <c r="C753" s="128" t="s">
        <v>282</v>
      </c>
      <c r="D753" s="113">
        <v>65</v>
      </c>
      <c r="E753" s="113">
        <v>60</v>
      </c>
      <c r="F753" s="113">
        <v>1.7</v>
      </c>
      <c r="G753" s="113">
        <v>6630</v>
      </c>
      <c r="H753" s="114">
        <v>0.008</v>
      </c>
      <c r="I753" s="114">
        <v>0.008</v>
      </c>
      <c r="J753" s="113">
        <v>1680</v>
      </c>
      <c r="K753" s="183">
        <f t="shared" si="11"/>
        <v>1.253393665158371</v>
      </c>
      <c r="L753" s="115" t="s">
        <v>130</v>
      </c>
    </row>
    <row r="754" spans="1:12" ht="12.75">
      <c r="A754" s="211">
        <v>752</v>
      </c>
      <c r="B754" s="113" t="s">
        <v>1514</v>
      </c>
      <c r="C754" s="128" t="s">
        <v>282</v>
      </c>
      <c r="D754" s="113">
        <v>30</v>
      </c>
      <c r="E754" s="113">
        <v>60</v>
      </c>
      <c r="F754" s="113">
        <v>1.3</v>
      </c>
      <c r="G754" s="113">
        <v>2340</v>
      </c>
      <c r="H754" s="114">
        <v>0.008</v>
      </c>
      <c r="I754" s="114">
        <v>0.008</v>
      </c>
      <c r="J754" s="113">
        <v>900</v>
      </c>
      <c r="K754" s="183">
        <f t="shared" si="11"/>
        <v>1.3846153846153846</v>
      </c>
      <c r="L754" s="115" t="s">
        <v>130</v>
      </c>
    </row>
    <row r="755" spans="1:12" ht="12.75">
      <c r="A755" s="211">
        <v>753</v>
      </c>
      <c r="B755" s="172" t="s">
        <v>1515</v>
      </c>
      <c r="C755" s="121" t="s">
        <v>355</v>
      </c>
      <c r="D755" s="171">
        <v>100</v>
      </c>
      <c r="E755" s="171">
        <v>60</v>
      </c>
      <c r="F755" s="171">
        <v>1.3</v>
      </c>
      <c r="G755" s="171">
        <v>7800</v>
      </c>
      <c r="H755" s="171">
        <v>0.008</v>
      </c>
      <c r="I755" s="171">
        <v>0.008</v>
      </c>
      <c r="J755" s="171">
        <v>3060</v>
      </c>
      <c r="K755" s="183">
        <f t="shared" si="11"/>
        <v>1.3923076923076922</v>
      </c>
      <c r="L755" s="121" t="s">
        <v>130</v>
      </c>
    </row>
    <row r="756" spans="1:12" ht="12.75">
      <c r="A756" s="211">
        <v>754</v>
      </c>
      <c r="B756" s="172" t="s">
        <v>1516</v>
      </c>
      <c r="C756" s="121" t="s">
        <v>355</v>
      </c>
      <c r="D756" s="171">
        <v>80</v>
      </c>
      <c r="E756" s="171">
        <v>60</v>
      </c>
      <c r="F756" s="171">
        <v>1.3</v>
      </c>
      <c r="G756" s="171">
        <v>6240</v>
      </c>
      <c r="H756" s="171">
        <v>0.008</v>
      </c>
      <c r="I756" s="171">
        <v>0.008</v>
      </c>
      <c r="J756" s="171">
        <v>2448</v>
      </c>
      <c r="K756" s="183">
        <f t="shared" si="11"/>
        <v>1.3923076923076922</v>
      </c>
      <c r="L756" s="121" t="s">
        <v>130</v>
      </c>
    </row>
    <row r="757" spans="1:12" ht="12.75">
      <c r="A757" s="211">
        <v>755</v>
      </c>
      <c r="B757" s="113" t="s">
        <v>1592</v>
      </c>
      <c r="C757" s="128" t="s">
        <v>282</v>
      </c>
      <c r="D757" s="113">
        <v>20</v>
      </c>
      <c r="E757" s="113">
        <v>60</v>
      </c>
      <c r="F757" s="113">
        <v>1.3</v>
      </c>
      <c r="G757" s="113">
        <v>1560</v>
      </c>
      <c r="H757" s="114">
        <v>0.008</v>
      </c>
      <c r="I757" s="114">
        <v>0.008</v>
      </c>
      <c r="J757" s="113">
        <v>650</v>
      </c>
      <c r="K757" s="183">
        <f t="shared" si="11"/>
        <v>1.4166666666666667</v>
      </c>
      <c r="L757" s="115" t="s">
        <v>130</v>
      </c>
    </row>
    <row r="758" spans="1:12" ht="12.75">
      <c r="A758" s="211">
        <v>756</v>
      </c>
      <c r="B758" s="113" t="s">
        <v>1593</v>
      </c>
      <c r="C758" s="128" t="s">
        <v>282</v>
      </c>
      <c r="D758" s="113">
        <v>30</v>
      </c>
      <c r="E758" s="113">
        <v>60</v>
      </c>
      <c r="F758" s="113">
        <v>1.3</v>
      </c>
      <c r="G758" s="113">
        <v>2340</v>
      </c>
      <c r="H758" s="114">
        <v>0.008</v>
      </c>
      <c r="I758" s="114">
        <v>0.008</v>
      </c>
      <c r="J758" s="113">
        <v>970</v>
      </c>
      <c r="K758" s="183">
        <f t="shared" si="11"/>
        <v>1.4145299145299146</v>
      </c>
      <c r="L758" s="115" t="s">
        <v>130</v>
      </c>
    </row>
    <row r="759" spans="1:12" ht="12.75">
      <c r="A759" s="211">
        <v>757</v>
      </c>
      <c r="B759" s="113" t="s">
        <v>1594</v>
      </c>
      <c r="C759" s="128" t="s">
        <v>282</v>
      </c>
      <c r="D759" s="113">
        <v>35</v>
      </c>
      <c r="E759" s="113">
        <v>60</v>
      </c>
      <c r="F759" s="113">
        <v>1.3</v>
      </c>
      <c r="G759" s="113">
        <v>2730</v>
      </c>
      <c r="H759" s="114">
        <v>0.008</v>
      </c>
      <c r="I759" s="114">
        <v>0.008</v>
      </c>
      <c r="J759" s="113">
        <v>1080</v>
      </c>
      <c r="K759" s="183">
        <f t="shared" si="11"/>
        <v>1.3956043956043955</v>
      </c>
      <c r="L759" s="115" t="s">
        <v>130</v>
      </c>
    </row>
    <row r="760" spans="1:12" ht="12.75">
      <c r="A760" s="211">
        <v>758</v>
      </c>
      <c r="B760" s="113" t="s">
        <v>1595</v>
      </c>
      <c r="C760" s="128" t="s">
        <v>282</v>
      </c>
      <c r="D760" s="113">
        <v>40</v>
      </c>
      <c r="E760" s="113">
        <v>60</v>
      </c>
      <c r="F760" s="113">
        <v>1.3</v>
      </c>
      <c r="G760" s="113">
        <v>3120</v>
      </c>
      <c r="H760" s="114">
        <v>0.008</v>
      </c>
      <c r="I760" s="114">
        <v>0.008</v>
      </c>
      <c r="J760" s="113">
        <v>910</v>
      </c>
      <c r="K760" s="183">
        <f t="shared" si="11"/>
        <v>1.2916666666666667</v>
      </c>
      <c r="L760" s="115" t="s">
        <v>130</v>
      </c>
    </row>
    <row r="761" spans="1:12" ht="12.75">
      <c r="A761" s="211">
        <v>759</v>
      </c>
      <c r="B761" s="113" t="s">
        <v>1596</v>
      </c>
      <c r="C761" s="128" t="s">
        <v>282</v>
      </c>
      <c r="D761" s="113">
        <v>50</v>
      </c>
      <c r="E761" s="113">
        <v>60</v>
      </c>
      <c r="F761" s="113">
        <v>1.3</v>
      </c>
      <c r="G761" s="113">
        <v>3900</v>
      </c>
      <c r="H761" s="114">
        <v>0.008</v>
      </c>
      <c r="I761" s="114">
        <v>0.008</v>
      </c>
      <c r="J761" s="113">
        <v>1530</v>
      </c>
      <c r="K761" s="183">
        <f t="shared" si="11"/>
        <v>1.3923076923076922</v>
      </c>
      <c r="L761" s="115" t="s">
        <v>130</v>
      </c>
    </row>
    <row r="762" spans="1:12" ht="12.75">
      <c r="A762" s="211">
        <v>760</v>
      </c>
      <c r="B762" s="113" t="s">
        <v>1613</v>
      </c>
      <c r="C762" s="128" t="s">
        <v>282</v>
      </c>
      <c r="D762" s="113">
        <v>20</v>
      </c>
      <c r="E762" s="113">
        <v>60</v>
      </c>
      <c r="F762" s="113">
        <v>1.7</v>
      </c>
      <c r="G762" s="113">
        <v>2040</v>
      </c>
      <c r="H762" s="114">
        <v>0.008</v>
      </c>
      <c r="I762" s="114">
        <v>0.008</v>
      </c>
      <c r="J762" s="113">
        <v>700</v>
      </c>
      <c r="K762" s="183">
        <f t="shared" si="11"/>
        <v>1.343137254901961</v>
      </c>
      <c r="L762" s="115" t="s">
        <v>130</v>
      </c>
    </row>
    <row r="763" spans="1:12" ht="12.75">
      <c r="A763" s="211">
        <v>761</v>
      </c>
      <c r="B763" s="113" t="s">
        <v>1614</v>
      </c>
      <c r="C763" s="128" t="s">
        <v>282</v>
      </c>
      <c r="D763" s="113">
        <v>45</v>
      </c>
      <c r="E763" s="113">
        <v>60</v>
      </c>
      <c r="F763" s="113">
        <v>1.7</v>
      </c>
      <c r="G763" s="113">
        <v>4590</v>
      </c>
      <c r="H763" s="114">
        <v>0.008</v>
      </c>
      <c r="I763" s="114">
        <v>0.008</v>
      </c>
      <c r="J763" s="113">
        <v>1200</v>
      </c>
      <c r="K763" s="183">
        <f t="shared" si="11"/>
        <v>1.261437908496732</v>
      </c>
      <c r="L763" s="115" t="s">
        <v>130</v>
      </c>
    </row>
    <row r="764" spans="1:12" ht="12.75">
      <c r="A764" s="211">
        <v>762</v>
      </c>
      <c r="B764" s="113" t="s">
        <v>1615</v>
      </c>
      <c r="C764" s="128" t="s">
        <v>282</v>
      </c>
      <c r="D764" s="113">
        <v>25</v>
      </c>
      <c r="E764" s="113">
        <v>60</v>
      </c>
      <c r="F764" s="113">
        <v>1.7</v>
      </c>
      <c r="G764" s="113">
        <v>2550</v>
      </c>
      <c r="H764" s="114">
        <v>0.008</v>
      </c>
      <c r="I764" s="114">
        <v>0.008</v>
      </c>
      <c r="J764" s="113">
        <v>260</v>
      </c>
      <c r="K764" s="183">
        <f t="shared" si="11"/>
        <v>1.1019607843137256</v>
      </c>
      <c r="L764" s="115" t="s">
        <v>130</v>
      </c>
    </row>
    <row r="765" spans="1:12" ht="12.75">
      <c r="A765" s="211">
        <v>763</v>
      </c>
      <c r="B765" s="113" t="s">
        <v>1616</v>
      </c>
      <c r="C765" s="128" t="s">
        <v>282</v>
      </c>
      <c r="D765" s="113">
        <v>35</v>
      </c>
      <c r="E765" s="113">
        <v>60</v>
      </c>
      <c r="F765" s="113">
        <v>1.7</v>
      </c>
      <c r="G765" s="113">
        <v>3570</v>
      </c>
      <c r="H765" s="114">
        <v>0.008</v>
      </c>
      <c r="I765" s="114">
        <v>0.008</v>
      </c>
      <c r="J765" s="113">
        <v>340</v>
      </c>
      <c r="K765" s="183">
        <f t="shared" si="11"/>
        <v>1.0952380952380953</v>
      </c>
      <c r="L765" s="115" t="s">
        <v>130</v>
      </c>
    </row>
    <row r="766" spans="1:12" ht="12.75">
      <c r="A766" s="211">
        <v>764</v>
      </c>
      <c r="B766" s="113" t="s">
        <v>1617</v>
      </c>
      <c r="C766" s="128" t="s">
        <v>282</v>
      </c>
      <c r="D766" s="113">
        <v>45</v>
      </c>
      <c r="E766" s="113">
        <v>60</v>
      </c>
      <c r="F766" s="113">
        <v>1.7</v>
      </c>
      <c r="G766" s="113">
        <v>4590</v>
      </c>
      <c r="H766" s="114">
        <v>0.008</v>
      </c>
      <c r="I766" s="114">
        <v>0.008</v>
      </c>
      <c r="J766" s="113">
        <v>430</v>
      </c>
      <c r="K766" s="183">
        <f t="shared" si="11"/>
        <v>1.093681917211329</v>
      </c>
      <c r="L766" s="115" t="s">
        <v>130</v>
      </c>
    </row>
    <row r="767" spans="1:12" ht="12.75">
      <c r="A767" s="211">
        <v>765</v>
      </c>
      <c r="B767" s="113" t="s">
        <v>1618</v>
      </c>
      <c r="C767" s="128" t="s">
        <v>282</v>
      </c>
      <c r="D767" s="113">
        <v>30</v>
      </c>
      <c r="E767" s="113">
        <v>60</v>
      </c>
      <c r="F767" s="113">
        <v>1.7</v>
      </c>
      <c r="G767" s="113">
        <v>3060</v>
      </c>
      <c r="H767" s="114">
        <v>0.008</v>
      </c>
      <c r="I767" s="114">
        <v>0.008</v>
      </c>
      <c r="J767" s="113">
        <v>1340</v>
      </c>
      <c r="K767" s="183">
        <f t="shared" si="11"/>
        <v>1.4379084967320261</v>
      </c>
      <c r="L767" s="115" t="s">
        <v>130</v>
      </c>
    </row>
    <row r="768" spans="1:12" ht="12.75">
      <c r="A768" s="211">
        <v>766</v>
      </c>
      <c r="B768" s="113" t="s">
        <v>1619</v>
      </c>
      <c r="C768" s="128" t="s">
        <v>282</v>
      </c>
      <c r="D768" s="113">
        <v>65</v>
      </c>
      <c r="E768" s="113">
        <v>60</v>
      </c>
      <c r="F768" s="113">
        <v>1.7</v>
      </c>
      <c r="G768" s="113">
        <v>6630</v>
      </c>
      <c r="H768" s="114">
        <v>0.008</v>
      </c>
      <c r="I768" s="114">
        <v>0.008</v>
      </c>
      <c r="J768" s="113">
        <v>1710</v>
      </c>
      <c r="K768" s="183">
        <f t="shared" si="11"/>
        <v>1.257918552036199</v>
      </c>
      <c r="L768" s="115" t="s">
        <v>130</v>
      </c>
    </row>
    <row r="769" spans="1:12" ht="12.75">
      <c r="A769" s="211">
        <v>767</v>
      </c>
      <c r="B769" s="113" t="s">
        <v>1620</v>
      </c>
      <c r="C769" s="128" t="s">
        <v>282</v>
      </c>
      <c r="D769" s="113">
        <v>80</v>
      </c>
      <c r="E769" s="113">
        <v>60</v>
      </c>
      <c r="F769" s="113">
        <v>1.7</v>
      </c>
      <c r="G769" s="113">
        <v>8160</v>
      </c>
      <c r="H769" s="114">
        <v>0.008</v>
      </c>
      <c r="I769" s="114">
        <v>0.008</v>
      </c>
      <c r="J769" s="113">
        <v>2140</v>
      </c>
      <c r="K769" s="183">
        <f t="shared" si="11"/>
        <v>1.2622549019607843</v>
      </c>
      <c r="L769" s="115" t="s">
        <v>130</v>
      </c>
    </row>
    <row r="770" spans="1:12" ht="12.75">
      <c r="A770" s="211">
        <v>768</v>
      </c>
      <c r="B770" s="113" t="s">
        <v>1621</v>
      </c>
      <c r="C770" s="128" t="s">
        <v>282</v>
      </c>
      <c r="D770" s="113">
        <v>45</v>
      </c>
      <c r="E770" s="113">
        <v>60</v>
      </c>
      <c r="F770" s="113">
        <v>1.7</v>
      </c>
      <c r="G770" s="113">
        <v>4590</v>
      </c>
      <c r="H770" s="114">
        <v>0.008</v>
      </c>
      <c r="I770" s="114">
        <v>0.008</v>
      </c>
      <c r="J770" s="113">
        <v>1200</v>
      </c>
      <c r="K770" s="183">
        <f t="shared" si="11"/>
        <v>1.261437908496732</v>
      </c>
      <c r="L770" s="115" t="s">
        <v>130</v>
      </c>
    </row>
    <row r="771" spans="1:12" ht="12.75">
      <c r="A771" s="211">
        <v>769</v>
      </c>
      <c r="B771" s="172" t="s">
        <v>1622</v>
      </c>
      <c r="C771" s="121" t="s">
        <v>355</v>
      </c>
      <c r="D771" s="171">
        <v>100</v>
      </c>
      <c r="E771" s="171">
        <v>60</v>
      </c>
      <c r="F771" s="171">
        <v>1.7</v>
      </c>
      <c r="G771" s="171">
        <v>10200</v>
      </c>
      <c r="H771" s="120">
        <v>0.008</v>
      </c>
      <c r="I771" s="120">
        <v>0.008</v>
      </c>
      <c r="J771" s="171">
        <v>2640</v>
      </c>
      <c r="K771" s="183">
        <f t="shared" si="11"/>
        <v>1.2588235294117647</v>
      </c>
      <c r="L771" s="121" t="s">
        <v>130</v>
      </c>
    </row>
    <row r="772" spans="1:12" ht="12.75">
      <c r="A772" s="211">
        <v>770</v>
      </c>
      <c r="B772" s="172" t="s">
        <v>1623</v>
      </c>
      <c r="C772" s="121" t="s">
        <v>355</v>
      </c>
      <c r="D772" s="171">
        <v>120</v>
      </c>
      <c r="E772" s="171">
        <v>60</v>
      </c>
      <c r="F772" s="171">
        <v>1.7</v>
      </c>
      <c r="G772" s="171">
        <v>12240</v>
      </c>
      <c r="H772" s="120">
        <v>0.008</v>
      </c>
      <c r="I772" s="120">
        <v>0.008</v>
      </c>
      <c r="J772" s="171">
        <v>3120</v>
      </c>
      <c r="K772" s="183">
        <f t="shared" si="11"/>
        <v>1.2549019607843137</v>
      </c>
      <c r="L772" s="121" t="s">
        <v>130</v>
      </c>
    </row>
    <row r="773" spans="1:12" ht="12.75">
      <c r="A773" s="211">
        <v>771</v>
      </c>
      <c r="B773" s="172" t="s">
        <v>1624</v>
      </c>
      <c r="C773" s="121" t="s">
        <v>355</v>
      </c>
      <c r="D773" s="171">
        <v>140</v>
      </c>
      <c r="E773" s="171">
        <v>60</v>
      </c>
      <c r="F773" s="171">
        <v>1.7</v>
      </c>
      <c r="G773" s="171">
        <v>14280</v>
      </c>
      <c r="H773" s="120">
        <v>0.008</v>
      </c>
      <c r="I773" s="120">
        <v>0.008</v>
      </c>
      <c r="J773" s="171">
        <v>3720</v>
      </c>
      <c r="K773" s="183">
        <f t="shared" si="11"/>
        <v>1.2605042016806722</v>
      </c>
      <c r="L773" s="121" t="s">
        <v>130</v>
      </c>
    </row>
    <row r="774" spans="1:12" ht="12.75">
      <c r="A774" s="211">
        <v>772</v>
      </c>
      <c r="B774" s="113" t="s">
        <v>1625</v>
      </c>
      <c r="C774" s="128" t="s">
        <v>282</v>
      </c>
      <c r="D774" s="113">
        <v>25</v>
      </c>
      <c r="E774" s="113">
        <v>60</v>
      </c>
      <c r="F774" s="113">
        <v>1.7</v>
      </c>
      <c r="G774" s="113">
        <v>2550</v>
      </c>
      <c r="H774" s="114">
        <v>0.008</v>
      </c>
      <c r="I774" s="114">
        <v>0.008</v>
      </c>
      <c r="J774" s="113">
        <v>720</v>
      </c>
      <c r="K774" s="183">
        <f t="shared" si="11"/>
        <v>1.2823529411764705</v>
      </c>
      <c r="L774" s="115" t="s">
        <v>130</v>
      </c>
    </row>
    <row r="775" spans="1:12" ht="12.75">
      <c r="A775" s="211">
        <v>773</v>
      </c>
      <c r="B775" s="113" t="s">
        <v>1626</v>
      </c>
      <c r="C775" s="128" t="s">
        <v>282</v>
      </c>
      <c r="D775" s="113">
        <v>25</v>
      </c>
      <c r="E775" s="113">
        <v>60</v>
      </c>
      <c r="F775" s="113">
        <v>1.7</v>
      </c>
      <c r="G775" s="113">
        <v>2550</v>
      </c>
      <c r="H775" s="114">
        <v>0.008</v>
      </c>
      <c r="I775" s="114">
        <v>0.008</v>
      </c>
      <c r="J775" s="113">
        <v>720</v>
      </c>
      <c r="K775" s="183">
        <f aca="true" t="shared" si="12" ref="K775:K838">(J775/G775)+1</f>
        <v>1.2823529411764705</v>
      </c>
      <c r="L775" s="115" t="s">
        <v>130</v>
      </c>
    </row>
    <row r="776" spans="1:12" ht="12.75">
      <c r="A776" s="211">
        <v>774</v>
      </c>
      <c r="B776" s="113" t="s">
        <v>1627</v>
      </c>
      <c r="C776" s="128" t="s">
        <v>282</v>
      </c>
      <c r="D776" s="113">
        <v>30</v>
      </c>
      <c r="E776" s="113">
        <v>60</v>
      </c>
      <c r="F776" s="113">
        <v>1.7</v>
      </c>
      <c r="G776" s="113">
        <v>3060</v>
      </c>
      <c r="H776" s="114">
        <v>0.008</v>
      </c>
      <c r="I776" s="114">
        <v>0.008</v>
      </c>
      <c r="J776" s="113">
        <v>840</v>
      </c>
      <c r="K776" s="183">
        <f t="shared" si="12"/>
        <v>1.2745098039215685</v>
      </c>
      <c r="L776" s="115" t="s">
        <v>130</v>
      </c>
    </row>
    <row r="777" spans="1:12" ht="12.75">
      <c r="A777" s="211">
        <v>775</v>
      </c>
      <c r="B777" s="113" t="s">
        <v>1628</v>
      </c>
      <c r="C777" s="128" t="s">
        <v>282</v>
      </c>
      <c r="D777" s="113">
        <v>30</v>
      </c>
      <c r="E777" s="113">
        <v>60</v>
      </c>
      <c r="F777" s="113">
        <v>1.7</v>
      </c>
      <c r="G777" s="113">
        <v>3060</v>
      </c>
      <c r="H777" s="114">
        <v>0.008</v>
      </c>
      <c r="I777" s="114">
        <v>0.008</v>
      </c>
      <c r="J777" s="113">
        <v>840</v>
      </c>
      <c r="K777" s="183">
        <f t="shared" si="12"/>
        <v>1.2745098039215685</v>
      </c>
      <c r="L777" s="115" t="s">
        <v>130</v>
      </c>
    </row>
    <row r="778" spans="1:12" ht="12.75">
      <c r="A778" s="211">
        <v>776</v>
      </c>
      <c r="B778" s="113" t="s">
        <v>1629</v>
      </c>
      <c r="C778" s="128" t="s">
        <v>282</v>
      </c>
      <c r="D778" s="113">
        <v>35</v>
      </c>
      <c r="E778" s="113">
        <v>60</v>
      </c>
      <c r="F778" s="113">
        <v>1.7</v>
      </c>
      <c r="G778" s="113">
        <v>3570</v>
      </c>
      <c r="H778" s="114">
        <v>0.008</v>
      </c>
      <c r="I778" s="114">
        <v>0.008</v>
      </c>
      <c r="J778" s="113">
        <v>940</v>
      </c>
      <c r="K778" s="183">
        <f t="shared" si="12"/>
        <v>1.2633053221288515</v>
      </c>
      <c r="L778" s="115" t="s">
        <v>130</v>
      </c>
    </row>
    <row r="779" spans="1:12" ht="12.75">
      <c r="A779" s="211">
        <v>777</v>
      </c>
      <c r="B779" s="113" t="s">
        <v>1630</v>
      </c>
      <c r="C779" s="128" t="s">
        <v>282</v>
      </c>
      <c r="D779" s="113">
        <v>40</v>
      </c>
      <c r="E779" s="113">
        <v>60</v>
      </c>
      <c r="F779" s="113">
        <v>1.7</v>
      </c>
      <c r="G779" s="113">
        <v>4080</v>
      </c>
      <c r="H779" s="114">
        <v>0.008</v>
      </c>
      <c r="I779" s="114">
        <v>0.008</v>
      </c>
      <c r="J779" s="113">
        <v>1080</v>
      </c>
      <c r="K779" s="183">
        <f t="shared" si="12"/>
        <v>1.2647058823529411</v>
      </c>
      <c r="L779" s="115" t="s">
        <v>130</v>
      </c>
    </row>
    <row r="780" spans="1:12" ht="12.75">
      <c r="A780" s="211">
        <v>778</v>
      </c>
      <c r="B780" s="113" t="s">
        <v>1631</v>
      </c>
      <c r="C780" s="128" t="s">
        <v>282</v>
      </c>
      <c r="D780" s="113">
        <v>40</v>
      </c>
      <c r="E780" s="113">
        <v>60</v>
      </c>
      <c r="F780" s="113">
        <v>1.7</v>
      </c>
      <c r="G780" s="113">
        <v>4080</v>
      </c>
      <c r="H780" s="114">
        <v>0.008</v>
      </c>
      <c r="I780" s="114">
        <v>0.008</v>
      </c>
      <c r="J780" s="113">
        <v>1080</v>
      </c>
      <c r="K780" s="183">
        <f t="shared" si="12"/>
        <v>1.2647058823529411</v>
      </c>
      <c r="L780" s="115" t="s">
        <v>130</v>
      </c>
    </row>
    <row r="781" spans="1:12" ht="12.75">
      <c r="A781" s="211">
        <v>779</v>
      </c>
      <c r="B781" s="113" t="s">
        <v>1632</v>
      </c>
      <c r="C781" s="128" t="s">
        <v>282</v>
      </c>
      <c r="D781" s="113">
        <v>45</v>
      </c>
      <c r="E781" s="113">
        <v>60</v>
      </c>
      <c r="F781" s="113">
        <v>1.7</v>
      </c>
      <c r="G781" s="113">
        <v>4590</v>
      </c>
      <c r="H781" s="114">
        <v>0.008</v>
      </c>
      <c r="I781" s="114">
        <v>0.008</v>
      </c>
      <c r="J781" s="113">
        <v>1200</v>
      </c>
      <c r="K781" s="183">
        <f t="shared" si="12"/>
        <v>1.261437908496732</v>
      </c>
      <c r="L781" s="115" t="s">
        <v>130</v>
      </c>
    </row>
    <row r="782" spans="1:12" ht="12.75">
      <c r="A782" s="211">
        <v>780</v>
      </c>
      <c r="B782" s="111" t="s">
        <v>1633</v>
      </c>
      <c r="C782" s="124" t="s">
        <v>282</v>
      </c>
      <c r="D782" s="111">
        <v>48</v>
      </c>
      <c r="E782" s="111">
        <v>60</v>
      </c>
      <c r="F782" s="111">
        <v>1.7</v>
      </c>
      <c r="G782" s="111">
        <v>4896</v>
      </c>
      <c r="H782" s="123">
        <v>0.008</v>
      </c>
      <c r="I782" s="123">
        <v>0.008</v>
      </c>
      <c r="J782" s="111">
        <v>1300</v>
      </c>
      <c r="K782" s="183">
        <f t="shared" si="12"/>
        <v>1.2655228758169934</v>
      </c>
      <c r="L782" s="124" t="s">
        <v>130</v>
      </c>
    </row>
    <row r="783" spans="1:12" ht="12.75">
      <c r="A783" s="211">
        <v>781</v>
      </c>
      <c r="B783" s="113" t="s">
        <v>1634</v>
      </c>
      <c r="C783" s="128" t="s">
        <v>282</v>
      </c>
      <c r="D783" s="113">
        <v>50</v>
      </c>
      <c r="E783" s="113">
        <v>60</v>
      </c>
      <c r="F783" s="113">
        <v>1.7</v>
      </c>
      <c r="G783" s="113">
        <v>5100</v>
      </c>
      <c r="H783" s="114">
        <v>0.008</v>
      </c>
      <c r="I783" s="114">
        <v>0.008</v>
      </c>
      <c r="J783" s="113">
        <v>1320</v>
      </c>
      <c r="K783" s="183">
        <f t="shared" si="12"/>
        <v>1.2588235294117647</v>
      </c>
      <c r="L783" s="115" t="s">
        <v>130</v>
      </c>
    </row>
    <row r="784" spans="1:12" ht="12.75">
      <c r="A784" s="211">
        <v>782</v>
      </c>
      <c r="B784" s="113" t="s">
        <v>1635</v>
      </c>
      <c r="C784" s="128" t="s">
        <v>282</v>
      </c>
      <c r="D784" s="113">
        <v>50</v>
      </c>
      <c r="E784" s="113">
        <v>60</v>
      </c>
      <c r="F784" s="113">
        <v>1.7</v>
      </c>
      <c r="G784" s="113">
        <v>5100</v>
      </c>
      <c r="H784" s="114">
        <v>0.008</v>
      </c>
      <c r="I784" s="114">
        <v>0.008</v>
      </c>
      <c r="J784" s="113">
        <v>1320</v>
      </c>
      <c r="K784" s="183">
        <f t="shared" si="12"/>
        <v>1.2588235294117647</v>
      </c>
      <c r="L784" s="115" t="s">
        <v>130</v>
      </c>
    </row>
    <row r="785" spans="1:12" ht="12.75">
      <c r="A785" s="211">
        <v>783</v>
      </c>
      <c r="B785" s="113" t="s">
        <v>1636</v>
      </c>
      <c r="C785" s="128" t="s">
        <v>282</v>
      </c>
      <c r="D785" s="113">
        <v>55</v>
      </c>
      <c r="E785" s="113">
        <v>60</v>
      </c>
      <c r="F785" s="113">
        <v>1.7</v>
      </c>
      <c r="G785" s="113">
        <v>5610</v>
      </c>
      <c r="H785" s="114">
        <v>0.008</v>
      </c>
      <c r="I785" s="114">
        <v>0.008</v>
      </c>
      <c r="J785" s="113">
        <v>1470</v>
      </c>
      <c r="K785" s="183">
        <f t="shared" si="12"/>
        <v>1.2620320855614973</v>
      </c>
      <c r="L785" s="115" t="s">
        <v>130</v>
      </c>
    </row>
    <row r="786" spans="1:12" ht="12.75">
      <c r="A786" s="211">
        <v>784</v>
      </c>
      <c r="B786" s="111" t="s">
        <v>1636</v>
      </c>
      <c r="C786" s="124" t="s">
        <v>282</v>
      </c>
      <c r="D786" s="111">
        <v>55</v>
      </c>
      <c r="E786" s="111">
        <v>60</v>
      </c>
      <c r="F786" s="111">
        <v>1.7</v>
      </c>
      <c r="G786" s="111">
        <v>5610</v>
      </c>
      <c r="H786" s="123">
        <v>0.008</v>
      </c>
      <c r="I786" s="123">
        <v>0.008</v>
      </c>
      <c r="J786" s="111">
        <v>1470</v>
      </c>
      <c r="K786" s="183">
        <f t="shared" si="12"/>
        <v>1.2620320855614973</v>
      </c>
      <c r="L786" s="124" t="s">
        <v>130</v>
      </c>
    </row>
    <row r="787" spans="1:12" ht="12.75">
      <c r="A787" s="211">
        <v>785</v>
      </c>
      <c r="B787" s="113" t="s">
        <v>1637</v>
      </c>
      <c r="C787" s="128" t="s">
        <v>282</v>
      </c>
      <c r="D787" s="113">
        <v>55</v>
      </c>
      <c r="E787" s="113">
        <v>60</v>
      </c>
      <c r="F787" s="113">
        <v>1.7</v>
      </c>
      <c r="G787" s="113">
        <v>5610</v>
      </c>
      <c r="H787" s="114">
        <v>0.008</v>
      </c>
      <c r="I787" s="114">
        <v>0.008</v>
      </c>
      <c r="J787" s="113">
        <v>1460</v>
      </c>
      <c r="K787" s="183">
        <f t="shared" si="12"/>
        <v>1.2602495543672014</v>
      </c>
      <c r="L787" s="115" t="s">
        <v>130</v>
      </c>
    </row>
    <row r="788" spans="1:12" ht="12.75">
      <c r="A788" s="211">
        <v>786</v>
      </c>
      <c r="B788" s="113" t="s">
        <v>1638</v>
      </c>
      <c r="C788" s="128" t="s">
        <v>282</v>
      </c>
      <c r="D788" s="113">
        <v>60</v>
      </c>
      <c r="E788" s="113">
        <v>60</v>
      </c>
      <c r="F788" s="113">
        <v>1.7</v>
      </c>
      <c r="G788" s="113">
        <v>6120</v>
      </c>
      <c r="H788" s="114">
        <v>0.008</v>
      </c>
      <c r="I788" s="114">
        <v>0.008</v>
      </c>
      <c r="J788" s="113">
        <v>1560</v>
      </c>
      <c r="K788" s="183">
        <f t="shared" si="12"/>
        <v>1.2549019607843137</v>
      </c>
      <c r="L788" s="115" t="s">
        <v>130</v>
      </c>
    </row>
    <row r="789" spans="1:12" ht="12.75">
      <c r="A789" s="211">
        <v>787</v>
      </c>
      <c r="B789" s="113" t="s">
        <v>1639</v>
      </c>
      <c r="C789" s="128" t="s">
        <v>282</v>
      </c>
      <c r="D789" s="113">
        <v>60</v>
      </c>
      <c r="E789" s="113">
        <v>60</v>
      </c>
      <c r="F789" s="113">
        <v>1.7</v>
      </c>
      <c r="G789" s="113">
        <v>6120</v>
      </c>
      <c r="H789" s="114">
        <v>0.008</v>
      </c>
      <c r="I789" s="114">
        <v>0.008</v>
      </c>
      <c r="J789" s="113">
        <v>1560</v>
      </c>
      <c r="K789" s="183">
        <f t="shared" si="12"/>
        <v>1.2549019607843137</v>
      </c>
      <c r="L789" s="115" t="s">
        <v>130</v>
      </c>
    </row>
    <row r="790" spans="1:12" ht="12.75">
      <c r="A790" s="211">
        <v>788</v>
      </c>
      <c r="B790" s="111" t="s">
        <v>1640</v>
      </c>
      <c r="C790" s="124" t="s">
        <v>282</v>
      </c>
      <c r="D790" s="111">
        <v>75</v>
      </c>
      <c r="E790" s="111">
        <v>60</v>
      </c>
      <c r="F790" s="111">
        <v>1.7</v>
      </c>
      <c r="G790" s="111">
        <v>7650</v>
      </c>
      <c r="H790" s="123">
        <v>0.008</v>
      </c>
      <c r="I790" s="123">
        <v>0.008</v>
      </c>
      <c r="J790" s="111">
        <v>1992</v>
      </c>
      <c r="K790" s="183">
        <f t="shared" si="12"/>
        <v>1.260392156862745</v>
      </c>
      <c r="L790" s="124" t="s">
        <v>130</v>
      </c>
    </row>
    <row r="791" spans="1:12" ht="12.75">
      <c r="A791" s="211">
        <v>789</v>
      </c>
      <c r="B791" s="172" t="s">
        <v>1641</v>
      </c>
      <c r="C791" s="121" t="s">
        <v>355</v>
      </c>
      <c r="D791" s="171">
        <v>80</v>
      </c>
      <c r="E791" s="171">
        <v>60</v>
      </c>
      <c r="F791" s="171">
        <v>1.7</v>
      </c>
      <c r="G791" s="171">
        <v>8160</v>
      </c>
      <c r="H791" s="120">
        <v>0.008</v>
      </c>
      <c r="I791" s="120">
        <v>0.008</v>
      </c>
      <c r="J791" s="171">
        <v>2160</v>
      </c>
      <c r="K791" s="183">
        <f t="shared" si="12"/>
        <v>1.2647058823529411</v>
      </c>
      <c r="L791" s="121" t="s">
        <v>130</v>
      </c>
    </row>
    <row r="792" spans="1:12" ht="12.75">
      <c r="A792" s="211">
        <v>790</v>
      </c>
      <c r="B792" s="113" t="s">
        <v>1642</v>
      </c>
      <c r="C792" s="128" t="s">
        <v>282</v>
      </c>
      <c r="D792" s="113">
        <v>25</v>
      </c>
      <c r="E792" s="113">
        <v>60</v>
      </c>
      <c r="F792" s="113">
        <v>1.7</v>
      </c>
      <c r="G792" s="113">
        <v>2550</v>
      </c>
      <c r="H792" s="114">
        <v>0.008</v>
      </c>
      <c r="I792" s="114">
        <v>0.008</v>
      </c>
      <c r="J792" s="113">
        <v>1200</v>
      </c>
      <c r="K792" s="183">
        <f t="shared" si="12"/>
        <v>1.4705882352941178</v>
      </c>
      <c r="L792" s="115" t="s">
        <v>130</v>
      </c>
    </row>
    <row r="793" spans="1:12" ht="12.75">
      <c r="A793" s="211">
        <v>791</v>
      </c>
      <c r="B793" s="113" t="s">
        <v>1643</v>
      </c>
      <c r="C793" s="128" t="s">
        <v>282</v>
      </c>
      <c r="D793" s="113">
        <v>45</v>
      </c>
      <c r="E793" s="113">
        <v>60</v>
      </c>
      <c r="F793" s="113">
        <v>0.4815</v>
      </c>
      <c r="G793" s="113">
        <v>1300</v>
      </c>
      <c r="H793" s="114">
        <v>0.008</v>
      </c>
      <c r="I793" s="114">
        <v>0.008</v>
      </c>
      <c r="J793" s="113">
        <v>660</v>
      </c>
      <c r="K793" s="183">
        <f t="shared" si="12"/>
        <v>1.5076923076923077</v>
      </c>
      <c r="L793" s="115" t="s">
        <v>130</v>
      </c>
    </row>
    <row r="794" spans="1:12" ht="12.75">
      <c r="A794" s="211">
        <v>792</v>
      </c>
      <c r="B794" s="113" t="s">
        <v>1644</v>
      </c>
      <c r="C794" s="128" t="s">
        <v>282</v>
      </c>
      <c r="D794" s="113">
        <v>20</v>
      </c>
      <c r="E794" s="113">
        <v>60</v>
      </c>
      <c r="F794" s="113">
        <v>1.7</v>
      </c>
      <c r="G794" s="113">
        <v>2040</v>
      </c>
      <c r="H794" s="114">
        <v>0.008</v>
      </c>
      <c r="I794" s="114">
        <v>0.008</v>
      </c>
      <c r="J794" s="113">
        <v>665</v>
      </c>
      <c r="K794" s="183">
        <f t="shared" si="12"/>
        <v>1.3259803921568627</v>
      </c>
      <c r="L794" s="115" t="s">
        <v>130</v>
      </c>
    </row>
    <row r="795" spans="1:12" ht="12.75">
      <c r="A795" s="211">
        <v>793</v>
      </c>
      <c r="B795" s="113" t="s">
        <v>1645</v>
      </c>
      <c r="C795" s="128" t="s">
        <v>282</v>
      </c>
      <c r="D795" s="113">
        <v>30</v>
      </c>
      <c r="E795" s="113">
        <v>60</v>
      </c>
      <c r="F795" s="113">
        <v>1.7</v>
      </c>
      <c r="G795" s="113">
        <v>3060</v>
      </c>
      <c r="H795" s="114">
        <v>0.008</v>
      </c>
      <c r="I795" s="114">
        <v>0.008</v>
      </c>
      <c r="J795" s="113">
        <v>840</v>
      </c>
      <c r="K795" s="183">
        <f t="shared" si="12"/>
        <v>1.2745098039215685</v>
      </c>
      <c r="L795" s="115" t="s">
        <v>130</v>
      </c>
    </row>
    <row r="796" spans="1:12" ht="12.75">
      <c r="A796" s="211">
        <v>794</v>
      </c>
      <c r="B796" s="113" t="s">
        <v>1646</v>
      </c>
      <c r="C796" s="128" t="s">
        <v>282</v>
      </c>
      <c r="D796" s="113">
        <v>40</v>
      </c>
      <c r="E796" s="113">
        <v>60</v>
      </c>
      <c r="F796" s="113">
        <v>1.7</v>
      </c>
      <c r="G796" s="113">
        <v>4080</v>
      </c>
      <c r="H796" s="114">
        <v>0.008</v>
      </c>
      <c r="I796" s="114">
        <v>0.008</v>
      </c>
      <c r="J796" s="113">
        <v>1120</v>
      </c>
      <c r="K796" s="183">
        <f t="shared" si="12"/>
        <v>1.2745098039215685</v>
      </c>
      <c r="L796" s="115" t="s">
        <v>130</v>
      </c>
    </row>
    <row r="797" spans="1:12" ht="12.75">
      <c r="A797" s="211">
        <v>795</v>
      </c>
      <c r="B797" s="113" t="s">
        <v>1647</v>
      </c>
      <c r="C797" s="128" t="s">
        <v>282</v>
      </c>
      <c r="D797" s="113">
        <v>45</v>
      </c>
      <c r="E797" s="113">
        <v>60</v>
      </c>
      <c r="F797" s="113">
        <v>1.7</v>
      </c>
      <c r="G797" s="113">
        <v>4590</v>
      </c>
      <c r="H797" s="114">
        <v>0.008</v>
      </c>
      <c r="I797" s="114">
        <v>0.008</v>
      </c>
      <c r="J797" s="113">
        <v>430</v>
      </c>
      <c r="K797" s="183">
        <f t="shared" si="12"/>
        <v>1.093681917211329</v>
      </c>
      <c r="L797" s="115" t="s">
        <v>130</v>
      </c>
    </row>
    <row r="798" spans="1:12" ht="12.75">
      <c r="A798" s="211">
        <v>796</v>
      </c>
      <c r="B798" s="113" t="s">
        <v>1648</v>
      </c>
      <c r="C798" s="128" t="s">
        <v>282</v>
      </c>
      <c r="D798" s="113">
        <v>45</v>
      </c>
      <c r="E798" s="113">
        <v>60</v>
      </c>
      <c r="F798" s="113">
        <v>1.7</v>
      </c>
      <c r="G798" s="113">
        <v>4590</v>
      </c>
      <c r="H798" s="114">
        <v>0.008</v>
      </c>
      <c r="I798" s="114">
        <v>0.008</v>
      </c>
      <c r="J798" s="113">
        <v>1300</v>
      </c>
      <c r="K798" s="183">
        <f t="shared" si="12"/>
        <v>1.2832244008714597</v>
      </c>
      <c r="L798" s="115" t="s">
        <v>130</v>
      </c>
    </row>
    <row r="799" spans="1:12" ht="12.75">
      <c r="A799" s="211">
        <v>797</v>
      </c>
      <c r="B799" s="111" t="s">
        <v>1649</v>
      </c>
      <c r="C799" s="124" t="s">
        <v>282</v>
      </c>
      <c r="D799" s="111">
        <v>45</v>
      </c>
      <c r="E799" s="111">
        <v>60</v>
      </c>
      <c r="F799" s="111">
        <v>1.7</v>
      </c>
      <c r="G799" s="111">
        <v>4590</v>
      </c>
      <c r="H799" s="123">
        <v>0.008</v>
      </c>
      <c r="I799" s="123">
        <v>0.008</v>
      </c>
      <c r="J799" s="111">
        <v>4500</v>
      </c>
      <c r="K799" s="183">
        <f t="shared" si="12"/>
        <v>1.9803921568627452</v>
      </c>
      <c r="L799" s="124" t="s">
        <v>130</v>
      </c>
    </row>
    <row r="800" spans="1:12" ht="12.75">
      <c r="A800" s="211">
        <v>798</v>
      </c>
      <c r="B800" s="113" t="s">
        <v>1650</v>
      </c>
      <c r="C800" s="128" t="s">
        <v>282</v>
      </c>
      <c r="D800" s="113">
        <v>45</v>
      </c>
      <c r="E800" s="113">
        <v>60</v>
      </c>
      <c r="F800" s="113">
        <v>1.1111</v>
      </c>
      <c r="G800" s="113">
        <v>3000</v>
      </c>
      <c r="H800" s="114">
        <v>0.008</v>
      </c>
      <c r="I800" s="114">
        <v>0.008</v>
      </c>
      <c r="J800" s="113">
        <v>1000</v>
      </c>
      <c r="K800" s="183">
        <f t="shared" si="12"/>
        <v>1.3333333333333333</v>
      </c>
      <c r="L800" s="115" t="s">
        <v>130</v>
      </c>
    </row>
    <row r="801" spans="1:12" ht="12.75">
      <c r="A801" s="211">
        <v>799</v>
      </c>
      <c r="B801" s="113" t="s">
        <v>1651</v>
      </c>
      <c r="C801" s="128" t="s">
        <v>282</v>
      </c>
      <c r="D801" s="113">
        <v>45</v>
      </c>
      <c r="E801" s="113">
        <v>60</v>
      </c>
      <c r="F801" s="113">
        <v>1.7</v>
      </c>
      <c r="G801" s="113">
        <v>4590</v>
      </c>
      <c r="H801" s="114">
        <v>0.008</v>
      </c>
      <c r="I801" s="114">
        <v>0.008</v>
      </c>
      <c r="J801" s="113">
        <v>1200</v>
      </c>
      <c r="K801" s="183">
        <f t="shared" si="12"/>
        <v>1.261437908496732</v>
      </c>
      <c r="L801" s="115" t="s">
        <v>130</v>
      </c>
    </row>
    <row r="802" spans="1:12" ht="12.75">
      <c r="A802" s="211">
        <v>800</v>
      </c>
      <c r="B802" s="111" t="s">
        <v>1652</v>
      </c>
      <c r="C802" s="124" t="s">
        <v>291</v>
      </c>
      <c r="D802" s="111">
        <v>4000</v>
      </c>
      <c r="E802" s="111">
        <v>1</v>
      </c>
      <c r="F802" s="111">
        <v>1</v>
      </c>
      <c r="G802" s="111">
        <v>4000</v>
      </c>
      <c r="H802" s="123">
        <v>0.017</v>
      </c>
      <c r="I802" s="123">
        <v>0.017</v>
      </c>
      <c r="J802" s="111">
        <v>1200</v>
      </c>
      <c r="K802" s="183">
        <f t="shared" si="12"/>
        <v>1.3</v>
      </c>
      <c r="L802" s="124" t="s">
        <v>136</v>
      </c>
    </row>
    <row r="803" spans="1:12" ht="12.75">
      <c r="A803" s="211">
        <v>801</v>
      </c>
      <c r="B803" s="113" t="s">
        <v>1653</v>
      </c>
      <c r="C803" s="128" t="s">
        <v>291</v>
      </c>
      <c r="D803" s="113">
        <v>4600</v>
      </c>
      <c r="E803" s="113">
        <v>1</v>
      </c>
      <c r="F803" s="113">
        <v>1</v>
      </c>
      <c r="G803" s="113">
        <v>4600</v>
      </c>
      <c r="H803" s="120">
        <v>0.017</v>
      </c>
      <c r="I803" s="120">
        <v>0.017</v>
      </c>
      <c r="J803" s="113">
        <v>1300</v>
      </c>
      <c r="K803" s="183">
        <f t="shared" si="12"/>
        <v>1.2826086956521738</v>
      </c>
      <c r="L803" s="117" t="s">
        <v>136</v>
      </c>
    </row>
    <row r="804" spans="1:12" ht="12.75">
      <c r="A804" s="211">
        <v>802</v>
      </c>
      <c r="B804" s="113" t="s">
        <v>1654</v>
      </c>
      <c r="C804" s="128" t="s">
        <v>282</v>
      </c>
      <c r="D804" s="113">
        <v>45</v>
      </c>
      <c r="E804" s="113">
        <v>60</v>
      </c>
      <c r="F804" s="113">
        <v>0.5556</v>
      </c>
      <c r="G804" s="113">
        <v>1500</v>
      </c>
      <c r="H804" s="114">
        <v>0.017</v>
      </c>
      <c r="I804" s="114">
        <v>0.017</v>
      </c>
      <c r="J804" s="113">
        <v>850</v>
      </c>
      <c r="K804" s="183">
        <f t="shared" si="12"/>
        <v>1.5666666666666667</v>
      </c>
      <c r="L804" s="117" t="s">
        <v>136</v>
      </c>
    </row>
    <row r="805" spans="1:12" ht="12.75">
      <c r="A805" s="211">
        <v>803</v>
      </c>
      <c r="B805" s="113" t="s">
        <v>1655</v>
      </c>
      <c r="C805" s="128" t="s">
        <v>282</v>
      </c>
      <c r="D805" s="113">
        <v>45</v>
      </c>
      <c r="E805" s="113">
        <v>60</v>
      </c>
      <c r="F805" s="113">
        <v>0.7407</v>
      </c>
      <c r="G805" s="113">
        <v>2000</v>
      </c>
      <c r="H805" s="114">
        <v>0.017</v>
      </c>
      <c r="I805" s="114">
        <v>0.017</v>
      </c>
      <c r="J805" s="113">
        <v>1000</v>
      </c>
      <c r="K805" s="183">
        <f t="shared" si="12"/>
        <v>1.5</v>
      </c>
      <c r="L805" s="117" t="s">
        <v>136</v>
      </c>
    </row>
    <row r="806" spans="1:12" ht="12.75">
      <c r="A806" s="211">
        <v>804</v>
      </c>
      <c r="B806" s="113" t="s">
        <v>1656</v>
      </c>
      <c r="C806" s="128" t="s">
        <v>282</v>
      </c>
      <c r="D806" s="113">
        <v>45</v>
      </c>
      <c r="E806" s="113">
        <v>60</v>
      </c>
      <c r="F806" s="113">
        <v>1.1111</v>
      </c>
      <c r="G806" s="113">
        <v>3000</v>
      </c>
      <c r="H806" s="114">
        <v>0.017</v>
      </c>
      <c r="I806" s="114">
        <v>0.017</v>
      </c>
      <c r="J806" s="113">
        <v>1200</v>
      </c>
      <c r="K806" s="183">
        <f t="shared" si="12"/>
        <v>1.4</v>
      </c>
      <c r="L806" s="117" t="s">
        <v>136</v>
      </c>
    </row>
    <row r="807" spans="1:12" ht="12.75">
      <c r="A807" s="211">
        <v>805</v>
      </c>
      <c r="B807" s="113" t="s">
        <v>1657</v>
      </c>
      <c r="C807" s="128" t="s">
        <v>291</v>
      </c>
      <c r="D807" s="113">
        <v>4000</v>
      </c>
      <c r="E807" s="113">
        <v>1</v>
      </c>
      <c r="F807" s="113">
        <v>1</v>
      </c>
      <c r="G807" s="113">
        <v>4000</v>
      </c>
      <c r="H807" s="114">
        <v>0.017</v>
      </c>
      <c r="I807" s="114">
        <v>0.017</v>
      </c>
      <c r="J807" s="113">
        <v>1100</v>
      </c>
      <c r="K807" s="183">
        <f t="shared" si="12"/>
        <v>1.275</v>
      </c>
      <c r="L807" s="117" t="s">
        <v>136</v>
      </c>
    </row>
    <row r="808" spans="1:12" ht="12.75">
      <c r="A808" s="211">
        <v>806</v>
      </c>
      <c r="B808" s="113" t="s">
        <v>1658</v>
      </c>
      <c r="C808" s="128" t="s">
        <v>291</v>
      </c>
      <c r="D808" s="113">
        <v>4000</v>
      </c>
      <c r="E808" s="113">
        <v>1</v>
      </c>
      <c r="F808" s="113">
        <v>1</v>
      </c>
      <c r="G808" s="113">
        <v>4000</v>
      </c>
      <c r="H808" s="120">
        <v>0.017</v>
      </c>
      <c r="I808" s="120">
        <v>0.017</v>
      </c>
      <c r="J808" s="113">
        <v>908</v>
      </c>
      <c r="K808" s="183">
        <f t="shared" si="12"/>
        <v>1.227</v>
      </c>
      <c r="L808" s="117" t="s">
        <v>136</v>
      </c>
    </row>
    <row r="809" spans="1:12" ht="12.75">
      <c r="A809" s="211">
        <v>807</v>
      </c>
      <c r="B809" s="111" t="s">
        <v>1659</v>
      </c>
      <c r="C809" s="124" t="s">
        <v>291</v>
      </c>
      <c r="D809" s="111">
        <v>4000</v>
      </c>
      <c r="E809" s="111">
        <v>1</v>
      </c>
      <c r="F809" s="111">
        <v>0.25</v>
      </c>
      <c r="G809" s="111">
        <v>1000</v>
      </c>
      <c r="H809" s="123">
        <v>0.017</v>
      </c>
      <c r="I809" s="123">
        <v>0.017</v>
      </c>
      <c r="J809" s="111">
        <v>1200</v>
      </c>
      <c r="K809" s="183">
        <f t="shared" si="12"/>
        <v>2.2</v>
      </c>
      <c r="L809" s="124" t="s">
        <v>136</v>
      </c>
    </row>
    <row r="810" spans="1:12" ht="12.75">
      <c r="A810" s="211">
        <v>808</v>
      </c>
      <c r="B810" s="113" t="s">
        <v>1660</v>
      </c>
      <c r="C810" s="128" t="s">
        <v>291</v>
      </c>
      <c r="D810" s="113">
        <v>4000</v>
      </c>
      <c r="E810" s="113">
        <v>1</v>
      </c>
      <c r="F810" s="113">
        <v>0.2</v>
      </c>
      <c r="G810" s="113">
        <v>800</v>
      </c>
      <c r="H810" s="120">
        <v>0.017</v>
      </c>
      <c r="I810" s="120">
        <v>0.017</v>
      </c>
      <c r="J810" s="113">
        <v>1200</v>
      </c>
      <c r="K810" s="183">
        <f t="shared" si="12"/>
        <v>2.5</v>
      </c>
      <c r="L810" s="117" t="s">
        <v>136</v>
      </c>
    </row>
    <row r="811" spans="1:12" ht="12.75">
      <c r="A811" s="211">
        <v>809</v>
      </c>
      <c r="B811" s="113" t="s">
        <v>1661</v>
      </c>
      <c r="C811" s="128" t="s">
        <v>282</v>
      </c>
      <c r="D811" s="113">
        <v>45</v>
      </c>
      <c r="E811" s="113">
        <v>60</v>
      </c>
      <c r="F811" s="113">
        <v>1.7</v>
      </c>
      <c r="G811" s="113">
        <v>4590</v>
      </c>
      <c r="H811" s="114">
        <v>0.008</v>
      </c>
      <c r="I811" s="114">
        <v>0.008</v>
      </c>
      <c r="J811" s="113">
        <v>1200</v>
      </c>
      <c r="K811" s="183">
        <f t="shared" si="12"/>
        <v>1.261437908496732</v>
      </c>
      <c r="L811" s="115" t="s">
        <v>130</v>
      </c>
    </row>
    <row r="812" spans="1:12" ht="12.75">
      <c r="A812" s="211">
        <v>810</v>
      </c>
      <c r="B812" s="110"/>
      <c r="C812" s="112"/>
      <c r="D812" s="110"/>
      <c r="E812" s="110"/>
      <c r="F812" s="110"/>
      <c r="G812" s="110"/>
      <c r="H812" s="110"/>
      <c r="I812" s="110"/>
      <c r="J812" s="110"/>
      <c r="K812" s="183" t="e">
        <f t="shared" si="12"/>
        <v>#DIV/0!</v>
      </c>
      <c r="L812" s="112"/>
    </row>
    <row r="813" spans="1:12" ht="12.75">
      <c r="A813" s="211">
        <v>811</v>
      </c>
      <c r="B813" s="110"/>
      <c r="C813" s="112"/>
      <c r="D813" s="110"/>
      <c r="E813" s="110"/>
      <c r="F813" s="110"/>
      <c r="G813" s="110"/>
      <c r="H813" s="110"/>
      <c r="I813" s="110"/>
      <c r="J813" s="110"/>
      <c r="K813" s="183" t="e">
        <f t="shared" si="12"/>
        <v>#DIV/0!</v>
      </c>
      <c r="L813" s="112"/>
    </row>
    <row r="814" spans="1:12" ht="12.75">
      <c r="A814" s="211">
        <v>812</v>
      </c>
      <c r="B814" s="110"/>
      <c r="C814" s="112"/>
      <c r="D814" s="110"/>
      <c r="E814" s="110"/>
      <c r="F814" s="110"/>
      <c r="G814" s="110"/>
      <c r="H814" s="110"/>
      <c r="I814" s="110"/>
      <c r="J814" s="110"/>
      <c r="K814" s="183" t="e">
        <f t="shared" si="12"/>
        <v>#DIV/0!</v>
      </c>
      <c r="L814" s="112"/>
    </row>
    <row r="815" spans="1:12" ht="12.75">
      <c r="A815" s="211">
        <v>813</v>
      </c>
      <c r="B815" s="110"/>
      <c r="C815" s="112"/>
      <c r="D815" s="110"/>
      <c r="E815" s="110"/>
      <c r="F815" s="110"/>
      <c r="G815" s="110"/>
      <c r="H815" s="110"/>
      <c r="I815" s="110"/>
      <c r="J815" s="110"/>
      <c r="K815" s="183" t="e">
        <f t="shared" si="12"/>
        <v>#DIV/0!</v>
      </c>
      <c r="L815" s="112"/>
    </row>
    <row r="816" spans="1:12" ht="12.75">
      <c r="A816" s="211">
        <v>814</v>
      </c>
      <c r="B816" s="110"/>
      <c r="C816" s="112"/>
      <c r="D816" s="110"/>
      <c r="E816" s="110"/>
      <c r="F816" s="110"/>
      <c r="G816" s="110"/>
      <c r="H816" s="110"/>
      <c r="I816" s="110"/>
      <c r="J816" s="110"/>
      <c r="K816" s="183" t="e">
        <f t="shared" si="12"/>
        <v>#DIV/0!</v>
      </c>
      <c r="L816" s="112"/>
    </row>
    <row r="817" spans="1:12" ht="12.75">
      <c r="A817" s="211">
        <v>815</v>
      </c>
      <c r="B817" s="110"/>
      <c r="C817" s="112"/>
      <c r="D817" s="110"/>
      <c r="E817" s="110"/>
      <c r="F817" s="110"/>
      <c r="G817" s="110"/>
      <c r="H817" s="110"/>
      <c r="I817" s="110"/>
      <c r="J817" s="110"/>
      <c r="K817" s="183" t="e">
        <f t="shared" si="12"/>
        <v>#DIV/0!</v>
      </c>
      <c r="L817" s="112"/>
    </row>
    <row r="818" spans="1:12" ht="12.75">
      <c r="A818" s="211">
        <v>816</v>
      </c>
      <c r="B818" s="110"/>
      <c r="C818" s="112"/>
      <c r="D818" s="110"/>
      <c r="E818" s="110"/>
      <c r="F818" s="110"/>
      <c r="G818" s="110"/>
      <c r="H818" s="110"/>
      <c r="I818" s="110"/>
      <c r="J818" s="110"/>
      <c r="K818" s="183" t="e">
        <f t="shared" si="12"/>
        <v>#DIV/0!</v>
      </c>
      <c r="L818" s="112"/>
    </row>
    <row r="819" spans="1:12" ht="12.75">
      <c r="A819" s="211">
        <v>817</v>
      </c>
      <c r="B819" s="110"/>
      <c r="C819" s="112"/>
      <c r="D819" s="110"/>
      <c r="E819" s="110"/>
      <c r="F819" s="110"/>
      <c r="G819" s="110"/>
      <c r="H819" s="110"/>
      <c r="I819" s="110"/>
      <c r="J819" s="110"/>
      <c r="K819" s="183" t="e">
        <f t="shared" si="12"/>
        <v>#DIV/0!</v>
      </c>
      <c r="L819" s="112"/>
    </row>
    <row r="820" spans="1:12" ht="12.75">
      <c r="A820" s="211">
        <v>818</v>
      </c>
      <c r="B820" s="110"/>
      <c r="C820" s="112"/>
      <c r="D820" s="110"/>
      <c r="E820" s="110"/>
      <c r="F820" s="110"/>
      <c r="G820" s="110"/>
      <c r="H820" s="110"/>
      <c r="I820" s="110"/>
      <c r="J820" s="110"/>
      <c r="K820" s="183" t="e">
        <f t="shared" si="12"/>
        <v>#DIV/0!</v>
      </c>
      <c r="L820" s="112"/>
    </row>
    <row r="821" spans="1:12" ht="12.75">
      <c r="A821" s="211">
        <v>819</v>
      </c>
      <c r="B821" s="110"/>
      <c r="C821" s="112"/>
      <c r="D821" s="110"/>
      <c r="E821" s="110"/>
      <c r="F821" s="110"/>
      <c r="G821" s="110"/>
      <c r="H821" s="110"/>
      <c r="I821" s="110"/>
      <c r="J821" s="110"/>
      <c r="K821" s="183" t="e">
        <f t="shared" si="12"/>
        <v>#DIV/0!</v>
      </c>
      <c r="L821" s="112"/>
    </row>
    <row r="822" spans="1:12" ht="12.75">
      <c r="A822" s="211">
        <v>820</v>
      </c>
      <c r="B822" s="110"/>
      <c r="C822" s="112"/>
      <c r="D822" s="110"/>
      <c r="E822" s="110"/>
      <c r="F822" s="110"/>
      <c r="G822" s="110"/>
      <c r="H822" s="110"/>
      <c r="I822" s="110"/>
      <c r="J822" s="110"/>
      <c r="K822" s="183" t="e">
        <f t="shared" si="12"/>
        <v>#DIV/0!</v>
      </c>
      <c r="L822" s="112"/>
    </row>
    <row r="823" spans="1:12" ht="12.75">
      <c r="A823" s="211">
        <v>821</v>
      </c>
      <c r="B823" s="110"/>
      <c r="C823" s="112"/>
      <c r="D823" s="110"/>
      <c r="E823" s="110"/>
      <c r="F823" s="110"/>
      <c r="G823" s="110"/>
      <c r="H823" s="110"/>
      <c r="I823" s="110"/>
      <c r="J823" s="110"/>
      <c r="K823" s="183" t="e">
        <f t="shared" si="12"/>
        <v>#DIV/0!</v>
      </c>
      <c r="L823" s="112"/>
    </row>
    <row r="824" spans="1:12" ht="12.75">
      <c r="A824" s="211">
        <v>822</v>
      </c>
      <c r="B824" s="110"/>
      <c r="C824" s="112"/>
      <c r="D824" s="110"/>
      <c r="E824" s="110"/>
      <c r="F824" s="110"/>
      <c r="G824" s="110"/>
      <c r="H824" s="110"/>
      <c r="I824" s="110"/>
      <c r="J824" s="110"/>
      <c r="K824" s="183" t="e">
        <f t="shared" si="12"/>
        <v>#DIV/0!</v>
      </c>
      <c r="L824" s="112"/>
    </row>
    <row r="825" spans="1:12" ht="12.75">
      <c r="A825" s="211">
        <v>823</v>
      </c>
      <c r="B825" s="110"/>
      <c r="C825" s="112"/>
      <c r="D825" s="110"/>
      <c r="E825" s="110"/>
      <c r="F825" s="110"/>
      <c r="G825" s="110"/>
      <c r="H825" s="110"/>
      <c r="I825" s="110"/>
      <c r="J825" s="110"/>
      <c r="K825" s="183" t="e">
        <f t="shared" si="12"/>
        <v>#DIV/0!</v>
      </c>
      <c r="L825" s="112"/>
    </row>
    <row r="826" spans="1:12" ht="12.75">
      <c r="A826" s="211">
        <v>824</v>
      </c>
      <c r="B826" s="110"/>
      <c r="C826" s="112"/>
      <c r="D826" s="110"/>
      <c r="E826" s="110"/>
      <c r="F826" s="110"/>
      <c r="G826" s="110"/>
      <c r="H826" s="110"/>
      <c r="I826" s="110"/>
      <c r="J826" s="110"/>
      <c r="K826" s="183" t="e">
        <f t="shared" si="12"/>
        <v>#DIV/0!</v>
      </c>
      <c r="L826" s="112"/>
    </row>
    <row r="827" spans="1:12" ht="12.75">
      <c r="A827" s="211">
        <v>825</v>
      </c>
      <c r="B827" s="110"/>
      <c r="C827" s="112"/>
      <c r="D827" s="110"/>
      <c r="E827" s="110"/>
      <c r="F827" s="110"/>
      <c r="G827" s="110"/>
      <c r="H827" s="110"/>
      <c r="I827" s="110"/>
      <c r="J827" s="110"/>
      <c r="K827" s="183" t="e">
        <f t="shared" si="12"/>
        <v>#DIV/0!</v>
      </c>
      <c r="L827" s="112"/>
    </row>
    <row r="828" spans="1:12" ht="12.75">
      <c r="A828" s="211">
        <v>826</v>
      </c>
      <c r="B828" s="110"/>
      <c r="C828" s="112"/>
      <c r="D828" s="110"/>
      <c r="E828" s="110"/>
      <c r="F828" s="110"/>
      <c r="G828" s="110"/>
      <c r="H828" s="110"/>
      <c r="I828" s="110"/>
      <c r="J828" s="110"/>
      <c r="K828" s="183" t="e">
        <f t="shared" si="12"/>
        <v>#DIV/0!</v>
      </c>
      <c r="L828" s="112"/>
    </row>
    <row r="829" spans="1:12" ht="12.75">
      <c r="A829" s="211">
        <v>827</v>
      </c>
      <c r="B829" s="110"/>
      <c r="C829" s="112"/>
      <c r="D829" s="110"/>
      <c r="E829" s="110"/>
      <c r="F829" s="110"/>
      <c r="G829" s="110"/>
      <c r="H829" s="110"/>
      <c r="I829" s="110"/>
      <c r="J829" s="110"/>
      <c r="K829" s="183" t="e">
        <f t="shared" si="12"/>
        <v>#DIV/0!</v>
      </c>
      <c r="L829" s="112"/>
    </row>
    <row r="830" spans="1:12" ht="12.75">
      <c r="A830" s="211">
        <v>828</v>
      </c>
      <c r="B830" s="110"/>
      <c r="C830" s="112"/>
      <c r="D830" s="110"/>
      <c r="E830" s="110"/>
      <c r="F830" s="110"/>
      <c r="G830" s="110"/>
      <c r="H830" s="110"/>
      <c r="I830" s="110"/>
      <c r="J830" s="110"/>
      <c r="K830" s="183" t="e">
        <f t="shared" si="12"/>
        <v>#DIV/0!</v>
      </c>
      <c r="L830" s="112"/>
    </row>
    <row r="831" spans="1:12" ht="12.75">
      <c r="A831" s="211">
        <v>829</v>
      </c>
      <c r="B831" s="110"/>
      <c r="C831" s="112"/>
      <c r="D831" s="110"/>
      <c r="E831" s="110"/>
      <c r="F831" s="110"/>
      <c r="G831" s="110"/>
      <c r="H831" s="110"/>
      <c r="I831" s="110"/>
      <c r="J831" s="110"/>
      <c r="K831" s="183" t="e">
        <f t="shared" si="12"/>
        <v>#DIV/0!</v>
      </c>
      <c r="L831" s="112"/>
    </row>
    <row r="832" spans="1:12" ht="12.75">
      <c r="A832" s="211">
        <v>830</v>
      </c>
      <c r="B832" s="110"/>
      <c r="C832" s="112"/>
      <c r="D832" s="110"/>
      <c r="E832" s="110"/>
      <c r="F832" s="110"/>
      <c r="G832" s="110"/>
      <c r="H832" s="110"/>
      <c r="I832" s="110"/>
      <c r="J832" s="110"/>
      <c r="K832" s="183" t="e">
        <f t="shared" si="12"/>
        <v>#DIV/0!</v>
      </c>
      <c r="L832" s="112"/>
    </row>
    <row r="833" spans="1:12" ht="12.75">
      <c r="A833" s="211">
        <v>831</v>
      </c>
      <c r="B833" s="110"/>
      <c r="C833" s="112"/>
      <c r="D833" s="110"/>
      <c r="E833" s="110"/>
      <c r="F833" s="110"/>
      <c r="G833" s="110"/>
      <c r="H833" s="110"/>
      <c r="I833" s="110"/>
      <c r="J833" s="110"/>
      <c r="K833" s="183" t="e">
        <f t="shared" si="12"/>
        <v>#DIV/0!</v>
      </c>
      <c r="L833" s="112"/>
    </row>
    <row r="834" spans="1:12" ht="12.75">
      <c r="A834" s="211">
        <v>832</v>
      </c>
      <c r="B834" s="110"/>
      <c r="C834" s="112"/>
      <c r="D834" s="110"/>
      <c r="E834" s="110"/>
      <c r="F834" s="110"/>
      <c r="G834" s="110"/>
      <c r="H834" s="110"/>
      <c r="I834" s="110"/>
      <c r="J834" s="110"/>
      <c r="K834" s="183" t="e">
        <f t="shared" si="12"/>
        <v>#DIV/0!</v>
      </c>
      <c r="L834" s="112"/>
    </row>
    <row r="835" spans="1:12" ht="12.75">
      <c r="A835" s="211">
        <v>833</v>
      </c>
      <c r="B835" s="110"/>
      <c r="C835" s="112"/>
      <c r="D835" s="110"/>
      <c r="E835" s="110"/>
      <c r="F835" s="110"/>
      <c r="G835" s="110"/>
      <c r="H835" s="110"/>
      <c r="I835" s="110"/>
      <c r="J835" s="110"/>
      <c r="K835" s="183" t="e">
        <f t="shared" si="12"/>
        <v>#DIV/0!</v>
      </c>
      <c r="L835" s="112"/>
    </row>
    <row r="836" spans="1:12" ht="12.75">
      <c r="A836" s="211">
        <v>834</v>
      </c>
      <c r="B836" s="110"/>
      <c r="C836" s="112"/>
      <c r="D836" s="110"/>
      <c r="E836" s="110"/>
      <c r="F836" s="110"/>
      <c r="G836" s="110"/>
      <c r="H836" s="110"/>
      <c r="I836" s="110"/>
      <c r="J836" s="110"/>
      <c r="K836" s="183" t="e">
        <f t="shared" si="12"/>
        <v>#DIV/0!</v>
      </c>
      <c r="L836" s="112"/>
    </row>
    <row r="837" spans="1:12" ht="12.75">
      <c r="A837" s="211">
        <v>835</v>
      </c>
      <c r="B837" s="110"/>
      <c r="C837" s="112"/>
      <c r="D837" s="110"/>
      <c r="E837" s="110"/>
      <c r="F837" s="110"/>
      <c r="G837" s="110"/>
      <c r="H837" s="110"/>
      <c r="I837" s="110"/>
      <c r="J837" s="110"/>
      <c r="K837" s="183" t="e">
        <f t="shared" si="12"/>
        <v>#DIV/0!</v>
      </c>
      <c r="L837" s="112"/>
    </row>
    <row r="838" spans="1:12" ht="12.75">
      <c r="A838" s="211">
        <v>836</v>
      </c>
      <c r="B838" s="110"/>
      <c r="C838" s="112"/>
      <c r="D838" s="110"/>
      <c r="E838" s="110"/>
      <c r="F838" s="110"/>
      <c r="G838" s="110"/>
      <c r="H838" s="110"/>
      <c r="I838" s="110"/>
      <c r="J838" s="110"/>
      <c r="K838" s="183" t="e">
        <f t="shared" si="12"/>
        <v>#DIV/0!</v>
      </c>
      <c r="L838" s="112"/>
    </row>
    <row r="839" spans="1:12" ht="12.75">
      <c r="A839" s="211">
        <v>837</v>
      </c>
      <c r="B839" s="110"/>
      <c r="C839" s="112"/>
      <c r="D839" s="110"/>
      <c r="E839" s="110"/>
      <c r="F839" s="110"/>
      <c r="G839" s="110"/>
      <c r="H839" s="110"/>
      <c r="I839" s="110"/>
      <c r="J839" s="110"/>
      <c r="K839" s="183" t="e">
        <f aca="true" t="shared" si="13" ref="K839:K902">(J839/G839)+1</f>
        <v>#DIV/0!</v>
      </c>
      <c r="L839" s="112"/>
    </row>
    <row r="840" spans="1:12" ht="12.75">
      <c r="A840" s="211">
        <v>838</v>
      </c>
      <c r="B840" s="110"/>
      <c r="C840" s="112"/>
      <c r="D840" s="110"/>
      <c r="E840" s="110"/>
      <c r="F840" s="110"/>
      <c r="G840" s="110"/>
      <c r="H840" s="110"/>
      <c r="I840" s="110"/>
      <c r="J840" s="110"/>
      <c r="K840" s="183" t="e">
        <f t="shared" si="13"/>
        <v>#DIV/0!</v>
      </c>
      <c r="L840" s="112"/>
    </row>
    <row r="841" spans="1:12" ht="12.75">
      <c r="A841" s="211">
        <v>839</v>
      </c>
      <c r="B841" s="110"/>
      <c r="C841" s="112"/>
      <c r="D841" s="110"/>
      <c r="E841" s="110"/>
      <c r="F841" s="110"/>
      <c r="G841" s="110"/>
      <c r="H841" s="110"/>
      <c r="I841" s="110"/>
      <c r="J841" s="110"/>
      <c r="K841" s="183" t="e">
        <f t="shared" si="13"/>
        <v>#DIV/0!</v>
      </c>
      <c r="L841" s="112"/>
    </row>
    <row r="842" spans="1:12" ht="12.75">
      <c r="A842" s="211">
        <v>840</v>
      </c>
      <c r="B842" s="110"/>
      <c r="C842" s="112"/>
      <c r="D842" s="110"/>
      <c r="E842" s="110"/>
      <c r="F842" s="110"/>
      <c r="G842" s="110"/>
      <c r="H842" s="110"/>
      <c r="I842" s="110"/>
      <c r="J842" s="110"/>
      <c r="K842" s="183" t="e">
        <f t="shared" si="13"/>
        <v>#DIV/0!</v>
      </c>
      <c r="L842" s="112"/>
    </row>
    <row r="843" spans="1:12" ht="12.75">
      <c r="A843" s="211">
        <v>841</v>
      </c>
      <c r="B843" s="110"/>
      <c r="C843" s="112"/>
      <c r="D843" s="110"/>
      <c r="E843" s="110"/>
      <c r="F843" s="110"/>
      <c r="G843" s="110"/>
      <c r="H843" s="110"/>
      <c r="I843" s="110"/>
      <c r="J843" s="110"/>
      <c r="K843" s="183" t="e">
        <f t="shared" si="13"/>
        <v>#DIV/0!</v>
      </c>
      <c r="L843" s="112"/>
    </row>
    <row r="844" spans="1:12" ht="12.75">
      <c r="A844" s="211">
        <v>842</v>
      </c>
      <c r="B844" s="110"/>
      <c r="C844" s="112"/>
      <c r="D844" s="110"/>
      <c r="E844" s="110"/>
      <c r="F844" s="110"/>
      <c r="G844" s="110"/>
      <c r="H844" s="110"/>
      <c r="I844" s="110"/>
      <c r="J844" s="110"/>
      <c r="K844" s="183" t="e">
        <f t="shared" si="13"/>
        <v>#DIV/0!</v>
      </c>
      <c r="L844" s="112"/>
    </row>
    <row r="845" spans="1:12" ht="12.75">
      <c r="A845" s="211">
        <v>843</v>
      </c>
      <c r="B845" s="110"/>
      <c r="C845" s="112"/>
      <c r="D845" s="110"/>
      <c r="E845" s="110"/>
      <c r="F845" s="110"/>
      <c r="G845" s="110"/>
      <c r="H845" s="110"/>
      <c r="I845" s="110"/>
      <c r="J845" s="110"/>
      <c r="K845" s="183" t="e">
        <f t="shared" si="13"/>
        <v>#DIV/0!</v>
      </c>
      <c r="L845" s="112"/>
    </row>
    <row r="846" spans="1:12" ht="12.75">
      <c r="A846" s="211">
        <v>844</v>
      </c>
      <c r="B846" s="110"/>
      <c r="C846" s="112"/>
      <c r="D846" s="110"/>
      <c r="E846" s="110"/>
      <c r="F846" s="110"/>
      <c r="G846" s="110"/>
      <c r="H846" s="110"/>
      <c r="I846" s="110"/>
      <c r="J846" s="110"/>
      <c r="K846" s="183" t="e">
        <f t="shared" si="13"/>
        <v>#DIV/0!</v>
      </c>
      <c r="L846" s="112"/>
    </row>
    <row r="847" spans="1:12" ht="12.75">
      <c r="A847" s="211">
        <v>845</v>
      </c>
      <c r="B847" s="110"/>
      <c r="C847" s="112"/>
      <c r="D847" s="110"/>
      <c r="E847" s="110"/>
      <c r="F847" s="110"/>
      <c r="G847" s="110"/>
      <c r="H847" s="110"/>
      <c r="I847" s="110"/>
      <c r="J847" s="110"/>
      <c r="K847" s="183" t="e">
        <f t="shared" si="13"/>
        <v>#DIV/0!</v>
      </c>
      <c r="L847" s="112"/>
    </row>
    <row r="848" spans="1:12" ht="12.75">
      <c r="A848" s="211">
        <v>846</v>
      </c>
      <c r="B848" s="110"/>
      <c r="C848" s="112"/>
      <c r="D848" s="110"/>
      <c r="E848" s="110"/>
      <c r="F848" s="110"/>
      <c r="G848" s="110"/>
      <c r="H848" s="110"/>
      <c r="I848" s="110"/>
      <c r="J848" s="110"/>
      <c r="K848" s="183" t="e">
        <f t="shared" si="13"/>
        <v>#DIV/0!</v>
      </c>
      <c r="L848" s="112"/>
    </row>
    <row r="849" spans="1:12" ht="12.75">
      <c r="A849" s="211">
        <v>847</v>
      </c>
      <c r="B849" s="110"/>
      <c r="C849" s="112"/>
      <c r="D849" s="110"/>
      <c r="E849" s="110"/>
      <c r="F849" s="110"/>
      <c r="G849" s="110"/>
      <c r="H849" s="110"/>
      <c r="I849" s="110"/>
      <c r="J849" s="110"/>
      <c r="K849" s="183" t="e">
        <f t="shared" si="13"/>
        <v>#DIV/0!</v>
      </c>
      <c r="L849" s="112"/>
    </row>
    <row r="850" spans="1:12" ht="12.75">
      <c r="A850" s="211">
        <v>848</v>
      </c>
      <c r="B850" s="110"/>
      <c r="C850" s="112"/>
      <c r="D850" s="110"/>
      <c r="E850" s="110"/>
      <c r="F850" s="110"/>
      <c r="G850" s="110"/>
      <c r="H850" s="110"/>
      <c r="I850" s="110"/>
      <c r="J850" s="110"/>
      <c r="K850" s="183" t="e">
        <f t="shared" si="13"/>
        <v>#DIV/0!</v>
      </c>
      <c r="L850" s="112"/>
    </row>
    <row r="851" spans="1:12" ht="12.75">
      <c r="A851" s="211">
        <v>849</v>
      </c>
      <c r="B851" s="110"/>
      <c r="C851" s="112"/>
      <c r="D851" s="110"/>
      <c r="E851" s="110"/>
      <c r="F851" s="110"/>
      <c r="G851" s="110"/>
      <c r="H851" s="110"/>
      <c r="I851" s="110"/>
      <c r="J851" s="110"/>
      <c r="K851" s="183" t="e">
        <f t="shared" si="13"/>
        <v>#DIV/0!</v>
      </c>
      <c r="L851" s="112"/>
    </row>
    <row r="852" spans="1:12" ht="12.75">
      <c r="A852" s="211">
        <v>850</v>
      </c>
      <c r="B852" s="110"/>
      <c r="C852" s="112"/>
      <c r="D852" s="110"/>
      <c r="E852" s="110"/>
      <c r="F852" s="110"/>
      <c r="G852" s="110"/>
      <c r="H852" s="110"/>
      <c r="I852" s="110"/>
      <c r="J852" s="110"/>
      <c r="K852" s="183" t="e">
        <f t="shared" si="13"/>
        <v>#DIV/0!</v>
      </c>
      <c r="L852" s="112"/>
    </row>
    <row r="853" spans="1:12" ht="12.75">
      <c r="A853" s="211">
        <v>851</v>
      </c>
      <c r="B853" s="110"/>
      <c r="C853" s="112"/>
      <c r="D853" s="110"/>
      <c r="E853" s="110"/>
      <c r="F853" s="110"/>
      <c r="G853" s="110"/>
      <c r="H853" s="110"/>
      <c r="I853" s="110"/>
      <c r="J853" s="110"/>
      <c r="K853" s="183" t="e">
        <f t="shared" si="13"/>
        <v>#DIV/0!</v>
      </c>
      <c r="L853" s="112"/>
    </row>
    <row r="854" spans="1:12" ht="12.75">
      <c r="A854" s="211">
        <v>852</v>
      </c>
      <c r="B854" s="110"/>
      <c r="C854" s="112"/>
      <c r="D854" s="110"/>
      <c r="E854" s="110"/>
      <c r="F854" s="110"/>
      <c r="G854" s="110"/>
      <c r="H854" s="110"/>
      <c r="I854" s="110"/>
      <c r="J854" s="110"/>
      <c r="K854" s="183" t="e">
        <f t="shared" si="13"/>
        <v>#DIV/0!</v>
      </c>
      <c r="L854" s="112"/>
    </row>
    <row r="855" spans="1:12" ht="12.75">
      <c r="A855" s="211">
        <v>853</v>
      </c>
      <c r="B855" s="110"/>
      <c r="C855" s="112"/>
      <c r="D855" s="110"/>
      <c r="E855" s="110"/>
      <c r="F855" s="110"/>
      <c r="G855" s="110"/>
      <c r="H855" s="110"/>
      <c r="I855" s="110"/>
      <c r="J855" s="110"/>
      <c r="K855" s="183" t="e">
        <f t="shared" si="13"/>
        <v>#DIV/0!</v>
      </c>
      <c r="L855" s="112"/>
    </row>
    <row r="856" spans="1:12" ht="12.75">
      <c r="A856" s="211">
        <v>854</v>
      </c>
      <c r="B856" s="110"/>
      <c r="C856" s="112"/>
      <c r="D856" s="110"/>
      <c r="E856" s="110"/>
      <c r="F856" s="110"/>
      <c r="G856" s="110"/>
      <c r="H856" s="110"/>
      <c r="I856" s="110"/>
      <c r="J856" s="110"/>
      <c r="K856" s="183" t="e">
        <f t="shared" si="13"/>
        <v>#DIV/0!</v>
      </c>
      <c r="L856" s="112"/>
    </row>
    <row r="857" spans="1:12" ht="12.75">
      <c r="A857" s="211">
        <v>855</v>
      </c>
      <c r="B857" s="110"/>
      <c r="C857" s="112"/>
      <c r="D857" s="110"/>
      <c r="E857" s="110"/>
      <c r="F857" s="110"/>
      <c r="G857" s="110"/>
      <c r="H857" s="110"/>
      <c r="I857" s="110"/>
      <c r="J857" s="110"/>
      <c r="K857" s="183" t="e">
        <f t="shared" si="13"/>
        <v>#DIV/0!</v>
      </c>
      <c r="L857" s="112"/>
    </row>
    <row r="858" spans="1:12" ht="12.75">
      <c r="A858" s="211">
        <v>856</v>
      </c>
      <c r="B858" s="110"/>
      <c r="C858" s="112"/>
      <c r="D858" s="110"/>
      <c r="E858" s="110"/>
      <c r="F858" s="110"/>
      <c r="G858" s="110"/>
      <c r="H858" s="110"/>
      <c r="I858" s="110"/>
      <c r="J858" s="110"/>
      <c r="K858" s="183" t="e">
        <f t="shared" si="13"/>
        <v>#DIV/0!</v>
      </c>
      <c r="L858" s="112"/>
    </row>
    <row r="859" spans="1:12" ht="12.75">
      <c r="A859" s="211">
        <v>857</v>
      </c>
      <c r="B859" s="110"/>
      <c r="C859" s="112"/>
      <c r="D859" s="110"/>
      <c r="E859" s="110"/>
      <c r="F859" s="110"/>
      <c r="G859" s="110"/>
      <c r="H859" s="110"/>
      <c r="I859" s="110"/>
      <c r="J859" s="110"/>
      <c r="K859" s="183" t="e">
        <f t="shared" si="13"/>
        <v>#DIV/0!</v>
      </c>
      <c r="L859" s="112"/>
    </row>
    <row r="860" spans="1:12" ht="12.75">
      <c r="A860" s="211">
        <v>858</v>
      </c>
      <c r="B860" s="110"/>
      <c r="C860" s="112"/>
      <c r="D860" s="110"/>
      <c r="E860" s="110"/>
      <c r="F860" s="110"/>
      <c r="G860" s="110"/>
      <c r="H860" s="110"/>
      <c r="I860" s="110"/>
      <c r="J860" s="110"/>
      <c r="K860" s="183" t="e">
        <f t="shared" si="13"/>
        <v>#DIV/0!</v>
      </c>
      <c r="L860" s="112"/>
    </row>
    <row r="861" spans="1:12" ht="12.75">
      <c r="A861" s="211">
        <v>859</v>
      </c>
      <c r="B861" s="110"/>
      <c r="C861" s="112"/>
      <c r="D861" s="110"/>
      <c r="E861" s="110"/>
      <c r="F861" s="110"/>
      <c r="G861" s="110"/>
      <c r="H861" s="110"/>
      <c r="I861" s="110"/>
      <c r="J861" s="110"/>
      <c r="K861" s="183" t="e">
        <f t="shared" si="13"/>
        <v>#DIV/0!</v>
      </c>
      <c r="L861" s="112"/>
    </row>
    <row r="862" spans="1:12" ht="12.75">
      <c r="A862" s="211">
        <v>860</v>
      </c>
      <c r="B862" s="110"/>
      <c r="C862" s="112"/>
      <c r="D862" s="110"/>
      <c r="E862" s="110"/>
      <c r="F862" s="110"/>
      <c r="G862" s="110"/>
      <c r="H862" s="110"/>
      <c r="I862" s="110"/>
      <c r="J862" s="110"/>
      <c r="K862" s="183" t="e">
        <f t="shared" si="13"/>
        <v>#DIV/0!</v>
      </c>
      <c r="L862" s="112"/>
    </row>
    <row r="863" spans="1:12" ht="12.75">
      <c r="A863" s="211">
        <v>861</v>
      </c>
      <c r="B863" s="110"/>
      <c r="C863" s="112"/>
      <c r="D863" s="110"/>
      <c r="E863" s="110"/>
      <c r="F863" s="110"/>
      <c r="G863" s="110"/>
      <c r="H863" s="110"/>
      <c r="I863" s="110"/>
      <c r="J863" s="110"/>
      <c r="K863" s="183" t="e">
        <f t="shared" si="13"/>
        <v>#DIV/0!</v>
      </c>
      <c r="L863" s="112"/>
    </row>
    <row r="864" spans="1:12" ht="12.75">
      <c r="A864" s="211">
        <v>862</v>
      </c>
      <c r="B864" s="110"/>
      <c r="C864" s="112"/>
      <c r="D864" s="110"/>
      <c r="E864" s="110"/>
      <c r="F864" s="110"/>
      <c r="G864" s="110"/>
      <c r="H864" s="110"/>
      <c r="I864" s="110"/>
      <c r="J864" s="110"/>
      <c r="K864" s="183" t="e">
        <f t="shared" si="13"/>
        <v>#DIV/0!</v>
      </c>
      <c r="L864" s="112"/>
    </row>
    <row r="865" spans="1:12" ht="12.75">
      <c r="A865" s="211">
        <v>863</v>
      </c>
      <c r="B865" s="110"/>
      <c r="C865" s="112"/>
      <c r="D865" s="110"/>
      <c r="E865" s="110"/>
      <c r="F865" s="110"/>
      <c r="G865" s="110"/>
      <c r="H865" s="110"/>
      <c r="I865" s="110"/>
      <c r="J865" s="110"/>
      <c r="K865" s="183" t="e">
        <f t="shared" si="13"/>
        <v>#DIV/0!</v>
      </c>
      <c r="L865" s="112"/>
    </row>
    <row r="866" spans="1:12" ht="12.75">
      <c r="A866" s="211">
        <v>864</v>
      </c>
      <c r="B866" s="110"/>
      <c r="C866" s="112"/>
      <c r="D866" s="110"/>
      <c r="E866" s="110"/>
      <c r="F866" s="110"/>
      <c r="G866" s="110"/>
      <c r="H866" s="110"/>
      <c r="I866" s="110"/>
      <c r="J866" s="110"/>
      <c r="K866" s="183" t="e">
        <f t="shared" si="13"/>
        <v>#DIV/0!</v>
      </c>
      <c r="L866" s="112"/>
    </row>
    <row r="867" spans="1:12" ht="12.75">
      <c r="A867" s="211">
        <v>865</v>
      </c>
      <c r="B867" s="110"/>
      <c r="C867" s="112"/>
      <c r="D867" s="110"/>
      <c r="E867" s="110"/>
      <c r="F867" s="110"/>
      <c r="G867" s="110"/>
      <c r="H867" s="110"/>
      <c r="I867" s="110"/>
      <c r="J867" s="110"/>
      <c r="K867" s="183" t="e">
        <f t="shared" si="13"/>
        <v>#DIV/0!</v>
      </c>
      <c r="L867" s="112"/>
    </row>
    <row r="868" spans="1:12" ht="12.75">
      <c r="A868" s="211">
        <v>866</v>
      </c>
      <c r="B868" s="110"/>
      <c r="C868" s="112"/>
      <c r="D868" s="110"/>
      <c r="E868" s="110"/>
      <c r="F868" s="110"/>
      <c r="G868" s="110"/>
      <c r="H868" s="110"/>
      <c r="I868" s="110"/>
      <c r="J868" s="110"/>
      <c r="K868" s="183" t="e">
        <f t="shared" si="13"/>
        <v>#DIV/0!</v>
      </c>
      <c r="L868" s="112"/>
    </row>
    <row r="869" spans="1:12" ht="12.75">
      <c r="A869" s="211">
        <v>867</v>
      </c>
      <c r="B869" s="110"/>
      <c r="C869" s="112"/>
      <c r="D869" s="110"/>
      <c r="E869" s="110"/>
      <c r="F869" s="110"/>
      <c r="G869" s="110"/>
      <c r="H869" s="110"/>
      <c r="I869" s="110"/>
      <c r="J869" s="110"/>
      <c r="K869" s="183" t="e">
        <f t="shared" si="13"/>
        <v>#DIV/0!</v>
      </c>
      <c r="L869" s="112"/>
    </row>
    <row r="870" spans="1:12" ht="12.75">
      <c r="A870" s="211">
        <v>868</v>
      </c>
      <c r="B870" s="110"/>
      <c r="C870" s="112"/>
      <c r="D870" s="110"/>
      <c r="E870" s="110"/>
      <c r="F870" s="110"/>
      <c r="G870" s="110"/>
      <c r="H870" s="110"/>
      <c r="I870" s="110"/>
      <c r="J870" s="110"/>
      <c r="K870" s="183" t="e">
        <f t="shared" si="13"/>
        <v>#DIV/0!</v>
      </c>
      <c r="L870" s="112"/>
    </row>
    <row r="871" spans="1:12" ht="12.75">
      <c r="A871" s="211">
        <v>869</v>
      </c>
      <c r="B871" s="110"/>
      <c r="C871" s="112"/>
      <c r="D871" s="110"/>
      <c r="E871" s="110"/>
      <c r="F871" s="110"/>
      <c r="G871" s="110"/>
      <c r="H871" s="110"/>
      <c r="I871" s="110"/>
      <c r="J871" s="110"/>
      <c r="K871" s="183" t="e">
        <f t="shared" si="13"/>
        <v>#DIV/0!</v>
      </c>
      <c r="L871" s="112"/>
    </row>
    <row r="872" spans="1:12" ht="12.75">
      <c r="A872" s="211">
        <v>870</v>
      </c>
      <c r="B872" s="110"/>
      <c r="C872" s="112"/>
      <c r="D872" s="110"/>
      <c r="E872" s="110"/>
      <c r="F872" s="110"/>
      <c r="G872" s="110"/>
      <c r="H872" s="110"/>
      <c r="I872" s="110"/>
      <c r="J872" s="110"/>
      <c r="K872" s="183" t="e">
        <f t="shared" si="13"/>
        <v>#DIV/0!</v>
      </c>
      <c r="L872" s="112"/>
    </row>
    <row r="873" spans="1:12" ht="12.75">
      <c r="A873" s="211">
        <v>871</v>
      </c>
      <c r="B873" s="110"/>
      <c r="C873" s="112"/>
      <c r="D873" s="110"/>
      <c r="E873" s="110"/>
      <c r="F873" s="110"/>
      <c r="G873" s="110"/>
      <c r="H873" s="110"/>
      <c r="I873" s="110"/>
      <c r="J873" s="110"/>
      <c r="K873" s="183" t="e">
        <f t="shared" si="13"/>
        <v>#DIV/0!</v>
      </c>
      <c r="L873" s="112"/>
    </row>
    <row r="874" spans="1:12" ht="12.75">
      <c r="A874" s="211">
        <v>872</v>
      </c>
      <c r="B874" s="110"/>
      <c r="C874" s="112"/>
      <c r="D874" s="110"/>
      <c r="E874" s="110"/>
      <c r="F874" s="110"/>
      <c r="G874" s="110"/>
      <c r="H874" s="110"/>
      <c r="I874" s="110"/>
      <c r="J874" s="110"/>
      <c r="K874" s="183" t="e">
        <f t="shared" si="13"/>
        <v>#DIV/0!</v>
      </c>
      <c r="L874" s="112"/>
    </row>
    <row r="875" spans="1:12" ht="12.75">
      <c r="A875" s="211">
        <v>873</v>
      </c>
      <c r="B875" s="110"/>
      <c r="C875" s="112"/>
      <c r="D875" s="110"/>
      <c r="E875" s="110"/>
      <c r="F875" s="110"/>
      <c r="G875" s="110"/>
      <c r="H875" s="110"/>
      <c r="I875" s="110"/>
      <c r="J875" s="110"/>
      <c r="K875" s="183" t="e">
        <f t="shared" si="13"/>
        <v>#DIV/0!</v>
      </c>
      <c r="L875" s="112"/>
    </row>
    <row r="876" spans="1:12" ht="12.75">
      <c r="A876" s="211">
        <v>874</v>
      </c>
      <c r="B876" s="110"/>
      <c r="C876" s="112"/>
      <c r="D876" s="110"/>
      <c r="E876" s="110"/>
      <c r="F876" s="110"/>
      <c r="G876" s="110"/>
      <c r="H876" s="110"/>
      <c r="I876" s="110"/>
      <c r="J876" s="110"/>
      <c r="K876" s="183" t="e">
        <f t="shared" si="13"/>
        <v>#DIV/0!</v>
      </c>
      <c r="L876" s="112"/>
    </row>
    <row r="877" spans="1:12" ht="12.75">
      <c r="A877" s="211">
        <v>875</v>
      </c>
      <c r="B877" s="110"/>
      <c r="C877" s="112"/>
      <c r="D877" s="110"/>
      <c r="E877" s="110"/>
      <c r="F877" s="110"/>
      <c r="G877" s="110"/>
      <c r="H877" s="110"/>
      <c r="I877" s="110"/>
      <c r="J877" s="110"/>
      <c r="K877" s="183" t="e">
        <f t="shared" si="13"/>
        <v>#DIV/0!</v>
      </c>
      <c r="L877" s="112"/>
    </row>
    <row r="878" spans="1:12" ht="12.75">
      <c r="A878" s="211">
        <v>876</v>
      </c>
      <c r="B878" s="110"/>
      <c r="C878" s="112"/>
      <c r="D878" s="110"/>
      <c r="E878" s="110"/>
      <c r="F878" s="110"/>
      <c r="G878" s="110"/>
      <c r="H878" s="110"/>
      <c r="I878" s="110"/>
      <c r="J878" s="110"/>
      <c r="K878" s="183" t="e">
        <f t="shared" si="13"/>
        <v>#DIV/0!</v>
      </c>
      <c r="L878" s="112"/>
    </row>
    <row r="879" spans="1:12" ht="12.75">
      <c r="A879" s="211">
        <v>877</v>
      </c>
      <c r="B879" s="110"/>
      <c r="C879" s="112"/>
      <c r="D879" s="110"/>
      <c r="E879" s="110"/>
      <c r="F879" s="110"/>
      <c r="G879" s="110"/>
      <c r="H879" s="110"/>
      <c r="I879" s="110"/>
      <c r="J879" s="110"/>
      <c r="K879" s="183" t="e">
        <f t="shared" si="13"/>
        <v>#DIV/0!</v>
      </c>
      <c r="L879" s="112"/>
    </row>
    <row r="880" spans="1:12" ht="12.75">
      <c r="A880" s="211">
        <v>878</v>
      </c>
      <c r="B880" s="110"/>
      <c r="C880" s="112"/>
      <c r="D880" s="110"/>
      <c r="E880" s="110"/>
      <c r="F880" s="110"/>
      <c r="G880" s="110"/>
      <c r="H880" s="110"/>
      <c r="I880" s="110"/>
      <c r="J880" s="110"/>
      <c r="K880" s="183" t="e">
        <f t="shared" si="13"/>
        <v>#DIV/0!</v>
      </c>
      <c r="L880" s="112"/>
    </row>
    <row r="881" spans="1:12" ht="12.75">
      <c r="A881" s="211">
        <v>879</v>
      </c>
      <c r="B881" s="110"/>
      <c r="C881" s="112"/>
      <c r="D881" s="110"/>
      <c r="E881" s="110"/>
      <c r="F881" s="110"/>
      <c r="G881" s="110"/>
      <c r="H881" s="110"/>
      <c r="I881" s="110"/>
      <c r="J881" s="110"/>
      <c r="K881" s="183" t="e">
        <f t="shared" si="13"/>
        <v>#DIV/0!</v>
      </c>
      <c r="L881" s="112"/>
    </row>
    <row r="882" spans="1:12" ht="12.75">
      <c r="A882" s="211">
        <v>880</v>
      </c>
      <c r="B882" s="110"/>
      <c r="C882" s="112"/>
      <c r="D882" s="110"/>
      <c r="E882" s="110"/>
      <c r="F882" s="110"/>
      <c r="G882" s="110"/>
      <c r="H882" s="110"/>
      <c r="I882" s="110"/>
      <c r="J882" s="110"/>
      <c r="K882" s="183" t="e">
        <f t="shared" si="13"/>
        <v>#DIV/0!</v>
      </c>
      <c r="L882" s="112"/>
    </row>
    <row r="883" spans="1:12" ht="12.75">
      <c r="A883" s="211">
        <v>881</v>
      </c>
      <c r="B883" s="110"/>
      <c r="C883" s="112"/>
      <c r="D883" s="110"/>
      <c r="E883" s="110"/>
      <c r="F883" s="110"/>
      <c r="G883" s="110"/>
      <c r="H883" s="110"/>
      <c r="I883" s="110"/>
      <c r="J883" s="110"/>
      <c r="K883" s="183" t="e">
        <f t="shared" si="13"/>
        <v>#DIV/0!</v>
      </c>
      <c r="L883" s="112"/>
    </row>
    <row r="884" spans="1:12" ht="12.75">
      <c r="A884" s="211">
        <v>882</v>
      </c>
      <c r="B884" s="110"/>
      <c r="C884" s="112"/>
      <c r="D884" s="110"/>
      <c r="E884" s="110"/>
      <c r="F884" s="110"/>
      <c r="G884" s="110"/>
      <c r="H884" s="110"/>
      <c r="I884" s="110"/>
      <c r="J884" s="110"/>
      <c r="K884" s="183" t="e">
        <f t="shared" si="13"/>
        <v>#DIV/0!</v>
      </c>
      <c r="L884" s="112"/>
    </row>
    <row r="885" spans="1:12" ht="12.75">
      <c r="A885" s="211">
        <v>883</v>
      </c>
      <c r="B885" s="110"/>
      <c r="C885" s="112"/>
      <c r="D885" s="110"/>
      <c r="E885" s="110"/>
      <c r="F885" s="110"/>
      <c r="G885" s="110"/>
      <c r="H885" s="110"/>
      <c r="I885" s="110"/>
      <c r="J885" s="110"/>
      <c r="K885" s="183" t="e">
        <f t="shared" si="13"/>
        <v>#DIV/0!</v>
      </c>
      <c r="L885" s="112"/>
    </row>
    <row r="886" spans="1:12" ht="12.75">
      <c r="A886" s="211">
        <v>884</v>
      </c>
      <c r="B886" s="110"/>
      <c r="C886" s="112"/>
      <c r="D886" s="110"/>
      <c r="E886" s="110"/>
      <c r="F886" s="110"/>
      <c r="G886" s="110"/>
      <c r="H886" s="110"/>
      <c r="I886" s="110"/>
      <c r="J886" s="110"/>
      <c r="K886" s="183" t="e">
        <f t="shared" si="13"/>
        <v>#DIV/0!</v>
      </c>
      <c r="L886" s="112"/>
    </row>
    <row r="887" spans="1:12" ht="12.75">
      <c r="A887" s="211">
        <v>885</v>
      </c>
      <c r="B887" s="110"/>
      <c r="C887" s="112"/>
      <c r="D887" s="110"/>
      <c r="E887" s="110"/>
      <c r="F887" s="110"/>
      <c r="G887" s="110"/>
      <c r="H887" s="110"/>
      <c r="I887" s="110"/>
      <c r="J887" s="110"/>
      <c r="K887" s="183" t="e">
        <f t="shared" si="13"/>
        <v>#DIV/0!</v>
      </c>
      <c r="L887" s="112"/>
    </row>
    <row r="888" spans="1:12" ht="12.75">
      <c r="A888" s="211">
        <v>886</v>
      </c>
      <c r="B888" s="110"/>
      <c r="C888" s="112"/>
      <c r="D888" s="110"/>
      <c r="E888" s="110"/>
      <c r="F888" s="110"/>
      <c r="G888" s="110"/>
      <c r="H888" s="110"/>
      <c r="I888" s="110"/>
      <c r="J888" s="110"/>
      <c r="K888" s="183" t="e">
        <f t="shared" si="13"/>
        <v>#DIV/0!</v>
      </c>
      <c r="L888" s="112"/>
    </row>
    <row r="889" spans="1:12" ht="12.75">
      <c r="A889" s="211">
        <v>887</v>
      </c>
      <c r="B889" s="110"/>
      <c r="C889" s="112"/>
      <c r="D889" s="110"/>
      <c r="E889" s="110"/>
      <c r="F889" s="110"/>
      <c r="G889" s="110"/>
      <c r="H889" s="110"/>
      <c r="I889" s="110"/>
      <c r="J889" s="110"/>
      <c r="K889" s="183" t="e">
        <f t="shared" si="13"/>
        <v>#DIV/0!</v>
      </c>
      <c r="L889" s="112"/>
    </row>
    <row r="890" spans="1:12" ht="12.75">
      <c r="A890" s="211">
        <v>888</v>
      </c>
      <c r="B890" s="110"/>
      <c r="C890" s="112"/>
      <c r="D890" s="110"/>
      <c r="E890" s="110"/>
      <c r="F890" s="110"/>
      <c r="G890" s="110"/>
      <c r="H890" s="110"/>
      <c r="I890" s="110"/>
      <c r="J890" s="110"/>
      <c r="K890" s="183" t="e">
        <f t="shared" si="13"/>
        <v>#DIV/0!</v>
      </c>
      <c r="L890" s="112"/>
    </row>
    <row r="891" spans="1:12" ht="12.75">
      <c r="A891" s="211">
        <v>889</v>
      </c>
      <c r="B891" s="110"/>
      <c r="C891" s="112"/>
      <c r="D891" s="110"/>
      <c r="E891" s="110"/>
      <c r="F891" s="110"/>
      <c r="G891" s="110"/>
      <c r="H891" s="110"/>
      <c r="I891" s="110"/>
      <c r="J891" s="110"/>
      <c r="K891" s="183" t="e">
        <f t="shared" si="13"/>
        <v>#DIV/0!</v>
      </c>
      <c r="L891" s="112"/>
    </row>
    <row r="892" spans="1:12" ht="12.75">
      <c r="A892" s="211">
        <v>890</v>
      </c>
      <c r="B892" s="110"/>
      <c r="C892" s="112"/>
      <c r="D892" s="110"/>
      <c r="E892" s="110"/>
      <c r="F892" s="110"/>
      <c r="G892" s="110"/>
      <c r="H892" s="110"/>
      <c r="I892" s="110"/>
      <c r="J892" s="110"/>
      <c r="K892" s="183" t="e">
        <f t="shared" si="13"/>
        <v>#DIV/0!</v>
      </c>
      <c r="L892" s="112"/>
    </row>
    <row r="893" spans="1:12" ht="12.75">
      <c r="A893" s="211">
        <v>891</v>
      </c>
      <c r="B893" s="110"/>
      <c r="C893" s="112"/>
      <c r="D893" s="110"/>
      <c r="E893" s="110"/>
      <c r="F893" s="110"/>
      <c r="G893" s="110"/>
      <c r="H893" s="110"/>
      <c r="I893" s="110"/>
      <c r="J893" s="110"/>
      <c r="K893" s="183" t="e">
        <f t="shared" si="13"/>
        <v>#DIV/0!</v>
      </c>
      <c r="L893" s="112"/>
    </row>
    <row r="894" spans="1:12" ht="12.75">
      <c r="A894" s="211">
        <v>892</v>
      </c>
      <c r="B894" s="110"/>
      <c r="C894" s="112"/>
      <c r="D894" s="110"/>
      <c r="E894" s="110"/>
      <c r="F894" s="110"/>
      <c r="G894" s="110"/>
      <c r="H894" s="110"/>
      <c r="I894" s="110"/>
      <c r="J894" s="110"/>
      <c r="K894" s="183" t="e">
        <f t="shared" si="13"/>
        <v>#DIV/0!</v>
      </c>
      <c r="L894" s="112"/>
    </row>
    <row r="895" spans="1:12" ht="12.75">
      <c r="A895" s="211">
        <v>893</v>
      </c>
      <c r="B895" s="110"/>
      <c r="C895" s="112"/>
      <c r="D895" s="110"/>
      <c r="E895" s="110"/>
      <c r="F895" s="110"/>
      <c r="G895" s="110"/>
      <c r="H895" s="110"/>
      <c r="I895" s="110"/>
      <c r="J895" s="110"/>
      <c r="K895" s="183" t="e">
        <f t="shared" si="13"/>
        <v>#DIV/0!</v>
      </c>
      <c r="L895" s="112"/>
    </row>
    <row r="896" spans="1:12" ht="12.75">
      <c r="A896" s="211">
        <v>894</v>
      </c>
      <c r="B896" s="110"/>
      <c r="C896" s="112"/>
      <c r="D896" s="110"/>
      <c r="E896" s="110"/>
      <c r="F896" s="110"/>
      <c r="G896" s="110"/>
      <c r="H896" s="110"/>
      <c r="I896" s="110"/>
      <c r="J896" s="110"/>
      <c r="K896" s="183" t="e">
        <f t="shared" si="13"/>
        <v>#DIV/0!</v>
      </c>
      <c r="L896" s="112"/>
    </row>
    <row r="897" spans="1:12" ht="12.75">
      <c r="A897" s="211">
        <v>895</v>
      </c>
      <c r="B897" s="110"/>
      <c r="C897" s="112"/>
      <c r="D897" s="110"/>
      <c r="E897" s="110"/>
      <c r="F897" s="110"/>
      <c r="G897" s="110"/>
      <c r="H897" s="110"/>
      <c r="I897" s="110"/>
      <c r="J897" s="110"/>
      <c r="K897" s="183" t="e">
        <f t="shared" si="13"/>
        <v>#DIV/0!</v>
      </c>
      <c r="L897" s="112"/>
    </row>
    <row r="898" spans="1:12" ht="12.75">
      <c r="A898" s="211">
        <v>896</v>
      </c>
      <c r="B898" s="110"/>
      <c r="C898" s="112"/>
      <c r="D898" s="110"/>
      <c r="E898" s="110"/>
      <c r="F898" s="110"/>
      <c r="G898" s="110"/>
      <c r="H898" s="110"/>
      <c r="I898" s="110"/>
      <c r="J898" s="110"/>
      <c r="K898" s="183" t="e">
        <f t="shared" si="13"/>
        <v>#DIV/0!</v>
      </c>
      <c r="L898" s="112"/>
    </row>
    <row r="899" spans="1:12" ht="12.75">
      <c r="A899" s="211">
        <v>897</v>
      </c>
      <c r="B899" s="110"/>
      <c r="C899" s="112"/>
      <c r="D899" s="110"/>
      <c r="E899" s="110"/>
      <c r="F899" s="110"/>
      <c r="G899" s="110"/>
      <c r="H899" s="110"/>
      <c r="I899" s="110"/>
      <c r="J899" s="110"/>
      <c r="K899" s="183" t="e">
        <f t="shared" si="13"/>
        <v>#DIV/0!</v>
      </c>
      <c r="L899" s="112"/>
    </row>
    <row r="900" spans="1:12" ht="12.75">
      <c r="A900" s="211">
        <v>898</v>
      </c>
      <c r="B900" s="110"/>
      <c r="C900" s="112"/>
      <c r="D900" s="110"/>
      <c r="E900" s="110"/>
      <c r="F900" s="110"/>
      <c r="G900" s="110"/>
      <c r="H900" s="110"/>
      <c r="I900" s="110"/>
      <c r="J900" s="110"/>
      <c r="K900" s="183" t="e">
        <f t="shared" si="13"/>
        <v>#DIV/0!</v>
      </c>
      <c r="L900" s="112"/>
    </row>
    <row r="901" spans="1:12" ht="12.75">
      <c r="A901" s="211">
        <v>899</v>
      </c>
      <c r="B901" s="110"/>
      <c r="C901" s="112"/>
      <c r="D901" s="110"/>
      <c r="E901" s="110"/>
      <c r="F901" s="110"/>
      <c r="G901" s="110"/>
      <c r="H901" s="110"/>
      <c r="I901" s="110"/>
      <c r="J901" s="110"/>
      <c r="K901" s="183" t="e">
        <f t="shared" si="13"/>
        <v>#DIV/0!</v>
      </c>
      <c r="L901" s="112"/>
    </row>
    <row r="902" spans="1:12" ht="12.75">
      <c r="A902" s="211">
        <v>900</v>
      </c>
      <c r="B902" s="110"/>
      <c r="C902" s="112"/>
      <c r="D902" s="110"/>
      <c r="E902" s="110"/>
      <c r="F902" s="110"/>
      <c r="G902" s="110"/>
      <c r="H902" s="110"/>
      <c r="I902" s="110"/>
      <c r="J902" s="110"/>
      <c r="K902" s="183" t="e">
        <f t="shared" si="13"/>
        <v>#DIV/0!</v>
      </c>
      <c r="L902" s="112"/>
    </row>
    <row r="903" spans="1:12" ht="12.75">
      <c r="A903" s="211">
        <v>901</v>
      </c>
      <c r="B903" s="110"/>
      <c r="C903" s="112"/>
      <c r="D903" s="110"/>
      <c r="E903" s="110"/>
      <c r="F903" s="110"/>
      <c r="G903" s="110"/>
      <c r="H903" s="110"/>
      <c r="I903" s="110"/>
      <c r="J903" s="110"/>
      <c r="K903" s="183" t="e">
        <f aca="true" t="shared" si="14" ref="K903:K966">(J903/G903)+1</f>
        <v>#DIV/0!</v>
      </c>
      <c r="L903" s="112"/>
    </row>
    <row r="904" spans="1:12" ht="12.75">
      <c r="A904" s="211">
        <v>902</v>
      </c>
      <c r="B904" s="110"/>
      <c r="C904" s="112"/>
      <c r="D904" s="110"/>
      <c r="E904" s="110"/>
      <c r="F904" s="110"/>
      <c r="G904" s="110"/>
      <c r="H904" s="110"/>
      <c r="I904" s="110"/>
      <c r="J904" s="110"/>
      <c r="K904" s="183" t="e">
        <f t="shared" si="14"/>
        <v>#DIV/0!</v>
      </c>
      <c r="L904" s="112"/>
    </row>
    <row r="905" spans="1:12" ht="12.75">
      <c r="A905" s="211">
        <v>903</v>
      </c>
      <c r="B905" s="110"/>
      <c r="C905" s="112"/>
      <c r="D905" s="110"/>
      <c r="E905" s="110"/>
      <c r="F905" s="110"/>
      <c r="G905" s="110"/>
      <c r="H905" s="110"/>
      <c r="I905" s="110"/>
      <c r="J905" s="110"/>
      <c r="K905" s="183" t="e">
        <f t="shared" si="14"/>
        <v>#DIV/0!</v>
      </c>
      <c r="L905" s="112"/>
    </row>
    <row r="906" spans="1:12" ht="12.75">
      <c r="A906" s="211">
        <v>904</v>
      </c>
      <c r="B906" s="110"/>
      <c r="C906" s="112"/>
      <c r="D906" s="110"/>
      <c r="E906" s="110"/>
      <c r="F906" s="110"/>
      <c r="G906" s="110"/>
      <c r="H906" s="110"/>
      <c r="I906" s="110"/>
      <c r="J906" s="110"/>
      <c r="K906" s="183" t="e">
        <f t="shared" si="14"/>
        <v>#DIV/0!</v>
      </c>
      <c r="L906" s="112"/>
    </row>
    <row r="907" spans="1:12" ht="12.75">
      <c r="A907" s="211">
        <v>905</v>
      </c>
      <c r="B907" s="110"/>
      <c r="C907" s="112"/>
      <c r="D907" s="110"/>
      <c r="E907" s="110"/>
      <c r="F907" s="110"/>
      <c r="G907" s="110"/>
      <c r="H907" s="110"/>
      <c r="I907" s="110"/>
      <c r="J907" s="110"/>
      <c r="K907" s="183" t="e">
        <f t="shared" si="14"/>
        <v>#DIV/0!</v>
      </c>
      <c r="L907" s="112"/>
    </row>
    <row r="908" spans="1:12" ht="12.75">
      <c r="A908" s="211">
        <v>906</v>
      </c>
      <c r="B908" s="110"/>
      <c r="C908" s="112"/>
      <c r="D908" s="110"/>
      <c r="E908" s="110"/>
      <c r="F908" s="110"/>
      <c r="G908" s="110"/>
      <c r="H908" s="110"/>
      <c r="I908" s="110"/>
      <c r="J908" s="110"/>
      <c r="K908" s="183" t="e">
        <f t="shared" si="14"/>
        <v>#DIV/0!</v>
      </c>
      <c r="L908" s="112"/>
    </row>
    <row r="909" spans="1:12" ht="12.75">
      <c r="A909" s="211">
        <v>907</v>
      </c>
      <c r="B909" s="110"/>
      <c r="C909" s="112"/>
      <c r="D909" s="110"/>
      <c r="E909" s="110"/>
      <c r="F909" s="110"/>
      <c r="G909" s="110"/>
      <c r="H909" s="110"/>
      <c r="I909" s="110"/>
      <c r="J909" s="110"/>
      <c r="K909" s="183" t="e">
        <f t="shared" si="14"/>
        <v>#DIV/0!</v>
      </c>
      <c r="L909" s="112"/>
    </row>
    <row r="910" spans="1:12" ht="12.75">
      <c r="A910" s="211">
        <v>908</v>
      </c>
      <c r="B910" s="110"/>
      <c r="C910" s="112"/>
      <c r="D910" s="110"/>
      <c r="E910" s="110"/>
      <c r="F910" s="110"/>
      <c r="G910" s="110"/>
      <c r="H910" s="110"/>
      <c r="I910" s="110"/>
      <c r="J910" s="110"/>
      <c r="K910" s="183" t="e">
        <f t="shared" si="14"/>
        <v>#DIV/0!</v>
      </c>
      <c r="L910" s="112"/>
    </row>
    <row r="911" spans="1:12" ht="12.75">
      <c r="A911" s="211">
        <v>909</v>
      </c>
      <c r="B911" s="110"/>
      <c r="C911" s="112"/>
      <c r="D911" s="110"/>
      <c r="E911" s="110"/>
      <c r="F911" s="110"/>
      <c r="G911" s="110"/>
      <c r="H911" s="110"/>
      <c r="I911" s="110"/>
      <c r="J911" s="110"/>
      <c r="K911" s="183" t="e">
        <f t="shared" si="14"/>
        <v>#DIV/0!</v>
      </c>
      <c r="L911" s="112"/>
    </row>
    <row r="912" spans="1:12" ht="12.75">
      <c r="A912" s="211">
        <v>910</v>
      </c>
      <c r="B912" s="110"/>
      <c r="C912" s="112"/>
      <c r="D912" s="110"/>
      <c r="E912" s="110"/>
      <c r="F912" s="110"/>
      <c r="G912" s="110"/>
      <c r="H912" s="110"/>
      <c r="I912" s="110"/>
      <c r="J912" s="110"/>
      <c r="K912" s="183" t="e">
        <f t="shared" si="14"/>
        <v>#DIV/0!</v>
      </c>
      <c r="L912" s="112"/>
    </row>
    <row r="913" spans="1:12" ht="12.75">
      <c r="A913" s="211">
        <v>911</v>
      </c>
      <c r="B913" s="110"/>
      <c r="C913" s="112"/>
      <c r="D913" s="110"/>
      <c r="E913" s="110"/>
      <c r="F913" s="110"/>
      <c r="G913" s="110"/>
      <c r="H913" s="110"/>
      <c r="I913" s="110"/>
      <c r="J913" s="110"/>
      <c r="K913" s="183" t="e">
        <f t="shared" si="14"/>
        <v>#DIV/0!</v>
      </c>
      <c r="L913" s="112"/>
    </row>
    <row r="914" spans="1:12" ht="12.75">
      <c r="A914" s="211">
        <v>912</v>
      </c>
      <c r="B914" s="110"/>
      <c r="C914" s="112"/>
      <c r="D914" s="110"/>
      <c r="E914" s="110"/>
      <c r="F914" s="110"/>
      <c r="G914" s="110"/>
      <c r="H914" s="110"/>
      <c r="I914" s="110"/>
      <c r="J914" s="110"/>
      <c r="K914" s="183" t="e">
        <f t="shared" si="14"/>
        <v>#DIV/0!</v>
      </c>
      <c r="L914" s="112"/>
    </row>
    <row r="915" spans="1:12" ht="12.75">
      <c r="A915" s="211">
        <v>913</v>
      </c>
      <c r="B915" s="110"/>
      <c r="C915" s="112"/>
      <c r="D915" s="110"/>
      <c r="E915" s="110"/>
      <c r="F915" s="110"/>
      <c r="G915" s="110"/>
      <c r="H915" s="110"/>
      <c r="I915" s="110"/>
      <c r="J915" s="110"/>
      <c r="K915" s="183" t="e">
        <f t="shared" si="14"/>
        <v>#DIV/0!</v>
      </c>
      <c r="L915" s="112"/>
    </row>
    <row r="916" spans="1:12" ht="12.75">
      <c r="A916" s="211">
        <v>914</v>
      </c>
      <c r="B916" s="110"/>
      <c r="C916" s="112"/>
      <c r="D916" s="110"/>
      <c r="E916" s="110"/>
      <c r="F916" s="110"/>
      <c r="G916" s="110"/>
      <c r="H916" s="110"/>
      <c r="I916" s="110"/>
      <c r="J916" s="110"/>
      <c r="K916" s="183" t="e">
        <f t="shared" si="14"/>
        <v>#DIV/0!</v>
      </c>
      <c r="L916" s="112"/>
    </row>
    <row r="917" spans="1:12" ht="12.75">
      <c r="A917" s="211">
        <v>915</v>
      </c>
      <c r="B917" s="110"/>
      <c r="C917" s="112"/>
      <c r="D917" s="110"/>
      <c r="E917" s="110"/>
      <c r="F917" s="110"/>
      <c r="G917" s="110"/>
      <c r="H917" s="110"/>
      <c r="I917" s="110"/>
      <c r="J917" s="110"/>
      <c r="K917" s="183" t="e">
        <f t="shared" si="14"/>
        <v>#DIV/0!</v>
      </c>
      <c r="L917" s="112"/>
    </row>
    <row r="918" spans="1:12" ht="12.75">
      <c r="A918" s="211">
        <v>916</v>
      </c>
      <c r="B918" s="110"/>
      <c r="C918" s="112"/>
      <c r="D918" s="110"/>
      <c r="E918" s="110"/>
      <c r="F918" s="110"/>
      <c r="G918" s="110"/>
      <c r="H918" s="110"/>
      <c r="I918" s="110"/>
      <c r="J918" s="110"/>
      <c r="K918" s="183" t="e">
        <f t="shared" si="14"/>
        <v>#DIV/0!</v>
      </c>
      <c r="L918" s="112"/>
    </row>
    <row r="919" spans="1:12" ht="12.75">
      <c r="A919" s="211">
        <v>917</v>
      </c>
      <c r="B919" s="110"/>
      <c r="C919" s="112"/>
      <c r="D919" s="110"/>
      <c r="E919" s="110"/>
      <c r="F919" s="110"/>
      <c r="G919" s="110"/>
      <c r="H919" s="110"/>
      <c r="I919" s="110"/>
      <c r="J919" s="110"/>
      <c r="K919" s="183" t="e">
        <f t="shared" si="14"/>
        <v>#DIV/0!</v>
      </c>
      <c r="L919" s="112"/>
    </row>
    <row r="920" spans="1:12" ht="12.75">
      <c r="A920" s="211">
        <v>918</v>
      </c>
      <c r="B920" s="110"/>
      <c r="C920" s="112"/>
      <c r="D920" s="110"/>
      <c r="E920" s="110"/>
      <c r="F920" s="110"/>
      <c r="G920" s="110"/>
      <c r="H920" s="110"/>
      <c r="I920" s="110"/>
      <c r="J920" s="110"/>
      <c r="K920" s="183" t="e">
        <f t="shared" si="14"/>
        <v>#DIV/0!</v>
      </c>
      <c r="L920" s="112"/>
    </row>
    <row r="921" spans="1:12" ht="12.75">
      <c r="A921" s="211">
        <v>919</v>
      </c>
      <c r="B921" s="110"/>
      <c r="C921" s="112"/>
      <c r="D921" s="110"/>
      <c r="E921" s="110"/>
      <c r="F921" s="110"/>
      <c r="G921" s="110"/>
      <c r="H921" s="110"/>
      <c r="I921" s="110"/>
      <c r="J921" s="110"/>
      <c r="K921" s="183" t="e">
        <f t="shared" si="14"/>
        <v>#DIV/0!</v>
      </c>
      <c r="L921" s="112"/>
    </row>
    <row r="922" spans="1:12" ht="12.75">
      <c r="A922" s="211">
        <v>920</v>
      </c>
      <c r="B922" s="110"/>
      <c r="C922" s="112"/>
      <c r="D922" s="110"/>
      <c r="E922" s="110"/>
      <c r="F922" s="110"/>
      <c r="G922" s="110"/>
      <c r="H922" s="110"/>
      <c r="I922" s="110"/>
      <c r="J922" s="110"/>
      <c r="K922" s="183" t="e">
        <f t="shared" si="14"/>
        <v>#DIV/0!</v>
      </c>
      <c r="L922" s="112"/>
    </row>
    <row r="923" spans="1:12" ht="12.75">
      <c r="A923" s="211">
        <v>921</v>
      </c>
      <c r="B923" s="110"/>
      <c r="C923" s="112"/>
      <c r="D923" s="110"/>
      <c r="E923" s="110"/>
      <c r="F923" s="110"/>
      <c r="G923" s="110"/>
      <c r="H923" s="110"/>
      <c r="I923" s="110"/>
      <c r="J923" s="110"/>
      <c r="K923" s="183" t="e">
        <f t="shared" si="14"/>
        <v>#DIV/0!</v>
      </c>
      <c r="L923" s="112"/>
    </row>
    <row r="924" spans="1:12" ht="12.75">
      <c r="A924" s="211">
        <v>922</v>
      </c>
      <c r="B924" s="110"/>
      <c r="C924" s="112"/>
      <c r="D924" s="110"/>
      <c r="E924" s="110"/>
      <c r="F924" s="110"/>
      <c r="G924" s="110"/>
      <c r="H924" s="110"/>
      <c r="I924" s="110"/>
      <c r="J924" s="110"/>
      <c r="K924" s="183" t="e">
        <f t="shared" si="14"/>
        <v>#DIV/0!</v>
      </c>
      <c r="L924" s="112"/>
    </row>
    <row r="925" spans="1:12" ht="12.75">
      <c r="A925" s="211">
        <v>923</v>
      </c>
      <c r="B925" s="110"/>
      <c r="C925" s="112"/>
      <c r="D925" s="110"/>
      <c r="E925" s="110"/>
      <c r="F925" s="110"/>
      <c r="G925" s="110"/>
      <c r="H925" s="110"/>
      <c r="I925" s="110"/>
      <c r="J925" s="110"/>
      <c r="K925" s="183" t="e">
        <f t="shared" si="14"/>
        <v>#DIV/0!</v>
      </c>
      <c r="L925" s="112"/>
    </row>
    <row r="926" spans="1:12" ht="12.75">
      <c r="A926" s="211">
        <v>924</v>
      </c>
      <c r="B926" s="110"/>
      <c r="C926" s="112"/>
      <c r="D926" s="110"/>
      <c r="E926" s="110"/>
      <c r="F926" s="110"/>
      <c r="G926" s="110"/>
      <c r="H926" s="110"/>
      <c r="I926" s="110"/>
      <c r="J926" s="110"/>
      <c r="K926" s="183" t="e">
        <f t="shared" si="14"/>
        <v>#DIV/0!</v>
      </c>
      <c r="L926" s="112"/>
    </row>
    <row r="927" spans="1:12" ht="12.75">
      <c r="A927" s="211">
        <v>925</v>
      </c>
      <c r="B927" s="110"/>
      <c r="C927" s="112"/>
      <c r="D927" s="110"/>
      <c r="E927" s="110"/>
      <c r="F927" s="110"/>
      <c r="G927" s="110"/>
      <c r="H927" s="110"/>
      <c r="I927" s="110"/>
      <c r="J927" s="110"/>
      <c r="K927" s="183" t="e">
        <f t="shared" si="14"/>
        <v>#DIV/0!</v>
      </c>
      <c r="L927" s="112"/>
    </row>
    <row r="928" spans="1:12" ht="12.75">
      <c r="A928" s="211">
        <v>926</v>
      </c>
      <c r="B928" s="110"/>
      <c r="C928" s="112"/>
      <c r="D928" s="110"/>
      <c r="E928" s="110"/>
      <c r="F928" s="110"/>
      <c r="G928" s="110"/>
      <c r="H928" s="110"/>
      <c r="I928" s="110"/>
      <c r="J928" s="110"/>
      <c r="K928" s="183" t="e">
        <f t="shared" si="14"/>
        <v>#DIV/0!</v>
      </c>
      <c r="L928" s="112"/>
    </row>
    <row r="929" spans="1:12" ht="12.75">
      <c r="A929" s="211">
        <v>927</v>
      </c>
      <c r="B929" s="110"/>
      <c r="C929" s="112"/>
      <c r="D929" s="110"/>
      <c r="E929" s="110"/>
      <c r="F929" s="110"/>
      <c r="G929" s="110"/>
      <c r="H929" s="110"/>
      <c r="I929" s="110"/>
      <c r="J929" s="110"/>
      <c r="K929" s="183" t="e">
        <f t="shared" si="14"/>
        <v>#DIV/0!</v>
      </c>
      <c r="L929" s="112"/>
    </row>
    <row r="930" spans="1:12" ht="12.75">
      <c r="A930" s="211">
        <v>928</v>
      </c>
      <c r="B930" s="110"/>
      <c r="C930" s="112"/>
      <c r="D930" s="110"/>
      <c r="E930" s="110"/>
      <c r="F930" s="110"/>
      <c r="G930" s="110"/>
      <c r="H930" s="110"/>
      <c r="I930" s="110"/>
      <c r="J930" s="110"/>
      <c r="K930" s="183" t="e">
        <f t="shared" si="14"/>
        <v>#DIV/0!</v>
      </c>
      <c r="L930" s="112"/>
    </row>
    <row r="931" spans="1:12" ht="12.75">
      <c r="A931" s="211">
        <v>929</v>
      </c>
      <c r="B931" s="110"/>
      <c r="C931" s="112"/>
      <c r="D931" s="110"/>
      <c r="E931" s="110"/>
      <c r="F931" s="110"/>
      <c r="G931" s="110"/>
      <c r="H931" s="110"/>
      <c r="I931" s="110"/>
      <c r="J931" s="110"/>
      <c r="K931" s="183" t="e">
        <f t="shared" si="14"/>
        <v>#DIV/0!</v>
      </c>
      <c r="L931" s="112"/>
    </row>
    <row r="932" spans="1:12" ht="12.75">
      <c r="A932" s="211">
        <v>930</v>
      </c>
      <c r="B932" s="110"/>
      <c r="C932" s="112"/>
      <c r="D932" s="110"/>
      <c r="E932" s="110"/>
      <c r="F932" s="110"/>
      <c r="G932" s="110"/>
      <c r="H932" s="110"/>
      <c r="I932" s="110"/>
      <c r="J932" s="110"/>
      <c r="K932" s="183" t="e">
        <f t="shared" si="14"/>
        <v>#DIV/0!</v>
      </c>
      <c r="L932" s="112"/>
    </row>
    <row r="933" spans="1:12" ht="12.75">
      <c r="A933" s="211">
        <v>931</v>
      </c>
      <c r="B933" s="110"/>
      <c r="C933" s="112"/>
      <c r="D933" s="110"/>
      <c r="E933" s="110"/>
      <c r="F933" s="110"/>
      <c r="G933" s="110"/>
      <c r="H933" s="110"/>
      <c r="I933" s="110"/>
      <c r="J933" s="110"/>
      <c r="K933" s="183" t="e">
        <f t="shared" si="14"/>
        <v>#DIV/0!</v>
      </c>
      <c r="L933" s="112"/>
    </row>
    <row r="934" spans="1:12" ht="12.75">
      <c r="A934" s="211">
        <v>932</v>
      </c>
      <c r="B934" s="110"/>
      <c r="C934" s="112"/>
      <c r="D934" s="110"/>
      <c r="E934" s="110"/>
      <c r="F934" s="110"/>
      <c r="G934" s="110"/>
      <c r="H934" s="110"/>
      <c r="I934" s="110"/>
      <c r="J934" s="110"/>
      <c r="K934" s="183" t="e">
        <f t="shared" si="14"/>
        <v>#DIV/0!</v>
      </c>
      <c r="L934" s="112"/>
    </row>
    <row r="935" spans="1:12" ht="12.75">
      <c r="A935" s="211">
        <v>933</v>
      </c>
      <c r="B935" s="110"/>
      <c r="C935" s="112"/>
      <c r="D935" s="110"/>
      <c r="E935" s="110"/>
      <c r="F935" s="110"/>
      <c r="G935" s="110"/>
      <c r="H935" s="110"/>
      <c r="I935" s="110"/>
      <c r="J935" s="110"/>
      <c r="K935" s="183" t="e">
        <f t="shared" si="14"/>
        <v>#DIV/0!</v>
      </c>
      <c r="L935" s="112"/>
    </row>
    <row r="936" spans="1:12" ht="12.75">
      <c r="A936" s="211">
        <v>934</v>
      </c>
      <c r="B936" s="110"/>
      <c r="C936" s="112"/>
      <c r="D936" s="110"/>
      <c r="E936" s="110"/>
      <c r="F936" s="110"/>
      <c r="G936" s="110"/>
      <c r="H936" s="110"/>
      <c r="I936" s="110"/>
      <c r="J936" s="110"/>
      <c r="K936" s="183" t="e">
        <f t="shared" si="14"/>
        <v>#DIV/0!</v>
      </c>
      <c r="L936" s="112"/>
    </row>
    <row r="937" spans="1:12" ht="12.75">
      <c r="A937" s="211">
        <v>935</v>
      </c>
      <c r="B937" s="110"/>
      <c r="C937" s="112"/>
      <c r="D937" s="110"/>
      <c r="E937" s="110"/>
      <c r="F937" s="110"/>
      <c r="G937" s="110"/>
      <c r="H937" s="110"/>
      <c r="I937" s="110"/>
      <c r="J937" s="110"/>
      <c r="K937" s="183" t="e">
        <f t="shared" si="14"/>
        <v>#DIV/0!</v>
      </c>
      <c r="L937" s="112"/>
    </row>
    <row r="938" spans="1:12" ht="12.75">
      <c r="A938" s="211">
        <v>936</v>
      </c>
      <c r="B938" s="110"/>
      <c r="C938" s="112"/>
      <c r="D938" s="110"/>
      <c r="E938" s="110"/>
      <c r="F938" s="110"/>
      <c r="G938" s="110"/>
      <c r="H938" s="110"/>
      <c r="I938" s="110"/>
      <c r="J938" s="110"/>
      <c r="K938" s="183" t="e">
        <f t="shared" si="14"/>
        <v>#DIV/0!</v>
      </c>
      <c r="L938" s="112"/>
    </row>
    <row r="939" spans="1:12" ht="12.75">
      <c r="A939" s="211">
        <v>937</v>
      </c>
      <c r="B939" s="110"/>
      <c r="C939" s="112"/>
      <c r="D939" s="110"/>
      <c r="E939" s="110"/>
      <c r="F939" s="110"/>
      <c r="G939" s="110"/>
      <c r="H939" s="110"/>
      <c r="I939" s="110"/>
      <c r="J939" s="110"/>
      <c r="K939" s="183" t="e">
        <f t="shared" si="14"/>
        <v>#DIV/0!</v>
      </c>
      <c r="L939" s="112"/>
    </row>
    <row r="940" spans="1:12" ht="12.75">
      <c r="A940" s="211">
        <v>938</v>
      </c>
      <c r="B940" s="110"/>
      <c r="C940" s="112"/>
      <c r="D940" s="110"/>
      <c r="E940" s="110"/>
      <c r="F940" s="110"/>
      <c r="G940" s="110"/>
      <c r="H940" s="110"/>
      <c r="I940" s="110"/>
      <c r="J940" s="110"/>
      <c r="K940" s="183" t="e">
        <f t="shared" si="14"/>
        <v>#DIV/0!</v>
      </c>
      <c r="L940" s="112"/>
    </row>
    <row r="941" spans="1:12" ht="12.75">
      <c r="A941" s="211">
        <v>939</v>
      </c>
      <c r="B941" s="110"/>
      <c r="C941" s="112"/>
      <c r="D941" s="110"/>
      <c r="E941" s="110"/>
      <c r="F941" s="110"/>
      <c r="G941" s="110"/>
      <c r="H941" s="110"/>
      <c r="I941" s="110"/>
      <c r="J941" s="110"/>
      <c r="K941" s="183" t="e">
        <f t="shared" si="14"/>
        <v>#DIV/0!</v>
      </c>
      <c r="L941" s="112"/>
    </row>
    <row r="942" spans="1:12" ht="12.75">
      <c r="A942" s="211">
        <v>940</v>
      </c>
      <c r="B942" s="110"/>
      <c r="C942" s="112"/>
      <c r="D942" s="110"/>
      <c r="E942" s="110"/>
      <c r="F942" s="110"/>
      <c r="G942" s="110"/>
      <c r="H942" s="110"/>
      <c r="I942" s="110"/>
      <c r="J942" s="110"/>
      <c r="K942" s="183" t="e">
        <f t="shared" si="14"/>
        <v>#DIV/0!</v>
      </c>
      <c r="L942" s="112"/>
    </row>
    <row r="943" spans="1:12" ht="12.75">
      <c r="A943" s="211">
        <v>941</v>
      </c>
      <c r="B943" s="110"/>
      <c r="C943" s="112"/>
      <c r="D943" s="110"/>
      <c r="E943" s="110"/>
      <c r="F943" s="110"/>
      <c r="G943" s="110"/>
      <c r="H943" s="110"/>
      <c r="I943" s="110"/>
      <c r="J943" s="110"/>
      <c r="K943" s="183" t="e">
        <f t="shared" si="14"/>
        <v>#DIV/0!</v>
      </c>
      <c r="L943" s="112"/>
    </row>
    <row r="944" spans="1:12" ht="12.75">
      <c r="A944" s="211">
        <v>942</v>
      </c>
      <c r="B944" s="110"/>
      <c r="C944" s="112"/>
      <c r="D944" s="110"/>
      <c r="E944" s="110"/>
      <c r="F944" s="110"/>
      <c r="G944" s="110"/>
      <c r="H944" s="110"/>
      <c r="I944" s="110"/>
      <c r="J944" s="110"/>
      <c r="K944" s="183" t="e">
        <f t="shared" si="14"/>
        <v>#DIV/0!</v>
      </c>
      <c r="L944" s="112"/>
    </row>
    <row r="945" spans="1:12" ht="12.75">
      <c r="A945" s="211">
        <v>943</v>
      </c>
      <c r="B945" s="110"/>
      <c r="C945" s="112"/>
      <c r="D945" s="110"/>
      <c r="E945" s="110"/>
      <c r="F945" s="110"/>
      <c r="G945" s="110"/>
      <c r="H945" s="110"/>
      <c r="I945" s="110"/>
      <c r="J945" s="110"/>
      <c r="K945" s="183" t="e">
        <f t="shared" si="14"/>
        <v>#DIV/0!</v>
      </c>
      <c r="L945" s="112"/>
    </row>
    <row r="946" spans="1:12" ht="12.75">
      <c r="A946" s="211">
        <v>944</v>
      </c>
      <c r="B946" s="110"/>
      <c r="C946" s="112"/>
      <c r="D946" s="110"/>
      <c r="E946" s="110"/>
      <c r="F946" s="110"/>
      <c r="G946" s="110"/>
      <c r="H946" s="110"/>
      <c r="I946" s="110"/>
      <c r="J946" s="110"/>
      <c r="K946" s="183" t="e">
        <f t="shared" si="14"/>
        <v>#DIV/0!</v>
      </c>
      <c r="L946" s="112"/>
    </row>
    <row r="947" spans="1:12" ht="12.75">
      <c r="A947" s="211">
        <v>945</v>
      </c>
      <c r="B947" s="110"/>
      <c r="C947" s="112"/>
      <c r="D947" s="110"/>
      <c r="E947" s="110"/>
      <c r="F947" s="110"/>
      <c r="G947" s="110"/>
      <c r="H947" s="110"/>
      <c r="I947" s="110"/>
      <c r="J947" s="110"/>
      <c r="K947" s="183" t="e">
        <f t="shared" si="14"/>
        <v>#DIV/0!</v>
      </c>
      <c r="L947" s="112"/>
    </row>
    <row r="948" spans="1:12" ht="12.75">
      <c r="A948" s="211">
        <v>946</v>
      </c>
      <c r="B948" s="110"/>
      <c r="C948" s="112"/>
      <c r="D948" s="110"/>
      <c r="E948" s="110"/>
      <c r="F948" s="110"/>
      <c r="G948" s="110"/>
      <c r="H948" s="110"/>
      <c r="I948" s="110"/>
      <c r="J948" s="110"/>
      <c r="K948" s="183" t="e">
        <f t="shared" si="14"/>
        <v>#DIV/0!</v>
      </c>
      <c r="L948" s="112"/>
    </row>
    <row r="949" spans="1:12" ht="12.75">
      <c r="A949" s="211">
        <v>947</v>
      </c>
      <c r="B949" s="110"/>
      <c r="C949" s="112"/>
      <c r="D949" s="110"/>
      <c r="E949" s="110"/>
      <c r="F949" s="110"/>
      <c r="G949" s="110"/>
      <c r="H949" s="110"/>
      <c r="I949" s="110"/>
      <c r="J949" s="110"/>
      <c r="K949" s="183" t="e">
        <f t="shared" si="14"/>
        <v>#DIV/0!</v>
      </c>
      <c r="L949" s="112"/>
    </row>
    <row r="950" spans="1:12" ht="12.75">
      <c r="A950" s="211">
        <v>948</v>
      </c>
      <c r="B950" s="110"/>
      <c r="C950" s="112"/>
      <c r="D950" s="110"/>
      <c r="E950" s="110"/>
      <c r="F950" s="110"/>
      <c r="G950" s="110"/>
      <c r="H950" s="110"/>
      <c r="I950" s="110"/>
      <c r="J950" s="110"/>
      <c r="K950" s="183" t="e">
        <f t="shared" si="14"/>
        <v>#DIV/0!</v>
      </c>
      <c r="L950" s="112"/>
    </row>
    <row r="951" spans="1:12" ht="12.75">
      <c r="A951" s="211">
        <v>949</v>
      </c>
      <c r="B951" s="110"/>
      <c r="C951" s="112"/>
      <c r="D951" s="110"/>
      <c r="E951" s="110"/>
      <c r="F951" s="110"/>
      <c r="G951" s="110"/>
      <c r="H951" s="110"/>
      <c r="I951" s="110"/>
      <c r="J951" s="110"/>
      <c r="K951" s="183" t="e">
        <f t="shared" si="14"/>
        <v>#DIV/0!</v>
      </c>
      <c r="L951" s="112"/>
    </row>
    <row r="952" spans="1:12" ht="12.75">
      <c r="A952" s="211">
        <v>950</v>
      </c>
      <c r="B952" s="110"/>
      <c r="C952" s="112"/>
      <c r="D952" s="110"/>
      <c r="E952" s="110"/>
      <c r="F952" s="110"/>
      <c r="G952" s="110"/>
      <c r="H952" s="110"/>
      <c r="I952" s="110"/>
      <c r="J952" s="110"/>
      <c r="K952" s="183" t="e">
        <f t="shared" si="14"/>
        <v>#DIV/0!</v>
      </c>
      <c r="L952" s="112"/>
    </row>
    <row r="953" spans="1:12" ht="12.75">
      <c r="A953" s="211">
        <v>951</v>
      </c>
      <c r="B953" s="110"/>
      <c r="C953" s="112"/>
      <c r="D953" s="110"/>
      <c r="E953" s="110"/>
      <c r="F953" s="110"/>
      <c r="G953" s="110"/>
      <c r="H953" s="110"/>
      <c r="I953" s="110"/>
      <c r="J953" s="110"/>
      <c r="K953" s="183" t="e">
        <f t="shared" si="14"/>
        <v>#DIV/0!</v>
      </c>
      <c r="L953" s="112"/>
    </row>
    <row r="954" spans="1:12" ht="12.75">
      <c r="A954" s="211">
        <v>952</v>
      </c>
      <c r="B954" s="110"/>
      <c r="C954" s="112"/>
      <c r="D954" s="110"/>
      <c r="E954" s="110"/>
      <c r="F954" s="110"/>
      <c r="G954" s="110"/>
      <c r="H954" s="110"/>
      <c r="I954" s="110"/>
      <c r="J954" s="110"/>
      <c r="K954" s="183" t="e">
        <f t="shared" si="14"/>
        <v>#DIV/0!</v>
      </c>
      <c r="L954" s="112"/>
    </row>
    <row r="955" spans="1:12" ht="12.75">
      <c r="A955" s="211">
        <v>953</v>
      </c>
      <c r="B955" s="110"/>
      <c r="C955" s="112"/>
      <c r="D955" s="110"/>
      <c r="E955" s="110"/>
      <c r="F955" s="110"/>
      <c r="G955" s="110"/>
      <c r="H955" s="110"/>
      <c r="I955" s="110"/>
      <c r="J955" s="110"/>
      <c r="K955" s="183" t="e">
        <f t="shared" si="14"/>
        <v>#DIV/0!</v>
      </c>
      <c r="L955" s="112"/>
    </row>
    <row r="956" spans="1:12" ht="12.75">
      <c r="A956" s="211">
        <v>954</v>
      </c>
      <c r="B956" s="110"/>
      <c r="C956" s="112"/>
      <c r="D956" s="110"/>
      <c r="E956" s="110"/>
      <c r="F956" s="110"/>
      <c r="G956" s="110"/>
      <c r="H956" s="110"/>
      <c r="I956" s="110"/>
      <c r="J956" s="110"/>
      <c r="K956" s="183" t="e">
        <f t="shared" si="14"/>
        <v>#DIV/0!</v>
      </c>
      <c r="L956" s="112"/>
    </row>
    <row r="957" spans="1:12" ht="12.75">
      <c r="A957" s="211">
        <v>955</v>
      </c>
      <c r="B957" s="110"/>
      <c r="C957" s="112"/>
      <c r="D957" s="110"/>
      <c r="E957" s="110"/>
      <c r="F957" s="110"/>
      <c r="G957" s="110"/>
      <c r="H957" s="110"/>
      <c r="I957" s="110"/>
      <c r="J957" s="110"/>
      <c r="K957" s="183" t="e">
        <f t="shared" si="14"/>
        <v>#DIV/0!</v>
      </c>
      <c r="L957" s="112"/>
    </row>
    <row r="958" spans="1:12" ht="12.75">
      <c r="A958" s="211">
        <v>956</v>
      </c>
      <c r="B958" s="110"/>
      <c r="C958" s="112"/>
      <c r="D958" s="110"/>
      <c r="E958" s="110"/>
      <c r="F958" s="110"/>
      <c r="G958" s="110"/>
      <c r="H958" s="110"/>
      <c r="I958" s="110"/>
      <c r="J958" s="110"/>
      <c r="K958" s="183" t="e">
        <f t="shared" si="14"/>
        <v>#DIV/0!</v>
      </c>
      <c r="L958" s="112"/>
    </row>
    <row r="959" spans="1:12" ht="12.75">
      <c r="A959" s="211">
        <v>957</v>
      </c>
      <c r="B959" s="110"/>
      <c r="C959" s="112"/>
      <c r="D959" s="110"/>
      <c r="E959" s="110"/>
      <c r="F959" s="110"/>
      <c r="G959" s="110"/>
      <c r="H959" s="110"/>
      <c r="I959" s="110"/>
      <c r="J959" s="110"/>
      <c r="K959" s="183" t="e">
        <f t="shared" si="14"/>
        <v>#DIV/0!</v>
      </c>
      <c r="L959" s="112"/>
    </row>
    <row r="960" spans="1:12" ht="12.75">
      <c r="A960" s="211">
        <v>958</v>
      </c>
      <c r="B960" s="110"/>
      <c r="C960" s="112"/>
      <c r="D960" s="110"/>
      <c r="E960" s="110"/>
      <c r="F960" s="110"/>
      <c r="G960" s="110"/>
      <c r="H960" s="110"/>
      <c r="I960" s="110"/>
      <c r="J960" s="110"/>
      <c r="K960" s="183" t="e">
        <f t="shared" si="14"/>
        <v>#DIV/0!</v>
      </c>
      <c r="L960" s="112"/>
    </row>
    <row r="961" spans="1:12" ht="12.75">
      <c r="A961" s="211">
        <v>959</v>
      </c>
      <c r="B961" s="110"/>
      <c r="C961" s="112"/>
      <c r="D961" s="110"/>
      <c r="E961" s="110"/>
      <c r="F961" s="110"/>
      <c r="G961" s="110"/>
      <c r="H961" s="110"/>
      <c r="I961" s="110"/>
      <c r="J961" s="110"/>
      <c r="K961" s="183" t="e">
        <f t="shared" si="14"/>
        <v>#DIV/0!</v>
      </c>
      <c r="L961" s="112"/>
    </row>
    <row r="962" spans="1:12" ht="12.75">
      <c r="A962" s="211">
        <v>960</v>
      </c>
      <c r="B962" s="110"/>
      <c r="C962" s="112"/>
      <c r="D962" s="110"/>
      <c r="E962" s="110"/>
      <c r="F962" s="110"/>
      <c r="G962" s="110"/>
      <c r="H962" s="110"/>
      <c r="I962" s="110"/>
      <c r="J962" s="110"/>
      <c r="K962" s="183" t="e">
        <f t="shared" si="14"/>
        <v>#DIV/0!</v>
      </c>
      <c r="L962" s="112"/>
    </row>
    <row r="963" spans="1:12" ht="12.75">
      <c r="A963" s="211">
        <v>961</v>
      </c>
      <c r="B963" s="110"/>
      <c r="C963" s="112"/>
      <c r="D963" s="110"/>
      <c r="E963" s="110"/>
      <c r="F963" s="110"/>
      <c r="G963" s="110"/>
      <c r="H963" s="110"/>
      <c r="I963" s="110"/>
      <c r="J963" s="110"/>
      <c r="K963" s="183" t="e">
        <f t="shared" si="14"/>
        <v>#DIV/0!</v>
      </c>
      <c r="L963" s="112"/>
    </row>
    <row r="964" spans="1:12" ht="12.75">
      <c r="A964" s="211">
        <v>962</v>
      </c>
      <c r="B964" s="110"/>
      <c r="C964" s="112"/>
      <c r="D964" s="110"/>
      <c r="E964" s="110"/>
      <c r="F964" s="110"/>
      <c r="G964" s="110"/>
      <c r="H964" s="110"/>
      <c r="I964" s="110"/>
      <c r="J964" s="110"/>
      <c r="K964" s="183" t="e">
        <f t="shared" si="14"/>
        <v>#DIV/0!</v>
      </c>
      <c r="L964" s="112"/>
    </row>
    <row r="965" spans="1:12" ht="12.75">
      <c r="A965" s="211">
        <v>963</v>
      </c>
      <c r="B965" s="110"/>
      <c r="C965" s="112"/>
      <c r="D965" s="110"/>
      <c r="E965" s="110"/>
      <c r="F965" s="110"/>
      <c r="G965" s="110"/>
      <c r="H965" s="110"/>
      <c r="I965" s="110"/>
      <c r="J965" s="110"/>
      <c r="K965" s="183" t="e">
        <f t="shared" si="14"/>
        <v>#DIV/0!</v>
      </c>
      <c r="L965" s="112"/>
    </row>
    <row r="966" spans="1:12" ht="12.75">
      <c r="A966" s="211">
        <v>964</v>
      </c>
      <c r="B966" s="110"/>
      <c r="C966" s="112"/>
      <c r="D966" s="110"/>
      <c r="E966" s="110"/>
      <c r="F966" s="110"/>
      <c r="G966" s="110"/>
      <c r="H966" s="110"/>
      <c r="I966" s="110"/>
      <c r="J966" s="110"/>
      <c r="K966" s="183" t="e">
        <f t="shared" si="14"/>
        <v>#DIV/0!</v>
      </c>
      <c r="L966" s="112"/>
    </row>
    <row r="967" spans="1:12" ht="12.75">
      <c r="A967" s="211">
        <v>965</v>
      </c>
      <c r="B967" s="110"/>
      <c r="C967" s="112"/>
      <c r="D967" s="110"/>
      <c r="E967" s="110"/>
      <c r="F967" s="110"/>
      <c r="G967" s="110"/>
      <c r="H967" s="110"/>
      <c r="I967" s="110"/>
      <c r="J967" s="110"/>
      <c r="K967" s="183" t="e">
        <f aca="true" t="shared" si="15" ref="K967:K1001">(J967/G967)+1</f>
        <v>#DIV/0!</v>
      </c>
      <c r="L967" s="112"/>
    </row>
    <row r="968" spans="1:12" ht="12.75">
      <c r="A968" s="211">
        <v>966</v>
      </c>
      <c r="B968" s="110"/>
      <c r="C968" s="112"/>
      <c r="D968" s="110"/>
      <c r="E968" s="110"/>
      <c r="F968" s="110"/>
      <c r="G968" s="110"/>
      <c r="H968" s="110"/>
      <c r="I968" s="110"/>
      <c r="J968" s="110"/>
      <c r="K968" s="183" t="e">
        <f t="shared" si="15"/>
        <v>#DIV/0!</v>
      </c>
      <c r="L968" s="112"/>
    </row>
    <row r="969" spans="1:12" ht="12.75">
      <c r="A969" s="211">
        <v>967</v>
      </c>
      <c r="B969" s="110"/>
      <c r="C969" s="112"/>
      <c r="D969" s="13"/>
      <c r="E969" s="134"/>
      <c r="F969" s="13"/>
      <c r="G969" s="134"/>
      <c r="H969" s="119"/>
      <c r="I969" s="119"/>
      <c r="J969" s="110"/>
      <c r="K969" s="183" t="e">
        <f t="shared" si="15"/>
        <v>#DIV/0!</v>
      </c>
      <c r="L969" s="112"/>
    </row>
    <row r="970" spans="1:12" ht="12.75">
      <c r="A970" s="211">
        <v>968</v>
      </c>
      <c r="B970" s="110"/>
      <c r="C970" s="112"/>
      <c r="D970" s="13"/>
      <c r="E970" s="134"/>
      <c r="F970" s="13"/>
      <c r="G970" s="134"/>
      <c r="H970" s="119"/>
      <c r="I970" s="119"/>
      <c r="J970" s="110"/>
      <c r="K970" s="183" t="e">
        <f t="shared" si="15"/>
        <v>#DIV/0!</v>
      </c>
      <c r="L970" s="112"/>
    </row>
    <row r="971" spans="1:12" ht="12.75">
      <c r="A971" s="211">
        <v>969</v>
      </c>
      <c r="B971" s="110"/>
      <c r="C971" s="112"/>
      <c r="D971" s="13"/>
      <c r="E971" s="134"/>
      <c r="F971" s="13"/>
      <c r="G971" s="134"/>
      <c r="H971" s="119"/>
      <c r="I971" s="119"/>
      <c r="J971" s="110"/>
      <c r="K971" s="183" t="e">
        <f t="shared" si="15"/>
        <v>#DIV/0!</v>
      </c>
      <c r="L971" s="112"/>
    </row>
    <row r="972" spans="1:12" ht="12.75">
      <c r="A972" s="211">
        <v>970</v>
      </c>
      <c r="B972" s="110"/>
      <c r="C972" s="112"/>
      <c r="D972" s="13"/>
      <c r="E972" s="134"/>
      <c r="F972" s="13"/>
      <c r="G972" s="134"/>
      <c r="H972" s="119"/>
      <c r="I972" s="119"/>
      <c r="J972" s="110"/>
      <c r="K972" s="183" t="e">
        <f t="shared" si="15"/>
        <v>#DIV/0!</v>
      </c>
      <c r="L972" s="112"/>
    </row>
    <row r="973" spans="1:12" ht="12.75">
      <c r="A973" s="211">
        <v>971</v>
      </c>
      <c r="B973" s="110"/>
      <c r="C973" s="112"/>
      <c r="D973" s="13"/>
      <c r="E973" s="134"/>
      <c r="F973" s="13"/>
      <c r="G973" s="134"/>
      <c r="H973" s="119"/>
      <c r="I973" s="119"/>
      <c r="J973" s="110"/>
      <c r="K973" s="183" t="e">
        <f t="shared" si="15"/>
        <v>#DIV/0!</v>
      </c>
      <c r="L973" s="112"/>
    </row>
    <row r="974" spans="1:12" ht="12.75">
      <c r="A974" s="211">
        <v>972</v>
      </c>
      <c r="B974" s="110"/>
      <c r="C974" s="112"/>
      <c r="D974" s="13"/>
      <c r="E974" s="134"/>
      <c r="F974" s="13"/>
      <c r="G974" s="134"/>
      <c r="H974" s="119"/>
      <c r="I974" s="119"/>
      <c r="J974" s="110"/>
      <c r="K974" s="183" t="e">
        <f t="shared" si="15"/>
        <v>#DIV/0!</v>
      </c>
      <c r="L974" s="112"/>
    </row>
    <row r="975" spans="1:12" ht="12.75">
      <c r="A975" s="211">
        <v>973</v>
      </c>
      <c r="B975" s="110"/>
      <c r="C975" s="112"/>
      <c r="D975" s="13"/>
      <c r="E975" s="134"/>
      <c r="F975" s="13"/>
      <c r="G975" s="134"/>
      <c r="H975" s="119"/>
      <c r="I975" s="119"/>
      <c r="J975" s="110"/>
      <c r="K975" s="183" t="e">
        <f t="shared" si="15"/>
        <v>#DIV/0!</v>
      </c>
      <c r="L975" s="112"/>
    </row>
    <row r="976" spans="1:12" ht="12.75">
      <c r="A976" s="211">
        <v>974</v>
      </c>
      <c r="B976" s="110"/>
      <c r="C976" s="112"/>
      <c r="D976" s="13"/>
      <c r="E976" s="134"/>
      <c r="F976" s="13"/>
      <c r="G976" s="134"/>
      <c r="H976" s="119"/>
      <c r="I976" s="119"/>
      <c r="J976" s="110"/>
      <c r="K976" s="183" t="e">
        <f t="shared" si="15"/>
        <v>#DIV/0!</v>
      </c>
      <c r="L976" s="112"/>
    </row>
    <row r="977" spans="1:12" ht="12.75">
      <c r="A977" s="211">
        <v>975</v>
      </c>
      <c r="B977" s="110"/>
      <c r="C977" s="112"/>
      <c r="D977" s="13"/>
      <c r="E977" s="134"/>
      <c r="F977" s="13"/>
      <c r="G977" s="134"/>
      <c r="H977" s="119"/>
      <c r="I977" s="119"/>
      <c r="J977" s="110"/>
      <c r="K977" s="183" t="e">
        <f t="shared" si="15"/>
        <v>#DIV/0!</v>
      </c>
      <c r="L977" s="112"/>
    </row>
    <row r="978" spans="1:12" ht="12.75">
      <c r="A978" s="211">
        <v>976</v>
      </c>
      <c r="B978" s="110"/>
      <c r="C978" s="112"/>
      <c r="D978" s="13"/>
      <c r="E978" s="134"/>
      <c r="F978" s="13"/>
      <c r="G978" s="134"/>
      <c r="H978" s="119"/>
      <c r="I978" s="119"/>
      <c r="J978" s="110"/>
      <c r="K978" s="183" t="e">
        <f t="shared" si="15"/>
        <v>#DIV/0!</v>
      </c>
      <c r="L978" s="112"/>
    </row>
    <row r="979" spans="1:12" ht="12.75">
      <c r="A979" s="211">
        <v>977</v>
      </c>
      <c r="B979" s="110"/>
      <c r="C979" s="112"/>
      <c r="D979" s="13"/>
      <c r="E979" s="134"/>
      <c r="F979" s="13"/>
      <c r="G979" s="134"/>
      <c r="H979" s="119"/>
      <c r="I979" s="119"/>
      <c r="J979" s="110"/>
      <c r="K979" s="183" t="e">
        <f t="shared" si="15"/>
        <v>#DIV/0!</v>
      </c>
      <c r="L979" s="112"/>
    </row>
    <row r="980" spans="1:12" ht="12.75">
      <c r="A980" s="211">
        <v>978</v>
      </c>
      <c r="B980" s="110"/>
      <c r="C980" s="112"/>
      <c r="D980" s="13"/>
      <c r="E980" s="134"/>
      <c r="F980" s="13"/>
      <c r="G980" s="134"/>
      <c r="H980" s="119"/>
      <c r="I980" s="119"/>
      <c r="J980" s="110"/>
      <c r="K980" s="183" t="e">
        <f t="shared" si="15"/>
        <v>#DIV/0!</v>
      </c>
      <c r="L980" s="112"/>
    </row>
    <row r="981" spans="1:12" ht="12.75">
      <c r="A981" s="211">
        <v>979</v>
      </c>
      <c r="B981" s="110"/>
      <c r="C981" s="112"/>
      <c r="D981" s="13"/>
      <c r="E981" s="134"/>
      <c r="F981" s="13"/>
      <c r="G981" s="134"/>
      <c r="H981" s="119"/>
      <c r="I981" s="119"/>
      <c r="J981" s="110"/>
      <c r="K981" s="183" t="e">
        <f t="shared" si="15"/>
        <v>#DIV/0!</v>
      </c>
      <c r="L981" s="112"/>
    </row>
    <row r="982" spans="1:12" ht="12.75">
      <c r="A982" s="211">
        <v>980</v>
      </c>
      <c r="B982" s="110"/>
      <c r="C982" s="112"/>
      <c r="D982" s="13"/>
      <c r="E982" s="134"/>
      <c r="F982" s="13"/>
      <c r="G982" s="134"/>
      <c r="H982" s="119"/>
      <c r="I982" s="119"/>
      <c r="J982" s="110"/>
      <c r="K982" s="183" t="e">
        <f t="shared" si="15"/>
        <v>#DIV/0!</v>
      </c>
      <c r="L982" s="112"/>
    </row>
    <row r="983" spans="1:12" ht="12.75">
      <c r="A983" s="211">
        <v>981</v>
      </c>
      <c r="B983" s="110"/>
      <c r="C983" s="112"/>
      <c r="D983" s="13"/>
      <c r="E983" s="134"/>
      <c r="F983" s="13"/>
      <c r="G983" s="134"/>
      <c r="H983" s="119"/>
      <c r="I983" s="119"/>
      <c r="J983" s="110"/>
      <c r="K983" s="183" t="e">
        <f t="shared" si="15"/>
        <v>#DIV/0!</v>
      </c>
      <c r="L983" s="112"/>
    </row>
    <row r="984" spans="1:12" ht="12.75">
      <c r="A984" s="211">
        <v>982</v>
      </c>
      <c r="B984" s="110"/>
      <c r="C984" s="112"/>
      <c r="D984" s="13"/>
      <c r="E984" s="134"/>
      <c r="F984" s="13"/>
      <c r="G984" s="134"/>
      <c r="H984" s="119"/>
      <c r="I984" s="119"/>
      <c r="J984" s="110"/>
      <c r="K984" s="183" t="e">
        <f t="shared" si="15"/>
        <v>#DIV/0!</v>
      </c>
      <c r="L984" s="112"/>
    </row>
    <row r="985" spans="1:12" ht="12.75">
      <c r="A985" s="211">
        <v>983</v>
      </c>
      <c r="B985" s="110"/>
      <c r="C985" s="112"/>
      <c r="D985" s="13"/>
      <c r="E985" s="134"/>
      <c r="F985" s="13"/>
      <c r="G985" s="134"/>
      <c r="H985" s="119"/>
      <c r="I985" s="119"/>
      <c r="J985" s="110"/>
      <c r="K985" s="183" t="e">
        <f t="shared" si="15"/>
        <v>#DIV/0!</v>
      </c>
      <c r="L985" s="112"/>
    </row>
    <row r="986" spans="1:12" ht="12.75">
      <c r="A986" s="211">
        <v>984</v>
      </c>
      <c r="B986" s="110"/>
      <c r="C986" s="112"/>
      <c r="D986" s="13"/>
      <c r="E986" s="134"/>
      <c r="F986" s="13"/>
      <c r="G986" s="134"/>
      <c r="H986" s="119"/>
      <c r="I986" s="119"/>
      <c r="J986" s="110"/>
      <c r="K986" s="183" t="e">
        <f t="shared" si="15"/>
        <v>#DIV/0!</v>
      </c>
      <c r="L986" s="112"/>
    </row>
    <row r="987" spans="1:12" ht="12.75">
      <c r="A987" s="211">
        <v>985</v>
      </c>
      <c r="B987" s="110"/>
      <c r="C987" s="112"/>
      <c r="D987" s="13"/>
      <c r="E987" s="134"/>
      <c r="F987" s="13"/>
      <c r="G987" s="134"/>
      <c r="H987" s="119"/>
      <c r="I987" s="119"/>
      <c r="J987" s="110"/>
      <c r="K987" s="183" t="e">
        <f t="shared" si="15"/>
        <v>#DIV/0!</v>
      </c>
      <c r="L987" s="112"/>
    </row>
    <row r="988" spans="1:12" ht="12.75">
      <c r="A988" s="211">
        <v>986</v>
      </c>
      <c r="B988" s="110"/>
      <c r="C988" s="112"/>
      <c r="D988" s="13"/>
      <c r="E988" s="134"/>
      <c r="F988" s="13"/>
      <c r="G988" s="134"/>
      <c r="H988" s="119"/>
      <c r="I988" s="119"/>
      <c r="J988" s="110"/>
      <c r="K988" s="183" t="e">
        <f t="shared" si="15"/>
        <v>#DIV/0!</v>
      </c>
      <c r="L988" s="112"/>
    </row>
    <row r="989" spans="1:12" ht="12.75">
      <c r="A989" s="211">
        <v>987</v>
      </c>
      <c r="B989" s="110"/>
      <c r="C989" s="112"/>
      <c r="D989" s="13"/>
      <c r="E989" s="134"/>
      <c r="F989" s="13"/>
      <c r="G989" s="134"/>
      <c r="H989" s="119"/>
      <c r="I989" s="119"/>
      <c r="J989" s="110"/>
      <c r="K989" s="183" t="e">
        <f t="shared" si="15"/>
        <v>#DIV/0!</v>
      </c>
      <c r="L989" s="112"/>
    </row>
    <row r="990" spans="1:12" ht="12.75">
      <c r="A990" s="211">
        <v>988</v>
      </c>
      <c r="B990" s="110"/>
      <c r="C990" s="112"/>
      <c r="D990" s="13"/>
      <c r="E990" s="134"/>
      <c r="F990" s="13"/>
      <c r="G990" s="134"/>
      <c r="H990" s="119"/>
      <c r="I990" s="119"/>
      <c r="J990" s="110"/>
      <c r="K990" s="183" t="e">
        <f t="shared" si="15"/>
        <v>#DIV/0!</v>
      </c>
      <c r="L990" s="112"/>
    </row>
    <row r="991" spans="1:12" ht="12.75">
      <c r="A991" s="211">
        <v>989</v>
      </c>
      <c r="B991" s="110"/>
      <c r="C991" s="112"/>
      <c r="D991" s="13"/>
      <c r="E991" s="134"/>
      <c r="F991" s="13"/>
      <c r="G991" s="134"/>
      <c r="H991" s="119"/>
      <c r="I991" s="119"/>
      <c r="J991" s="110"/>
      <c r="K991" s="183" t="e">
        <f t="shared" si="15"/>
        <v>#DIV/0!</v>
      </c>
      <c r="L991" s="112"/>
    </row>
    <row r="992" spans="1:12" ht="12.75">
      <c r="A992" s="211">
        <v>990</v>
      </c>
      <c r="B992" s="110"/>
      <c r="C992" s="112"/>
      <c r="D992" s="13"/>
      <c r="E992" s="134"/>
      <c r="F992" s="13"/>
      <c r="G992" s="134"/>
      <c r="H992" s="119"/>
      <c r="I992" s="119"/>
      <c r="J992" s="110"/>
      <c r="K992" s="183" t="e">
        <f t="shared" si="15"/>
        <v>#DIV/0!</v>
      </c>
      <c r="L992" s="112"/>
    </row>
    <row r="993" spans="1:12" ht="12.75">
      <c r="A993" s="211">
        <v>991</v>
      </c>
      <c r="B993" s="110"/>
      <c r="C993" s="112"/>
      <c r="D993" s="13"/>
      <c r="E993" s="134"/>
      <c r="F993" s="13"/>
      <c r="G993" s="134"/>
      <c r="H993" s="119"/>
      <c r="I993" s="119"/>
      <c r="J993" s="110"/>
      <c r="K993" s="183" t="e">
        <f t="shared" si="15"/>
        <v>#DIV/0!</v>
      </c>
      <c r="L993" s="112"/>
    </row>
    <row r="994" spans="1:12" ht="12.75">
      <c r="A994" s="211">
        <v>992</v>
      </c>
      <c r="B994" s="110"/>
      <c r="C994" s="112"/>
      <c r="D994" s="13"/>
      <c r="E994" s="134"/>
      <c r="F994" s="13"/>
      <c r="G994" s="134"/>
      <c r="H994" s="119"/>
      <c r="I994" s="119"/>
      <c r="J994" s="110"/>
      <c r="K994" s="183" t="e">
        <f t="shared" si="15"/>
        <v>#DIV/0!</v>
      </c>
      <c r="L994" s="112"/>
    </row>
    <row r="995" spans="1:12" ht="12.75">
      <c r="A995" s="211">
        <v>993</v>
      </c>
      <c r="B995" s="110"/>
      <c r="C995" s="112"/>
      <c r="D995" s="13"/>
      <c r="E995" s="134"/>
      <c r="F995" s="13"/>
      <c r="G995" s="134"/>
      <c r="H995" s="119"/>
      <c r="I995" s="119"/>
      <c r="J995" s="110"/>
      <c r="K995" s="183" t="e">
        <f t="shared" si="15"/>
        <v>#DIV/0!</v>
      </c>
      <c r="L995" s="112"/>
    </row>
    <row r="996" spans="1:12" ht="12.75">
      <c r="A996" s="211">
        <v>994</v>
      </c>
      <c r="B996" s="110"/>
      <c r="C996" s="112"/>
      <c r="D996" s="13"/>
      <c r="E996" s="134"/>
      <c r="F996" s="13"/>
      <c r="G996" s="134"/>
      <c r="H996" s="119"/>
      <c r="I996" s="119"/>
      <c r="J996" s="110"/>
      <c r="K996" s="183" t="e">
        <f t="shared" si="15"/>
        <v>#DIV/0!</v>
      </c>
      <c r="L996" s="112"/>
    </row>
    <row r="997" spans="1:12" ht="12.75">
      <c r="A997" s="211">
        <v>995</v>
      </c>
      <c r="B997" s="110"/>
      <c r="C997" s="112"/>
      <c r="D997" s="13"/>
      <c r="E997" s="134"/>
      <c r="F997" s="13"/>
      <c r="G997" s="134"/>
      <c r="H997" s="119"/>
      <c r="I997" s="119"/>
      <c r="J997" s="110"/>
      <c r="K997" s="183" t="e">
        <f t="shared" si="15"/>
        <v>#DIV/0!</v>
      </c>
      <c r="L997" s="112"/>
    </row>
    <row r="998" spans="1:12" ht="12.75">
      <c r="A998" s="211">
        <v>996</v>
      </c>
      <c r="B998" s="110"/>
      <c r="C998" s="112"/>
      <c r="D998" s="13"/>
      <c r="E998" s="134"/>
      <c r="F998" s="13"/>
      <c r="G998" s="134"/>
      <c r="H998" s="119"/>
      <c r="I998" s="119"/>
      <c r="J998" s="110"/>
      <c r="K998" s="183" t="e">
        <f t="shared" si="15"/>
        <v>#DIV/0!</v>
      </c>
      <c r="L998" s="112"/>
    </row>
    <row r="999" spans="1:11" ht="12.75">
      <c r="A999" s="211">
        <v>997</v>
      </c>
      <c r="K999" s="183" t="e">
        <f t="shared" si="15"/>
        <v>#DIV/0!</v>
      </c>
    </row>
    <row r="1000" spans="1:11" ht="12.75">
      <c r="A1000" s="211">
        <v>998</v>
      </c>
      <c r="K1000" s="183" t="e">
        <f t="shared" si="15"/>
        <v>#DIV/0!</v>
      </c>
    </row>
    <row r="1001" spans="1:11" ht="12.75">
      <c r="A1001" s="211">
        <v>999</v>
      </c>
      <c r="K1001" s="183" t="e">
        <f t="shared" si="15"/>
        <v>#DIV/0!</v>
      </c>
    </row>
    <row r="1002" ht="12.75">
      <c r="A1002" s="211">
        <v>1000</v>
      </c>
    </row>
  </sheetData>
  <sheetProtection password="CC6A" sheet="1" objects="1" scenarios="1"/>
  <printOptions gridLines="1"/>
  <pageMargins left="0.38" right="0.42" top="1" bottom="0.81" header="0.5" footer="0.5"/>
  <pageSetup horizontalDpi="300" verticalDpi="300" orientation="portrait" scale="85" r:id="rId1"/>
  <headerFooter alignWithMargins="0">
    <oddHeader>&amp;L&amp;"Arial,Bold"&amp;12TABLE 6&amp;C&amp;"Arial,Bold"&amp;12RUSLE CROP PARAMETER DATA&amp;R&amp;8&amp;D
scitbl6.xls
dlightle]</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A1:J276"/>
  <sheetViews>
    <sheetView zoomScale="95" zoomScaleNormal="95" workbookViewId="0" topLeftCell="A1">
      <pane ySplit="3" topLeftCell="BM4" activePane="bottomLeft" state="frozen"/>
      <selection pane="topLeft" activeCell="A1" sqref="A1"/>
      <selection pane="bottomLeft" activeCell="B5" sqref="B5"/>
    </sheetView>
  </sheetViews>
  <sheetFormatPr defaultColWidth="9.140625" defaultRowHeight="12.75"/>
  <cols>
    <col min="1" max="1" width="8.140625" style="19" customWidth="1"/>
    <col min="2" max="2" width="37.28125" style="18" customWidth="1"/>
    <col min="3" max="3" width="7.7109375" style="12" customWidth="1"/>
    <col min="4" max="4" width="4.8515625" style="12" customWidth="1"/>
    <col min="5" max="5" width="5.00390625" style="12" customWidth="1"/>
    <col min="6" max="6" width="10.00390625" style="12" customWidth="1"/>
    <col min="7" max="7" width="8.140625" style="12" customWidth="1"/>
    <col min="8" max="8" width="10.140625" style="12" customWidth="1"/>
    <col min="9" max="9" width="14.7109375" style="19" customWidth="1"/>
    <col min="12" max="12" width="11.140625" style="0" customWidth="1"/>
  </cols>
  <sheetData>
    <row r="1" spans="1:9" ht="15.75">
      <c r="A1" s="137"/>
      <c r="B1" s="138"/>
      <c r="C1" s="139"/>
      <c r="D1" s="140" t="s">
        <v>1662</v>
      </c>
      <c r="E1" s="140"/>
      <c r="F1" s="140"/>
      <c r="G1" s="141"/>
      <c r="H1" s="142"/>
      <c r="I1" s="143" t="s">
        <v>1663</v>
      </c>
    </row>
    <row r="2" spans="1:9" ht="16.5" thickBot="1">
      <c r="A2" s="144" t="s">
        <v>1664</v>
      </c>
      <c r="B2" s="145" t="s">
        <v>1665</v>
      </c>
      <c r="C2" s="146"/>
      <c r="D2" s="147"/>
      <c r="E2" s="147"/>
      <c r="F2" s="147"/>
      <c r="G2" s="147"/>
      <c r="H2" s="148"/>
      <c r="I2" s="149" t="s">
        <v>1666</v>
      </c>
    </row>
    <row r="3" spans="1:9" ht="13.5" thickBot="1">
      <c r="A3" s="150" t="s">
        <v>1667</v>
      </c>
      <c r="B3" s="151"/>
      <c r="C3" s="152" t="s">
        <v>1668</v>
      </c>
      <c r="D3" s="152" t="s">
        <v>1669</v>
      </c>
      <c r="E3" s="152" t="s">
        <v>1670</v>
      </c>
      <c r="F3" s="152" t="s">
        <v>1671</v>
      </c>
      <c r="G3" s="153" t="s">
        <v>1672</v>
      </c>
      <c r="H3" s="154" t="s">
        <v>1673</v>
      </c>
      <c r="I3" s="155" t="s">
        <v>1674</v>
      </c>
    </row>
    <row r="4" spans="1:9" s="33" customFormat="1" ht="13.5" thickBot="1">
      <c r="A4" s="224"/>
      <c r="B4" s="225"/>
      <c r="C4" s="226"/>
      <c r="D4" s="226"/>
      <c r="E4" s="226"/>
      <c r="F4" s="226"/>
      <c r="G4" s="227"/>
      <c r="H4" s="228"/>
      <c r="I4" s="229"/>
    </row>
    <row r="5" spans="1:9" ht="12.75">
      <c r="A5" s="109">
        <v>1</v>
      </c>
      <c r="B5" s="105" t="s">
        <v>1675</v>
      </c>
      <c r="C5" s="94">
        <v>1</v>
      </c>
      <c r="D5" s="94">
        <v>1</v>
      </c>
      <c r="E5" s="94">
        <v>2</v>
      </c>
      <c r="F5" s="94">
        <v>3</v>
      </c>
      <c r="G5" s="94">
        <v>4</v>
      </c>
      <c r="H5" s="94">
        <v>1</v>
      </c>
      <c r="I5" s="94">
        <v>12</v>
      </c>
    </row>
    <row r="6" spans="1:9" ht="12.75">
      <c r="A6" s="109">
        <v>2</v>
      </c>
      <c r="B6" s="99" t="s">
        <v>1676</v>
      </c>
      <c r="C6" s="95">
        <v>1</v>
      </c>
      <c r="D6" s="95">
        <v>2</v>
      </c>
      <c r="E6" s="95">
        <v>1</v>
      </c>
      <c r="F6" s="95">
        <v>2</v>
      </c>
      <c r="G6" s="95">
        <v>1</v>
      </c>
      <c r="H6" s="95">
        <v>1</v>
      </c>
      <c r="I6" s="95">
        <v>8</v>
      </c>
    </row>
    <row r="7" spans="1:9" ht="12.75">
      <c r="A7" s="109">
        <v>3</v>
      </c>
      <c r="B7" s="101" t="s">
        <v>1677</v>
      </c>
      <c r="C7" s="95">
        <v>2</v>
      </c>
      <c r="D7" s="95">
        <v>3</v>
      </c>
      <c r="E7" s="95">
        <v>2</v>
      </c>
      <c r="F7" s="95">
        <v>3</v>
      </c>
      <c r="G7" s="95">
        <v>2</v>
      </c>
      <c r="H7" s="95">
        <v>1</v>
      </c>
      <c r="I7" s="95">
        <v>13</v>
      </c>
    </row>
    <row r="8" spans="1:9" ht="12.75">
      <c r="A8" s="109">
        <v>4</v>
      </c>
      <c r="B8" s="100" t="s">
        <v>1678</v>
      </c>
      <c r="C8" s="96">
        <v>0</v>
      </c>
      <c r="D8" s="96">
        <v>0</v>
      </c>
      <c r="E8" s="96">
        <v>0</v>
      </c>
      <c r="F8" s="96">
        <v>0</v>
      </c>
      <c r="G8" s="96">
        <v>0</v>
      </c>
      <c r="H8" s="96">
        <v>3</v>
      </c>
      <c r="I8" s="95">
        <v>3</v>
      </c>
    </row>
    <row r="9" spans="1:9" ht="12.75">
      <c r="A9" s="109">
        <v>5</v>
      </c>
      <c r="B9" s="106" t="s">
        <v>1679</v>
      </c>
      <c r="C9" s="70">
        <v>5</v>
      </c>
      <c r="D9" s="70">
        <v>5</v>
      </c>
      <c r="E9" s="70">
        <v>5</v>
      </c>
      <c r="F9" s="70">
        <v>5</v>
      </c>
      <c r="G9" s="70">
        <v>5</v>
      </c>
      <c r="H9" s="70">
        <v>4</v>
      </c>
      <c r="I9" s="95">
        <v>29</v>
      </c>
    </row>
    <row r="10" spans="1:9" ht="12.75">
      <c r="A10" s="109">
        <v>6</v>
      </c>
      <c r="B10" s="106" t="s">
        <v>1680</v>
      </c>
      <c r="C10" s="95">
        <v>4</v>
      </c>
      <c r="D10" s="95">
        <v>4</v>
      </c>
      <c r="E10" s="95">
        <v>3</v>
      </c>
      <c r="F10" s="95">
        <v>5</v>
      </c>
      <c r="G10" s="95">
        <v>5</v>
      </c>
      <c r="H10" s="95">
        <v>2</v>
      </c>
      <c r="I10" s="95">
        <v>23</v>
      </c>
    </row>
    <row r="11" spans="1:9" ht="12.75">
      <c r="A11" s="109">
        <v>7</v>
      </c>
      <c r="B11" s="107" t="s">
        <v>1681</v>
      </c>
      <c r="C11" s="96">
        <v>1</v>
      </c>
      <c r="D11" s="96">
        <v>2</v>
      </c>
      <c r="E11" s="96">
        <v>1</v>
      </c>
      <c r="F11" s="96">
        <v>2</v>
      </c>
      <c r="G11" s="96">
        <v>1</v>
      </c>
      <c r="H11" s="96">
        <v>1</v>
      </c>
      <c r="I11" s="95">
        <v>8</v>
      </c>
    </row>
    <row r="12" spans="1:9" ht="12.75">
      <c r="A12" s="109">
        <v>8</v>
      </c>
      <c r="B12" s="101" t="s">
        <v>1682</v>
      </c>
      <c r="C12" s="95">
        <v>3</v>
      </c>
      <c r="D12" s="95">
        <v>4</v>
      </c>
      <c r="E12" s="95">
        <v>4</v>
      </c>
      <c r="F12" s="95">
        <v>4</v>
      </c>
      <c r="G12" s="95">
        <v>5</v>
      </c>
      <c r="H12" s="95">
        <v>2</v>
      </c>
      <c r="I12" s="95">
        <v>22</v>
      </c>
    </row>
    <row r="13" spans="1:9" ht="13.5" customHeight="1">
      <c r="A13" s="109">
        <v>9</v>
      </c>
      <c r="B13" s="101" t="s">
        <v>1683</v>
      </c>
      <c r="C13" s="95">
        <v>4</v>
      </c>
      <c r="D13" s="95">
        <v>4</v>
      </c>
      <c r="E13" s="95">
        <v>5</v>
      </c>
      <c r="F13" s="95">
        <v>5</v>
      </c>
      <c r="G13" s="95">
        <v>5</v>
      </c>
      <c r="H13" s="95">
        <v>2</v>
      </c>
      <c r="I13" s="95">
        <v>25</v>
      </c>
    </row>
    <row r="14" spans="1:9" ht="10.5" customHeight="1">
      <c r="A14" s="109">
        <v>10</v>
      </c>
      <c r="B14" s="101" t="s">
        <v>1684</v>
      </c>
      <c r="C14" s="95">
        <v>2</v>
      </c>
      <c r="D14" s="95">
        <v>3</v>
      </c>
      <c r="E14" s="95">
        <v>5</v>
      </c>
      <c r="F14" s="95">
        <v>4</v>
      </c>
      <c r="G14" s="95">
        <v>4</v>
      </c>
      <c r="H14" s="95">
        <v>3</v>
      </c>
      <c r="I14" s="95">
        <v>21</v>
      </c>
    </row>
    <row r="15" spans="1:9" ht="12.75">
      <c r="A15" s="109">
        <v>11</v>
      </c>
      <c r="B15" s="106" t="s">
        <v>1685</v>
      </c>
      <c r="C15" s="70">
        <v>2</v>
      </c>
      <c r="D15" s="70">
        <v>4</v>
      </c>
      <c r="E15" s="70">
        <v>5</v>
      </c>
      <c r="F15" s="70">
        <v>4</v>
      </c>
      <c r="G15" s="70">
        <v>4</v>
      </c>
      <c r="H15" s="70">
        <v>4</v>
      </c>
      <c r="I15" s="95">
        <v>23</v>
      </c>
    </row>
    <row r="16" spans="1:9" ht="12.75">
      <c r="A16" s="109">
        <v>12</v>
      </c>
      <c r="B16" s="99" t="s">
        <v>1686</v>
      </c>
      <c r="C16" s="70">
        <v>2</v>
      </c>
      <c r="D16" s="70">
        <v>4</v>
      </c>
      <c r="E16" s="70">
        <v>4</v>
      </c>
      <c r="F16" s="70">
        <v>4</v>
      </c>
      <c r="G16" s="70">
        <v>5</v>
      </c>
      <c r="H16" s="70">
        <v>2</v>
      </c>
      <c r="I16" s="95">
        <v>21</v>
      </c>
    </row>
    <row r="17" spans="1:9" ht="12.75">
      <c r="A17" s="109">
        <v>13</v>
      </c>
      <c r="B17" s="99" t="s">
        <v>1687</v>
      </c>
      <c r="C17" s="70">
        <v>2</v>
      </c>
      <c r="D17" s="70">
        <v>3</v>
      </c>
      <c r="E17" s="70">
        <v>4</v>
      </c>
      <c r="F17" s="70">
        <v>4</v>
      </c>
      <c r="G17" s="70">
        <v>4</v>
      </c>
      <c r="H17" s="70">
        <v>2</v>
      </c>
      <c r="I17" s="95">
        <v>19</v>
      </c>
    </row>
    <row r="18" spans="1:9" ht="12.75">
      <c r="A18" s="109">
        <v>14</v>
      </c>
      <c r="B18" s="99" t="s">
        <v>1688</v>
      </c>
      <c r="C18" s="97">
        <v>2</v>
      </c>
      <c r="D18" s="97">
        <v>2</v>
      </c>
      <c r="E18" s="70">
        <v>4</v>
      </c>
      <c r="F18" s="70">
        <v>4</v>
      </c>
      <c r="G18" s="70">
        <v>3</v>
      </c>
      <c r="H18" s="70">
        <v>2</v>
      </c>
      <c r="I18" s="95">
        <v>17</v>
      </c>
    </row>
    <row r="19" spans="1:9" ht="12.75">
      <c r="A19" s="109">
        <v>15</v>
      </c>
      <c r="B19" s="99" t="s">
        <v>1689</v>
      </c>
      <c r="C19" s="70">
        <v>2</v>
      </c>
      <c r="D19" s="70">
        <v>3</v>
      </c>
      <c r="E19" s="70">
        <v>4</v>
      </c>
      <c r="F19" s="70">
        <v>4</v>
      </c>
      <c r="G19" s="70">
        <v>4</v>
      </c>
      <c r="H19" s="70">
        <v>2</v>
      </c>
      <c r="I19" s="95">
        <v>19</v>
      </c>
    </row>
    <row r="20" spans="1:9" ht="12.75">
      <c r="A20" s="109">
        <v>16</v>
      </c>
      <c r="B20" s="99" t="s">
        <v>1690</v>
      </c>
      <c r="C20" s="97">
        <v>2</v>
      </c>
      <c r="D20" s="97">
        <v>2</v>
      </c>
      <c r="E20" s="70">
        <v>4</v>
      </c>
      <c r="F20" s="70">
        <v>4</v>
      </c>
      <c r="G20" s="70">
        <v>3</v>
      </c>
      <c r="H20" s="70">
        <v>2</v>
      </c>
      <c r="I20" s="95">
        <v>17</v>
      </c>
    </row>
    <row r="21" spans="1:9" ht="12.75">
      <c r="A21" s="109">
        <v>17</v>
      </c>
      <c r="B21" s="99" t="s">
        <v>1691</v>
      </c>
      <c r="C21" s="70">
        <v>3</v>
      </c>
      <c r="D21" s="70">
        <v>4</v>
      </c>
      <c r="E21" s="70">
        <v>5</v>
      </c>
      <c r="F21" s="70">
        <v>5</v>
      </c>
      <c r="G21" s="70">
        <v>5</v>
      </c>
      <c r="H21" s="70">
        <v>2</v>
      </c>
      <c r="I21" s="95">
        <v>24</v>
      </c>
    </row>
    <row r="22" spans="1:9" ht="12.75">
      <c r="A22" s="109">
        <v>18</v>
      </c>
      <c r="B22" s="99" t="s">
        <v>1692</v>
      </c>
      <c r="C22" s="97">
        <v>3</v>
      </c>
      <c r="D22" s="97">
        <v>3</v>
      </c>
      <c r="E22" s="70">
        <v>5</v>
      </c>
      <c r="F22" s="70">
        <v>5</v>
      </c>
      <c r="G22" s="70">
        <v>4</v>
      </c>
      <c r="H22" s="70">
        <v>2</v>
      </c>
      <c r="I22" s="95">
        <v>22</v>
      </c>
    </row>
    <row r="23" spans="1:9" ht="12.75">
      <c r="A23" s="109">
        <v>19</v>
      </c>
      <c r="B23" s="99" t="s">
        <v>1693</v>
      </c>
      <c r="C23" s="70">
        <v>3</v>
      </c>
      <c r="D23" s="70">
        <v>4</v>
      </c>
      <c r="E23" s="70">
        <v>5</v>
      </c>
      <c r="F23" s="70">
        <v>5</v>
      </c>
      <c r="G23" s="70">
        <v>5</v>
      </c>
      <c r="H23" s="70">
        <v>2</v>
      </c>
      <c r="I23" s="95">
        <v>24</v>
      </c>
    </row>
    <row r="24" spans="1:9" ht="12.75">
      <c r="A24" s="109">
        <v>20</v>
      </c>
      <c r="B24" s="99" t="s">
        <v>1694</v>
      </c>
      <c r="C24" s="70">
        <v>3</v>
      </c>
      <c r="D24" s="70">
        <v>4</v>
      </c>
      <c r="E24" s="70">
        <v>4</v>
      </c>
      <c r="F24" s="70">
        <v>4</v>
      </c>
      <c r="G24" s="70">
        <v>5</v>
      </c>
      <c r="H24" s="70">
        <v>3</v>
      </c>
      <c r="I24" s="95">
        <v>23</v>
      </c>
    </row>
    <row r="25" spans="1:9" ht="12.75">
      <c r="A25" s="109">
        <v>21</v>
      </c>
      <c r="B25" s="99" t="s">
        <v>1695</v>
      </c>
      <c r="C25" s="70">
        <v>4</v>
      </c>
      <c r="D25" s="70">
        <v>5</v>
      </c>
      <c r="E25" s="70">
        <v>5</v>
      </c>
      <c r="F25" s="70">
        <v>5</v>
      </c>
      <c r="G25" s="70">
        <v>5</v>
      </c>
      <c r="H25" s="70">
        <v>3</v>
      </c>
      <c r="I25" s="95">
        <v>27</v>
      </c>
    </row>
    <row r="26" spans="1:9" ht="12.75">
      <c r="A26" s="109">
        <v>22</v>
      </c>
      <c r="B26" s="107" t="s">
        <v>1696</v>
      </c>
      <c r="C26" s="96">
        <v>4</v>
      </c>
      <c r="D26" s="96">
        <v>4</v>
      </c>
      <c r="E26" s="96">
        <v>2</v>
      </c>
      <c r="F26" s="96">
        <v>5</v>
      </c>
      <c r="G26" s="96">
        <v>5</v>
      </c>
      <c r="H26" s="96">
        <v>4</v>
      </c>
      <c r="I26" s="95">
        <v>24</v>
      </c>
    </row>
    <row r="27" spans="1:9" ht="12.75">
      <c r="A27" s="109">
        <v>23</v>
      </c>
      <c r="B27" s="106" t="s">
        <v>1697</v>
      </c>
      <c r="C27" s="97">
        <v>3</v>
      </c>
      <c r="D27" s="97">
        <v>3</v>
      </c>
      <c r="E27" s="70">
        <v>3</v>
      </c>
      <c r="F27" s="70">
        <v>4</v>
      </c>
      <c r="G27" s="70">
        <v>3</v>
      </c>
      <c r="H27" s="70">
        <v>2</v>
      </c>
      <c r="I27" s="95">
        <v>18</v>
      </c>
    </row>
    <row r="28" spans="1:9" ht="12.75">
      <c r="A28" s="109">
        <v>24</v>
      </c>
      <c r="B28" s="99" t="s">
        <v>1698</v>
      </c>
      <c r="C28" s="70">
        <v>2</v>
      </c>
      <c r="D28" s="70">
        <v>3</v>
      </c>
      <c r="E28" s="70">
        <v>2</v>
      </c>
      <c r="F28" s="70">
        <v>5</v>
      </c>
      <c r="G28" s="70">
        <v>3</v>
      </c>
      <c r="H28" s="70">
        <v>4</v>
      </c>
      <c r="I28" s="95">
        <v>19</v>
      </c>
    </row>
    <row r="29" spans="1:9" ht="12.75">
      <c r="A29" s="109">
        <v>25</v>
      </c>
      <c r="B29" s="101" t="s">
        <v>1699</v>
      </c>
      <c r="C29" s="95">
        <v>3</v>
      </c>
      <c r="D29" s="95">
        <v>3</v>
      </c>
      <c r="E29" s="95">
        <v>3</v>
      </c>
      <c r="F29" s="95">
        <v>4</v>
      </c>
      <c r="G29" s="95">
        <v>3</v>
      </c>
      <c r="H29" s="95">
        <v>2</v>
      </c>
      <c r="I29" s="95">
        <v>18</v>
      </c>
    </row>
    <row r="30" spans="1:9" ht="12.75">
      <c r="A30" s="109">
        <v>26</v>
      </c>
      <c r="B30" s="101" t="s">
        <v>1700</v>
      </c>
      <c r="C30" s="95">
        <v>4</v>
      </c>
      <c r="D30" s="95">
        <v>4</v>
      </c>
      <c r="E30" s="95">
        <v>3</v>
      </c>
      <c r="F30" s="95">
        <v>5</v>
      </c>
      <c r="G30" s="95">
        <v>5</v>
      </c>
      <c r="H30" s="95">
        <v>2</v>
      </c>
      <c r="I30" s="95">
        <v>23</v>
      </c>
    </row>
    <row r="31" spans="1:9" ht="12.75">
      <c r="A31" s="109">
        <v>27</v>
      </c>
      <c r="B31" s="101" t="s">
        <v>1701</v>
      </c>
      <c r="C31" s="95">
        <v>2</v>
      </c>
      <c r="D31" s="95">
        <v>1</v>
      </c>
      <c r="E31" s="95">
        <v>1</v>
      </c>
      <c r="F31" s="95">
        <v>3</v>
      </c>
      <c r="G31" s="95">
        <v>3</v>
      </c>
      <c r="H31" s="95">
        <v>1</v>
      </c>
      <c r="I31" s="95">
        <v>11</v>
      </c>
    </row>
    <row r="32" spans="1:9" ht="12.75">
      <c r="A32" s="109">
        <v>28</v>
      </c>
      <c r="B32" s="101" t="s">
        <v>1702</v>
      </c>
      <c r="C32" s="95">
        <v>3</v>
      </c>
      <c r="D32" s="95">
        <v>2</v>
      </c>
      <c r="E32" s="95">
        <v>2</v>
      </c>
      <c r="F32" s="95">
        <v>5</v>
      </c>
      <c r="G32" s="95">
        <v>5</v>
      </c>
      <c r="H32" s="95">
        <v>2</v>
      </c>
      <c r="I32" s="95">
        <v>19</v>
      </c>
    </row>
    <row r="33" spans="1:9" ht="12.75">
      <c r="A33" s="109">
        <v>29</v>
      </c>
      <c r="B33" s="101" t="s">
        <v>1703</v>
      </c>
      <c r="C33" s="95">
        <v>3</v>
      </c>
      <c r="D33" s="95">
        <v>2</v>
      </c>
      <c r="E33" s="95">
        <v>2</v>
      </c>
      <c r="F33" s="95">
        <v>4</v>
      </c>
      <c r="G33" s="95">
        <v>4</v>
      </c>
      <c r="H33" s="95">
        <v>1</v>
      </c>
      <c r="I33" s="95">
        <v>16</v>
      </c>
    </row>
    <row r="34" spans="1:9" ht="12.75">
      <c r="A34" s="109">
        <v>30</v>
      </c>
      <c r="B34" s="101" t="s">
        <v>1704</v>
      </c>
      <c r="C34" s="95">
        <v>3</v>
      </c>
      <c r="D34" s="95">
        <v>2</v>
      </c>
      <c r="E34" s="95">
        <v>2</v>
      </c>
      <c r="F34" s="95">
        <v>5</v>
      </c>
      <c r="G34" s="95">
        <v>5</v>
      </c>
      <c r="H34" s="95">
        <v>1</v>
      </c>
      <c r="I34" s="95">
        <v>18</v>
      </c>
    </row>
    <row r="35" spans="1:9" ht="12.75">
      <c r="A35" s="109">
        <v>31</v>
      </c>
      <c r="B35" s="99" t="s">
        <v>1705</v>
      </c>
      <c r="C35" s="97">
        <v>3</v>
      </c>
      <c r="D35" s="97">
        <v>3</v>
      </c>
      <c r="E35" s="70">
        <v>3</v>
      </c>
      <c r="F35" s="70">
        <v>4</v>
      </c>
      <c r="G35" s="70">
        <v>3</v>
      </c>
      <c r="H35" s="70">
        <v>2</v>
      </c>
      <c r="I35" s="95">
        <v>18</v>
      </c>
    </row>
    <row r="36" spans="1:9" ht="12.75">
      <c r="A36" s="109">
        <v>32</v>
      </c>
      <c r="B36" s="99" t="s">
        <v>1706</v>
      </c>
      <c r="C36" s="97">
        <v>3</v>
      </c>
      <c r="D36" s="97">
        <v>3</v>
      </c>
      <c r="E36" s="70">
        <v>3</v>
      </c>
      <c r="F36" s="70">
        <v>4</v>
      </c>
      <c r="G36" s="70">
        <v>3</v>
      </c>
      <c r="H36" s="70">
        <v>2</v>
      </c>
      <c r="I36" s="95">
        <v>18</v>
      </c>
    </row>
    <row r="37" spans="1:9" ht="12.75">
      <c r="A37" s="109">
        <v>33</v>
      </c>
      <c r="B37" s="99" t="s">
        <v>1707</v>
      </c>
      <c r="C37" s="97">
        <v>2</v>
      </c>
      <c r="D37" s="97">
        <v>2</v>
      </c>
      <c r="E37" s="70">
        <v>4</v>
      </c>
      <c r="F37" s="70">
        <v>5</v>
      </c>
      <c r="G37" s="70">
        <v>4</v>
      </c>
      <c r="H37" s="70">
        <v>3</v>
      </c>
      <c r="I37" s="95">
        <v>20</v>
      </c>
    </row>
    <row r="38" spans="1:9" ht="12.75">
      <c r="A38" s="109">
        <v>34</v>
      </c>
      <c r="B38" s="99" t="s">
        <v>1708</v>
      </c>
      <c r="C38" s="70">
        <v>3</v>
      </c>
      <c r="D38" s="70">
        <v>2</v>
      </c>
      <c r="E38" s="70">
        <v>2</v>
      </c>
      <c r="F38" s="70">
        <v>5</v>
      </c>
      <c r="G38" s="70">
        <v>5</v>
      </c>
      <c r="H38" s="70">
        <v>2</v>
      </c>
      <c r="I38" s="95">
        <v>19</v>
      </c>
    </row>
    <row r="39" spans="1:9" ht="12.75">
      <c r="A39" s="109">
        <v>35</v>
      </c>
      <c r="B39" s="99" t="s">
        <v>1709</v>
      </c>
      <c r="C39" s="97">
        <v>3</v>
      </c>
      <c r="D39" s="97">
        <v>4</v>
      </c>
      <c r="E39" s="70">
        <v>3</v>
      </c>
      <c r="F39" s="70">
        <v>4</v>
      </c>
      <c r="G39" s="70">
        <v>3</v>
      </c>
      <c r="H39" s="70">
        <v>3</v>
      </c>
      <c r="I39" s="95">
        <v>20</v>
      </c>
    </row>
    <row r="40" spans="1:9" ht="12.75">
      <c r="A40" s="109">
        <v>36</v>
      </c>
      <c r="B40" s="101" t="s">
        <v>1710</v>
      </c>
      <c r="C40" s="70">
        <v>3</v>
      </c>
      <c r="D40" s="70">
        <v>2</v>
      </c>
      <c r="E40" s="70">
        <v>1</v>
      </c>
      <c r="F40" s="70">
        <v>3</v>
      </c>
      <c r="G40" s="70">
        <v>3</v>
      </c>
      <c r="H40" s="70">
        <v>1</v>
      </c>
      <c r="I40" s="95">
        <v>13</v>
      </c>
    </row>
    <row r="41" spans="1:9" ht="12.75">
      <c r="A41" s="109">
        <v>37</v>
      </c>
      <c r="B41" s="99" t="s">
        <v>1711</v>
      </c>
      <c r="C41" s="70">
        <v>4</v>
      </c>
      <c r="D41" s="70">
        <v>5</v>
      </c>
      <c r="E41" s="70">
        <v>4</v>
      </c>
      <c r="F41" s="70">
        <v>5</v>
      </c>
      <c r="G41" s="70">
        <v>5</v>
      </c>
      <c r="H41" s="70">
        <v>4</v>
      </c>
      <c r="I41" s="95">
        <v>27</v>
      </c>
    </row>
    <row r="42" spans="1:9" ht="12.75">
      <c r="A42" s="109">
        <v>38</v>
      </c>
      <c r="B42" s="99" t="s">
        <v>1712</v>
      </c>
      <c r="C42" s="70">
        <v>4</v>
      </c>
      <c r="D42" s="70">
        <v>5</v>
      </c>
      <c r="E42" s="70">
        <v>4</v>
      </c>
      <c r="F42" s="70">
        <v>4</v>
      </c>
      <c r="G42" s="70">
        <v>5</v>
      </c>
      <c r="H42" s="70">
        <v>4</v>
      </c>
      <c r="I42" s="95">
        <v>26</v>
      </c>
    </row>
    <row r="43" spans="1:9" ht="12.75">
      <c r="A43" s="109">
        <v>39</v>
      </c>
      <c r="B43" s="99" t="s">
        <v>1713</v>
      </c>
      <c r="C43" s="70">
        <v>4</v>
      </c>
      <c r="D43" s="70">
        <v>5</v>
      </c>
      <c r="E43" s="70">
        <v>4</v>
      </c>
      <c r="F43" s="70">
        <v>4</v>
      </c>
      <c r="G43" s="70">
        <v>5</v>
      </c>
      <c r="H43" s="70">
        <v>4</v>
      </c>
      <c r="I43" s="95">
        <v>26</v>
      </c>
    </row>
    <row r="44" spans="1:9" ht="12.75">
      <c r="A44" s="109">
        <v>40</v>
      </c>
      <c r="B44" s="99" t="s">
        <v>1714</v>
      </c>
      <c r="C44" s="95">
        <v>2</v>
      </c>
      <c r="D44" s="95">
        <v>3</v>
      </c>
      <c r="E44" s="95">
        <v>3</v>
      </c>
      <c r="F44" s="95">
        <v>3</v>
      </c>
      <c r="G44" s="95">
        <v>4</v>
      </c>
      <c r="H44" s="95">
        <v>3</v>
      </c>
      <c r="I44" s="95">
        <v>18</v>
      </c>
    </row>
    <row r="45" spans="1:9" ht="12.75">
      <c r="A45" s="109">
        <v>41</v>
      </c>
      <c r="B45" s="101" t="s">
        <v>1715</v>
      </c>
      <c r="C45" s="95">
        <v>4</v>
      </c>
      <c r="D45" s="95">
        <v>5</v>
      </c>
      <c r="E45" s="95">
        <v>4</v>
      </c>
      <c r="F45" s="95">
        <v>4</v>
      </c>
      <c r="G45" s="95">
        <v>5</v>
      </c>
      <c r="H45" s="95">
        <v>4</v>
      </c>
      <c r="I45" s="95">
        <v>26</v>
      </c>
    </row>
    <row r="46" spans="1:9" ht="12.75">
      <c r="A46" s="109">
        <v>42</v>
      </c>
      <c r="B46" s="99" t="s">
        <v>1716</v>
      </c>
      <c r="C46" s="70">
        <v>2</v>
      </c>
      <c r="D46" s="70">
        <v>3</v>
      </c>
      <c r="E46" s="70">
        <v>3</v>
      </c>
      <c r="F46" s="70">
        <v>3</v>
      </c>
      <c r="G46" s="70">
        <v>4</v>
      </c>
      <c r="H46" s="70">
        <v>3</v>
      </c>
      <c r="I46" s="95">
        <v>18</v>
      </c>
    </row>
    <row r="47" spans="1:9" ht="12.75">
      <c r="A47" s="109">
        <v>43</v>
      </c>
      <c r="B47" s="99" t="s">
        <v>1717</v>
      </c>
      <c r="C47" s="70">
        <v>4</v>
      </c>
      <c r="D47" s="70">
        <v>5</v>
      </c>
      <c r="E47" s="70">
        <v>4</v>
      </c>
      <c r="F47" s="70">
        <v>5</v>
      </c>
      <c r="G47" s="70">
        <v>5</v>
      </c>
      <c r="H47" s="70">
        <v>4</v>
      </c>
      <c r="I47" s="95">
        <v>27</v>
      </c>
    </row>
    <row r="48" spans="1:9" ht="12.75">
      <c r="A48" s="109">
        <v>44</v>
      </c>
      <c r="B48" s="99" t="s">
        <v>1718</v>
      </c>
      <c r="C48" s="70">
        <v>4</v>
      </c>
      <c r="D48" s="70">
        <v>5</v>
      </c>
      <c r="E48" s="70">
        <v>5</v>
      </c>
      <c r="F48" s="70">
        <v>5</v>
      </c>
      <c r="G48" s="70">
        <v>5</v>
      </c>
      <c r="H48" s="70">
        <v>3</v>
      </c>
      <c r="I48" s="95">
        <v>27</v>
      </c>
    </row>
    <row r="49" spans="1:9" ht="12.75">
      <c r="A49" s="109">
        <v>45</v>
      </c>
      <c r="B49" s="107" t="s">
        <v>1719</v>
      </c>
      <c r="C49" s="96">
        <v>0</v>
      </c>
      <c r="D49" s="96">
        <v>1</v>
      </c>
      <c r="E49" s="96">
        <v>0</v>
      </c>
      <c r="F49" s="96">
        <v>3</v>
      </c>
      <c r="G49" s="96">
        <v>1</v>
      </c>
      <c r="H49" s="96">
        <v>2</v>
      </c>
      <c r="I49" s="95">
        <v>7</v>
      </c>
    </row>
    <row r="50" spans="1:9" ht="12.75">
      <c r="A50" s="109">
        <v>46</v>
      </c>
      <c r="B50" s="100" t="s">
        <v>1720</v>
      </c>
      <c r="C50" s="96">
        <v>0</v>
      </c>
      <c r="D50" s="96">
        <v>0</v>
      </c>
      <c r="E50" s="96">
        <v>0</v>
      </c>
      <c r="F50" s="96">
        <v>1</v>
      </c>
      <c r="G50" s="96">
        <v>0</v>
      </c>
      <c r="H50" s="96">
        <v>2</v>
      </c>
      <c r="I50" s="95">
        <v>3</v>
      </c>
    </row>
    <row r="51" spans="1:9" ht="12.75">
      <c r="A51" s="109">
        <v>47</v>
      </c>
      <c r="B51" s="101" t="s">
        <v>1721</v>
      </c>
      <c r="C51" s="95">
        <v>1</v>
      </c>
      <c r="D51" s="95">
        <v>1</v>
      </c>
      <c r="E51" s="95">
        <v>0</v>
      </c>
      <c r="F51" s="95">
        <v>1</v>
      </c>
      <c r="G51" s="95">
        <v>2</v>
      </c>
      <c r="H51" s="95">
        <v>1</v>
      </c>
      <c r="I51" s="95">
        <v>6</v>
      </c>
    </row>
    <row r="52" spans="1:9" ht="12.75">
      <c r="A52" s="109">
        <v>48</v>
      </c>
      <c r="B52" s="101" t="s">
        <v>1722</v>
      </c>
      <c r="C52" s="95">
        <v>3</v>
      </c>
      <c r="D52" s="95">
        <v>3</v>
      </c>
      <c r="E52" s="95">
        <v>3</v>
      </c>
      <c r="F52" s="95">
        <v>5</v>
      </c>
      <c r="G52" s="95">
        <v>5</v>
      </c>
      <c r="H52" s="95">
        <v>2</v>
      </c>
      <c r="I52" s="95">
        <v>21</v>
      </c>
    </row>
    <row r="53" spans="1:9" ht="12.75">
      <c r="A53" s="109">
        <v>49</v>
      </c>
      <c r="B53" s="101" t="s">
        <v>1723</v>
      </c>
      <c r="C53" s="95">
        <v>3</v>
      </c>
      <c r="D53" s="95">
        <v>3</v>
      </c>
      <c r="E53" s="95">
        <v>0</v>
      </c>
      <c r="F53" s="95">
        <v>2</v>
      </c>
      <c r="G53" s="95">
        <v>2</v>
      </c>
      <c r="H53" s="95">
        <v>1</v>
      </c>
      <c r="I53" s="95">
        <v>11</v>
      </c>
    </row>
    <row r="54" spans="1:9" ht="12.75">
      <c r="A54" s="109">
        <v>50</v>
      </c>
      <c r="B54" s="101" t="s">
        <v>1724</v>
      </c>
      <c r="C54" s="95">
        <v>4</v>
      </c>
      <c r="D54" s="95">
        <v>4</v>
      </c>
      <c r="E54" s="95">
        <v>0</v>
      </c>
      <c r="F54" s="95">
        <v>3</v>
      </c>
      <c r="G54" s="95">
        <v>3</v>
      </c>
      <c r="H54" s="95">
        <v>1</v>
      </c>
      <c r="I54" s="95">
        <v>15</v>
      </c>
    </row>
    <row r="55" spans="1:9" ht="12.75">
      <c r="A55" s="109">
        <v>51</v>
      </c>
      <c r="B55" s="99" t="s">
        <v>1725</v>
      </c>
      <c r="C55" s="97">
        <v>4</v>
      </c>
      <c r="D55" s="97">
        <v>3</v>
      </c>
      <c r="E55" s="70">
        <v>1</v>
      </c>
      <c r="F55" s="70">
        <v>4</v>
      </c>
      <c r="G55" s="70">
        <v>3</v>
      </c>
      <c r="H55" s="70">
        <v>2</v>
      </c>
      <c r="I55" s="95">
        <v>17</v>
      </c>
    </row>
    <row r="56" spans="1:9" ht="12.75">
      <c r="A56" s="109">
        <v>52</v>
      </c>
      <c r="B56" s="106" t="s">
        <v>0</v>
      </c>
      <c r="C56" s="70">
        <v>4</v>
      </c>
      <c r="D56" s="70">
        <v>3</v>
      </c>
      <c r="E56" s="70">
        <v>1</v>
      </c>
      <c r="F56" s="70">
        <v>4</v>
      </c>
      <c r="G56" s="70">
        <v>3</v>
      </c>
      <c r="H56" s="70">
        <v>1</v>
      </c>
      <c r="I56" s="95">
        <v>16</v>
      </c>
    </row>
    <row r="57" spans="1:9" ht="12.75">
      <c r="A57" s="109">
        <v>53</v>
      </c>
      <c r="B57" s="106" t="s">
        <v>1</v>
      </c>
      <c r="C57" s="70">
        <v>3</v>
      </c>
      <c r="D57" s="70">
        <v>2</v>
      </c>
      <c r="E57" s="70">
        <v>1</v>
      </c>
      <c r="F57" s="70">
        <v>4</v>
      </c>
      <c r="G57" s="70">
        <v>3</v>
      </c>
      <c r="H57" s="70">
        <v>1</v>
      </c>
      <c r="I57" s="95">
        <v>14</v>
      </c>
    </row>
    <row r="58" spans="1:9" ht="12.75">
      <c r="A58" s="109">
        <v>54</v>
      </c>
      <c r="B58" s="99" t="s">
        <v>2</v>
      </c>
      <c r="C58" s="97">
        <v>3</v>
      </c>
      <c r="D58" s="97">
        <v>3</v>
      </c>
      <c r="E58" s="70">
        <v>2</v>
      </c>
      <c r="F58" s="70">
        <v>4</v>
      </c>
      <c r="G58" s="70">
        <v>3</v>
      </c>
      <c r="H58" s="70">
        <v>1</v>
      </c>
      <c r="I58" s="95">
        <v>16</v>
      </c>
    </row>
    <row r="59" spans="1:10" ht="12.75">
      <c r="A59" s="109">
        <v>55</v>
      </c>
      <c r="B59" s="99" t="s">
        <v>3</v>
      </c>
      <c r="C59" s="70">
        <v>4</v>
      </c>
      <c r="D59" s="70">
        <v>3</v>
      </c>
      <c r="E59" s="70">
        <v>2</v>
      </c>
      <c r="F59" s="70">
        <v>4</v>
      </c>
      <c r="G59" s="70">
        <v>3</v>
      </c>
      <c r="H59" s="70">
        <v>1</v>
      </c>
      <c r="I59" s="95">
        <v>17</v>
      </c>
      <c r="J59" s="12"/>
    </row>
    <row r="60" spans="1:9" ht="12.75">
      <c r="A60" s="109">
        <v>56</v>
      </c>
      <c r="B60" s="99" t="s">
        <v>4</v>
      </c>
      <c r="C60" s="97">
        <v>2</v>
      </c>
      <c r="D60" s="97">
        <v>2</v>
      </c>
      <c r="E60" s="70">
        <v>2</v>
      </c>
      <c r="F60" s="70">
        <v>3</v>
      </c>
      <c r="G60" s="70">
        <v>1</v>
      </c>
      <c r="H60" s="70">
        <v>3</v>
      </c>
      <c r="I60" s="95">
        <v>13</v>
      </c>
    </row>
    <row r="61" spans="1:9" ht="12.75">
      <c r="A61" s="109">
        <v>57</v>
      </c>
      <c r="B61" s="99" t="s">
        <v>5</v>
      </c>
      <c r="C61" s="70">
        <v>1</v>
      </c>
      <c r="D61" s="70">
        <v>1</v>
      </c>
      <c r="E61" s="70">
        <v>2</v>
      </c>
      <c r="F61" s="70">
        <v>2</v>
      </c>
      <c r="G61" s="70">
        <v>1</v>
      </c>
      <c r="H61" s="70">
        <v>1</v>
      </c>
      <c r="I61" s="95">
        <v>8</v>
      </c>
    </row>
    <row r="62" spans="1:9" ht="12.75">
      <c r="A62" s="109">
        <v>58</v>
      </c>
      <c r="B62" s="99" t="s">
        <v>6</v>
      </c>
      <c r="C62" s="70">
        <v>3</v>
      </c>
      <c r="D62" s="70">
        <v>3</v>
      </c>
      <c r="E62" s="70">
        <v>2</v>
      </c>
      <c r="F62" s="70">
        <v>4</v>
      </c>
      <c r="G62" s="70">
        <v>2</v>
      </c>
      <c r="H62" s="70">
        <v>2</v>
      </c>
      <c r="I62" s="95">
        <v>16</v>
      </c>
    </row>
    <row r="63" spans="1:9" ht="12.75">
      <c r="A63" s="109">
        <v>59</v>
      </c>
      <c r="B63" s="99" t="s">
        <v>7</v>
      </c>
      <c r="C63" s="97">
        <v>1</v>
      </c>
      <c r="D63" s="97">
        <v>1</v>
      </c>
      <c r="E63" s="70">
        <v>0</v>
      </c>
      <c r="F63" s="70">
        <v>1</v>
      </c>
      <c r="G63" s="70">
        <v>2</v>
      </c>
      <c r="H63" s="70">
        <v>1</v>
      </c>
      <c r="I63" s="95">
        <v>6</v>
      </c>
    </row>
    <row r="64" spans="1:9" ht="12.75">
      <c r="A64" s="109">
        <v>60</v>
      </c>
      <c r="B64" s="99" t="s">
        <v>8</v>
      </c>
      <c r="C64" s="70">
        <v>2</v>
      </c>
      <c r="D64" s="70">
        <v>2</v>
      </c>
      <c r="E64" s="70">
        <v>0</v>
      </c>
      <c r="F64" s="70">
        <v>1</v>
      </c>
      <c r="G64" s="70">
        <v>3</v>
      </c>
      <c r="H64" s="70">
        <v>1</v>
      </c>
      <c r="I64" s="95">
        <v>9</v>
      </c>
    </row>
    <row r="65" spans="1:9" ht="12.75">
      <c r="A65" s="109">
        <v>61</v>
      </c>
      <c r="B65" s="99" t="s">
        <v>9</v>
      </c>
      <c r="C65" s="70">
        <v>4</v>
      </c>
      <c r="D65" s="70">
        <v>3</v>
      </c>
      <c r="E65" s="70">
        <v>2</v>
      </c>
      <c r="F65" s="70">
        <v>4</v>
      </c>
      <c r="G65" s="70">
        <v>2</v>
      </c>
      <c r="H65" s="70">
        <v>3</v>
      </c>
      <c r="I65" s="95">
        <v>18</v>
      </c>
    </row>
    <row r="66" spans="1:9" ht="12.75">
      <c r="A66" s="109">
        <v>62</v>
      </c>
      <c r="B66" s="99" t="s">
        <v>10</v>
      </c>
      <c r="C66" s="70">
        <v>5</v>
      </c>
      <c r="D66" s="70">
        <v>3</v>
      </c>
      <c r="E66" s="70">
        <v>1</v>
      </c>
      <c r="F66" s="70">
        <v>4</v>
      </c>
      <c r="G66" s="70">
        <v>3</v>
      </c>
      <c r="H66" s="70">
        <v>1</v>
      </c>
      <c r="I66" s="95">
        <v>17</v>
      </c>
    </row>
    <row r="67" spans="1:9" ht="12.75">
      <c r="A67" s="109">
        <v>63</v>
      </c>
      <c r="B67" s="99" t="s">
        <v>11</v>
      </c>
      <c r="C67" s="70">
        <v>4</v>
      </c>
      <c r="D67" s="70">
        <v>3</v>
      </c>
      <c r="E67" s="70">
        <v>2</v>
      </c>
      <c r="F67" s="70">
        <v>4</v>
      </c>
      <c r="G67" s="70">
        <v>3</v>
      </c>
      <c r="H67" s="70">
        <v>1</v>
      </c>
      <c r="I67" s="95">
        <v>17</v>
      </c>
    </row>
    <row r="68" spans="1:9" ht="12.75">
      <c r="A68" s="109">
        <v>64</v>
      </c>
      <c r="B68" s="101" t="s">
        <v>12</v>
      </c>
      <c r="C68" s="95">
        <v>0</v>
      </c>
      <c r="D68" s="95">
        <v>0</v>
      </c>
      <c r="E68" s="95">
        <v>0</v>
      </c>
      <c r="F68" s="95">
        <v>0</v>
      </c>
      <c r="G68" s="95">
        <v>1</v>
      </c>
      <c r="H68" s="95">
        <v>3</v>
      </c>
      <c r="I68" s="95">
        <v>4</v>
      </c>
    </row>
    <row r="69" spans="1:9" ht="12.75">
      <c r="A69" s="109">
        <v>65</v>
      </c>
      <c r="B69" s="107" t="s">
        <v>13</v>
      </c>
      <c r="C69" s="96">
        <v>0</v>
      </c>
      <c r="D69" s="96">
        <v>0</v>
      </c>
      <c r="E69" s="96">
        <v>0</v>
      </c>
      <c r="F69" s="96">
        <v>0</v>
      </c>
      <c r="G69" s="96">
        <v>0</v>
      </c>
      <c r="H69" s="96">
        <v>3</v>
      </c>
      <c r="I69" s="95">
        <v>3</v>
      </c>
    </row>
    <row r="70" spans="1:9" ht="12.75">
      <c r="A70" s="109">
        <v>66</v>
      </c>
      <c r="B70" s="99" t="s">
        <v>14</v>
      </c>
      <c r="C70" s="97">
        <v>0</v>
      </c>
      <c r="D70" s="97">
        <v>0</v>
      </c>
      <c r="E70" s="70">
        <v>0</v>
      </c>
      <c r="F70" s="70">
        <v>0</v>
      </c>
      <c r="G70" s="70">
        <v>0</v>
      </c>
      <c r="H70" s="70">
        <v>5</v>
      </c>
      <c r="I70" s="95">
        <v>5</v>
      </c>
    </row>
    <row r="71" spans="1:9" ht="12.75">
      <c r="A71" s="109">
        <v>67</v>
      </c>
      <c r="B71" s="106" t="s">
        <v>15</v>
      </c>
      <c r="C71" s="70">
        <v>3</v>
      </c>
      <c r="D71" s="70">
        <v>3</v>
      </c>
      <c r="E71" s="70">
        <v>2</v>
      </c>
      <c r="F71" s="70">
        <v>4</v>
      </c>
      <c r="G71" s="70">
        <v>2</v>
      </c>
      <c r="H71" s="70">
        <v>2</v>
      </c>
      <c r="I71" s="95">
        <v>16</v>
      </c>
    </row>
    <row r="72" spans="1:9" ht="12.75">
      <c r="A72" s="109">
        <v>68</v>
      </c>
      <c r="B72" s="99" t="s">
        <v>16</v>
      </c>
      <c r="C72" s="70">
        <v>2</v>
      </c>
      <c r="D72" s="70">
        <v>3</v>
      </c>
      <c r="E72" s="70">
        <v>2</v>
      </c>
      <c r="F72" s="70">
        <v>3</v>
      </c>
      <c r="G72" s="70">
        <v>2</v>
      </c>
      <c r="H72" s="70">
        <v>1</v>
      </c>
      <c r="I72" s="95">
        <v>13</v>
      </c>
    </row>
    <row r="73" spans="1:9" ht="12.75">
      <c r="A73" s="109">
        <v>69</v>
      </c>
      <c r="B73" s="99" t="s">
        <v>17</v>
      </c>
      <c r="C73" s="97">
        <v>5</v>
      </c>
      <c r="D73" s="97">
        <v>5</v>
      </c>
      <c r="E73" s="70">
        <v>5</v>
      </c>
      <c r="F73" s="70">
        <v>5</v>
      </c>
      <c r="G73" s="70">
        <v>5</v>
      </c>
      <c r="H73" s="70">
        <v>4</v>
      </c>
      <c r="I73" s="95">
        <v>29</v>
      </c>
    </row>
    <row r="74" spans="1:9" ht="12.75">
      <c r="A74" s="109">
        <v>70</v>
      </c>
      <c r="B74" s="99" t="s">
        <v>18</v>
      </c>
      <c r="C74" s="70">
        <v>2</v>
      </c>
      <c r="D74" s="70">
        <v>3</v>
      </c>
      <c r="E74" s="70">
        <v>2</v>
      </c>
      <c r="F74" s="70">
        <v>3</v>
      </c>
      <c r="G74" s="70">
        <v>3</v>
      </c>
      <c r="H74" s="70">
        <v>2</v>
      </c>
      <c r="I74" s="95">
        <v>15</v>
      </c>
    </row>
    <row r="75" spans="1:9" ht="12.75">
      <c r="A75" s="109">
        <v>71</v>
      </c>
      <c r="B75" s="100" t="s">
        <v>19</v>
      </c>
      <c r="C75" s="96">
        <v>0</v>
      </c>
      <c r="D75" s="96">
        <v>1</v>
      </c>
      <c r="E75" s="96">
        <v>0</v>
      </c>
      <c r="F75" s="96">
        <v>0</v>
      </c>
      <c r="G75" s="96">
        <v>0</v>
      </c>
      <c r="H75" s="96">
        <v>3</v>
      </c>
      <c r="I75" s="95">
        <v>4</v>
      </c>
    </row>
    <row r="76" spans="1:9" ht="12.75">
      <c r="A76" s="109">
        <v>72</v>
      </c>
      <c r="B76" s="101" t="s">
        <v>20</v>
      </c>
      <c r="C76" s="95">
        <v>2</v>
      </c>
      <c r="D76" s="95">
        <v>3</v>
      </c>
      <c r="E76" s="95">
        <v>1</v>
      </c>
      <c r="F76" s="95">
        <v>4</v>
      </c>
      <c r="G76" s="95">
        <v>3</v>
      </c>
      <c r="H76" s="95">
        <v>1</v>
      </c>
      <c r="I76" s="95">
        <v>14</v>
      </c>
    </row>
    <row r="77" spans="1:9" ht="12.75">
      <c r="A77" s="109">
        <v>73</v>
      </c>
      <c r="B77" s="99" t="s">
        <v>21</v>
      </c>
      <c r="C77" s="70">
        <v>1</v>
      </c>
      <c r="D77" s="70">
        <v>2</v>
      </c>
      <c r="E77" s="70">
        <v>0</v>
      </c>
      <c r="F77" s="70">
        <v>2</v>
      </c>
      <c r="G77" s="70">
        <v>3</v>
      </c>
      <c r="H77" s="70">
        <v>3</v>
      </c>
      <c r="I77" s="95">
        <v>11</v>
      </c>
    </row>
    <row r="78" spans="1:9" ht="12.75">
      <c r="A78" s="109">
        <v>74</v>
      </c>
      <c r="B78" s="99" t="s">
        <v>22</v>
      </c>
      <c r="C78" s="70">
        <v>1</v>
      </c>
      <c r="D78" s="70">
        <v>1</v>
      </c>
      <c r="E78" s="70">
        <v>0</v>
      </c>
      <c r="F78" s="70">
        <v>1</v>
      </c>
      <c r="G78" s="70">
        <v>0</v>
      </c>
      <c r="H78" s="70">
        <v>2</v>
      </c>
      <c r="I78" s="95">
        <v>5</v>
      </c>
    </row>
    <row r="79" spans="1:9" ht="12.75">
      <c r="A79" s="109">
        <v>75</v>
      </c>
      <c r="B79" s="99" t="s">
        <v>23</v>
      </c>
      <c r="C79" s="70">
        <v>0</v>
      </c>
      <c r="D79" s="70">
        <v>2</v>
      </c>
      <c r="E79" s="70">
        <v>0</v>
      </c>
      <c r="F79" s="70">
        <v>2</v>
      </c>
      <c r="G79" s="70">
        <v>3</v>
      </c>
      <c r="H79" s="70">
        <v>3</v>
      </c>
      <c r="I79" s="95">
        <v>10</v>
      </c>
    </row>
    <row r="80" spans="1:9" ht="12.75">
      <c r="A80" s="109">
        <v>76</v>
      </c>
      <c r="B80" s="106" t="s">
        <v>24</v>
      </c>
      <c r="C80" s="70">
        <v>1</v>
      </c>
      <c r="D80" s="70">
        <v>2</v>
      </c>
      <c r="E80" s="70">
        <v>0</v>
      </c>
      <c r="F80" s="70">
        <v>2</v>
      </c>
      <c r="G80" s="70">
        <v>2</v>
      </c>
      <c r="H80" s="70">
        <v>2</v>
      </c>
      <c r="I80" s="95">
        <v>9</v>
      </c>
    </row>
    <row r="81" spans="1:9" ht="12.75">
      <c r="A81" s="109">
        <v>77</v>
      </c>
      <c r="B81" s="99" t="s">
        <v>25</v>
      </c>
      <c r="C81" s="97">
        <v>0</v>
      </c>
      <c r="D81" s="97">
        <v>0</v>
      </c>
      <c r="E81" s="70">
        <v>0</v>
      </c>
      <c r="F81" s="70">
        <v>0</v>
      </c>
      <c r="G81" s="70">
        <v>0</v>
      </c>
      <c r="H81" s="70">
        <v>2</v>
      </c>
      <c r="I81" s="95">
        <v>2</v>
      </c>
    </row>
    <row r="82" spans="1:9" ht="12.75">
      <c r="A82" s="109">
        <v>78</v>
      </c>
      <c r="B82" s="107" t="s">
        <v>26</v>
      </c>
      <c r="C82" s="96">
        <v>0</v>
      </c>
      <c r="D82" s="96">
        <v>0</v>
      </c>
      <c r="E82" s="96">
        <v>1</v>
      </c>
      <c r="F82" s="96">
        <v>0</v>
      </c>
      <c r="G82" s="96">
        <v>1</v>
      </c>
      <c r="H82" s="96">
        <v>0</v>
      </c>
      <c r="I82" s="95">
        <v>2</v>
      </c>
    </row>
    <row r="83" spans="1:9" ht="12.75">
      <c r="A83" s="109">
        <v>79</v>
      </c>
      <c r="B83" s="107" t="s">
        <v>27</v>
      </c>
      <c r="C83" s="96">
        <v>0</v>
      </c>
      <c r="D83" s="96">
        <v>0</v>
      </c>
      <c r="E83" s="96">
        <v>0</v>
      </c>
      <c r="F83" s="96">
        <v>0</v>
      </c>
      <c r="G83" s="96">
        <v>0</v>
      </c>
      <c r="H83" s="96">
        <v>1</v>
      </c>
      <c r="I83" s="95">
        <v>1</v>
      </c>
    </row>
    <row r="84" spans="1:9" ht="12.75">
      <c r="A84" s="109">
        <v>80</v>
      </c>
      <c r="B84" s="107" t="s">
        <v>28</v>
      </c>
      <c r="C84" s="96">
        <v>1</v>
      </c>
      <c r="D84" s="96">
        <v>3</v>
      </c>
      <c r="E84" s="96">
        <v>2</v>
      </c>
      <c r="F84" s="96">
        <v>3</v>
      </c>
      <c r="G84" s="96">
        <v>3</v>
      </c>
      <c r="H84" s="96">
        <v>3</v>
      </c>
      <c r="I84" s="95">
        <v>15</v>
      </c>
    </row>
    <row r="85" spans="1:9" ht="12.75">
      <c r="A85" s="109">
        <v>81</v>
      </c>
      <c r="B85" s="99" t="s">
        <v>29</v>
      </c>
      <c r="C85" s="97">
        <v>0</v>
      </c>
      <c r="D85" s="97">
        <v>0</v>
      </c>
      <c r="E85" s="70">
        <v>0</v>
      </c>
      <c r="F85" s="70">
        <v>0</v>
      </c>
      <c r="G85" s="70">
        <v>0</v>
      </c>
      <c r="H85" s="70">
        <v>5</v>
      </c>
      <c r="I85" s="95">
        <v>5</v>
      </c>
    </row>
    <row r="86" spans="1:9" ht="12.75">
      <c r="A86" s="109">
        <v>82</v>
      </c>
      <c r="B86" s="99" t="s">
        <v>30</v>
      </c>
      <c r="C86" s="70">
        <v>5</v>
      </c>
      <c r="D86" s="70">
        <v>5</v>
      </c>
      <c r="E86" s="70">
        <v>5</v>
      </c>
      <c r="F86" s="70">
        <v>5</v>
      </c>
      <c r="G86" s="70">
        <v>5</v>
      </c>
      <c r="H86" s="70">
        <v>5</v>
      </c>
      <c r="I86" s="95">
        <v>30</v>
      </c>
    </row>
    <row r="87" spans="1:9" ht="12.75">
      <c r="A87" s="109">
        <v>83</v>
      </c>
      <c r="B87" s="99" t="s">
        <v>31</v>
      </c>
      <c r="C87" s="70">
        <v>1</v>
      </c>
      <c r="D87" s="70">
        <v>2</v>
      </c>
      <c r="E87" s="70">
        <v>2</v>
      </c>
      <c r="F87" s="70">
        <v>1</v>
      </c>
      <c r="G87" s="70">
        <v>1</v>
      </c>
      <c r="H87" s="70">
        <v>0</v>
      </c>
      <c r="I87" s="95">
        <v>7</v>
      </c>
    </row>
    <row r="88" spans="1:9" ht="12.75">
      <c r="A88" s="109">
        <v>84</v>
      </c>
      <c r="B88" s="101" t="s">
        <v>32</v>
      </c>
      <c r="C88" s="70">
        <v>0</v>
      </c>
      <c r="D88" s="70">
        <v>1</v>
      </c>
      <c r="E88" s="70">
        <v>2</v>
      </c>
      <c r="F88" s="70">
        <v>2</v>
      </c>
      <c r="G88" s="70">
        <v>2</v>
      </c>
      <c r="H88" s="70">
        <v>3</v>
      </c>
      <c r="I88" s="95">
        <v>10</v>
      </c>
    </row>
    <row r="89" spans="1:9" ht="12.75">
      <c r="A89" s="109">
        <v>85</v>
      </c>
      <c r="B89" s="101" t="s">
        <v>33</v>
      </c>
      <c r="C89" s="70">
        <v>0</v>
      </c>
      <c r="D89" s="70">
        <v>1</v>
      </c>
      <c r="E89" s="70">
        <v>0</v>
      </c>
      <c r="F89" s="70">
        <v>0</v>
      </c>
      <c r="G89" s="70">
        <v>1</v>
      </c>
      <c r="H89" s="70">
        <v>1</v>
      </c>
      <c r="I89" s="95">
        <v>3</v>
      </c>
    </row>
    <row r="90" spans="1:9" ht="12.75">
      <c r="A90" s="109">
        <v>86</v>
      </c>
      <c r="B90" s="99" t="s">
        <v>34</v>
      </c>
      <c r="C90" s="97">
        <v>0</v>
      </c>
      <c r="D90" s="97">
        <v>0</v>
      </c>
      <c r="E90" s="70">
        <v>0</v>
      </c>
      <c r="F90" s="70">
        <v>0</v>
      </c>
      <c r="G90" s="70">
        <v>0</v>
      </c>
      <c r="H90" s="70">
        <v>3</v>
      </c>
      <c r="I90" s="95">
        <v>3</v>
      </c>
    </row>
    <row r="91" spans="1:9" ht="12.75">
      <c r="A91" s="109">
        <v>87</v>
      </c>
      <c r="B91" s="106" t="s">
        <v>35</v>
      </c>
      <c r="C91" s="70">
        <v>1</v>
      </c>
      <c r="D91" s="70">
        <v>1</v>
      </c>
      <c r="E91" s="70">
        <v>0</v>
      </c>
      <c r="F91" s="70">
        <v>1</v>
      </c>
      <c r="G91" s="70">
        <v>0</v>
      </c>
      <c r="H91" s="70">
        <v>2</v>
      </c>
      <c r="I91" s="95">
        <v>5</v>
      </c>
    </row>
    <row r="92" spans="1:9" ht="12.75">
      <c r="A92" s="109">
        <v>88</v>
      </c>
      <c r="B92" s="99" t="s">
        <v>36</v>
      </c>
      <c r="C92" s="70">
        <v>0</v>
      </c>
      <c r="D92" s="70">
        <v>0</v>
      </c>
      <c r="E92" s="70">
        <v>0</v>
      </c>
      <c r="F92" s="70">
        <v>0</v>
      </c>
      <c r="G92" s="70">
        <v>0</v>
      </c>
      <c r="H92" s="70">
        <v>5</v>
      </c>
      <c r="I92" s="95">
        <v>5</v>
      </c>
    </row>
    <row r="93" spans="1:9" ht="12.75">
      <c r="A93" s="109">
        <v>89</v>
      </c>
      <c r="B93" s="101" t="s">
        <v>37</v>
      </c>
      <c r="C93" s="95">
        <v>0</v>
      </c>
      <c r="D93" s="95">
        <v>0</v>
      </c>
      <c r="E93" s="95">
        <v>0</v>
      </c>
      <c r="F93" s="95">
        <v>0</v>
      </c>
      <c r="G93" s="95">
        <v>0</v>
      </c>
      <c r="H93" s="98">
        <v>5</v>
      </c>
      <c r="I93" s="95">
        <v>5</v>
      </c>
    </row>
    <row r="94" spans="1:9" ht="12.75">
      <c r="A94" s="109">
        <v>90</v>
      </c>
      <c r="B94" s="106" t="s">
        <v>38</v>
      </c>
      <c r="C94" s="70">
        <v>3</v>
      </c>
      <c r="D94" s="70">
        <v>4</v>
      </c>
      <c r="E94" s="70">
        <v>3</v>
      </c>
      <c r="F94" s="70">
        <v>4</v>
      </c>
      <c r="G94" s="70">
        <v>3</v>
      </c>
      <c r="H94" s="70">
        <v>4</v>
      </c>
      <c r="I94" s="95">
        <v>21</v>
      </c>
    </row>
    <row r="95" spans="1:9" ht="12.75">
      <c r="A95" s="109">
        <v>91</v>
      </c>
      <c r="B95" s="100" t="s">
        <v>39</v>
      </c>
      <c r="C95" s="96">
        <v>0</v>
      </c>
      <c r="D95" s="96">
        <v>0</v>
      </c>
      <c r="E95" s="96">
        <v>0</v>
      </c>
      <c r="F95" s="96">
        <v>0</v>
      </c>
      <c r="G95" s="96">
        <v>0</v>
      </c>
      <c r="H95" s="96">
        <v>3</v>
      </c>
      <c r="I95" s="95">
        <v>3</v>
      </c>
    </row>
    <row r="96" spans="1:9" ht="12.75">
      <c r="A96" s="109">
        <v>92</v>
      </c>
      <c r="B96" s="99" t="s">
        <v>40</v>
      </c>
      <c r="C96" s="97">
        <v>0</v>
      </c>
      <c r="D96" s="97">
        <v>0</v>
      </c>
      <c r="E96" s="70">
        <v>0</v>
      </c>
      <c r="F96" s="70">
        <v>0</v>
      </c>
      <c r="G96" s="70">
        <v>0</v>
      </c>
      <c r="H96" s="70">
        <v>4</v>
      </c>
      <c r="I96" s="95">
        <v>4</v>
      </c>
    </row>
    <row r="97" spans="1:9" ht="12.75">
      <c r="A97" s="109">
        <v>93</v>
      </c>
      <c r="B97" s="99" t="s">
        <v>41</v>
      </c>
      <c r="C97" s="95">
        <v>1</v>
      </c>
      <c r="D97" s="95">
        <v>2</v>
      </c>
      <c r="E97" s="95">
        <v>1</v>
      </c>
      <c r="F97" s="95">
        <v>3</v>
      </c>
      <c r="G97" s="95">
        <v>3</v>
      </c>
      <c r="H97" s="95">
        <v>1</v>
      </c>
      <c r="I97" s="95">
        <v>10</v>
      </c>
    </row>
    <row r="98" spans="1:9" ht="12.75">
      <c r="A98" s="109">
        <v>94</v>
      </c>
      <c r="B98" s="99" t="s">
        <v>42</v>
      </c>
      <c r="C98" s="95">
        <v>1</v>
      </c>
      <c r="D98" s="95">
        <v>2</v>
      </c>
      <c r="E98" s="95">
        <v>1</v>
      </c>
      <c r="F98" s="95">
        <v>2</v>
      </c>
      <c r="G98" s="95">
        <v>1</v>
      </c>
      <c r="H98" s="95">
        <v>1</v>
      </c>
      <c r="I98" s="95">
        <v>8</v>
      </c>
    </row>
    <row r="99" spans="1:9" ht="12.75">
      <c r="A99" s="109">
        <v>95</v>
      </c>
      <c r="B99" s="99" t="s">
        <v>43</v>
      </c>
      <c r="C99" s="70">
        <v>0</v>
      </c>
      <c r="D99" s="70">
        <v>1</v>
      </c>
      <c r="E99" s="70">
        <v>0</v>
      </c>
      <c r="F99" s="70">
        <v>0</v>
      </c>
      <c r="G99" s="70">
        <v>1</v>
      </c>
      <c r="H99" s="70">
        <v>0</v>
      </c>
      <c r="I99" s="95">
        <v>2</v>
      </c>
    </row>
    <row r="100" spans="1:9" ht="12.75">
      <c r="A100" s="109">
        <v>96</v>
      </c>
      <c r="B100" s="101" t="s">
        <v>44</v>
      </c>
      <c r="C100" s="95">
        <v>0</v>
      </c>
      <c r="D100" s="95">
        <v>0</v>
      </c>
      <c r="E100" s="95">
        <v>0</v>
      </c>
      <c r="F100" s="95">
        <v>0</v>
      </c>
      <c r="G100" s="95">
        <v>0</v>
      </c>
      <c r="H100" s="95">
        <v>1</v>
      </c>
      <c r="I100" s="95">
        <v>1</v>
      </c>
    </row>
    <row r="101" spans="1:9" ht="12.75">
      <c r="A101" s="109">
        <v>97</v>
      </c>
      <c r="B101" s="101" t="s">
        <v>45</v>
      </c>
      <c r="C101" s="95">
        <v>1</v>
      </c>
      <c r="D101" s="95">
        <v>1</v>
      </c>
      <c r="E101" s="95">
        <v>0</v>
      </c>
      <c r="F101" s="95">
        <v>1</v>
      </c>
      <c r="G101" s="95">
        <v>1</v>
      </c>
      <c r="H101" s="95">
        <v>1</v>
      </c>
      <c r="I101" s="95">
        <v>5</v>
      </c>
    </row>
    <row r="102" spans="1:9" ht="12.75">
      <c r="A102" s="109">
        <v>98</v>
      </c>
      <c r="B102" s="101" t="s">
        <v>46</v>
      </c>
      <c r="C102" s="95">
        <v>1</v>
      </c>
      <c r="D102" s="95">
        <v>1</v>
      </c>
      <c r="E102" s="95">
        <v>0</v>
      </c>
      <c r="F102" s="95">
        <v>1</v>
      </c>
      <c r="G102" s="95">
        <v>1</v>
      </c>
      <c r="H102" s="95">
        <v>1</v>
      </c>
      <c r="I102" s="95">
        <v>5</v>
      </c>
    </row>
    <row r="103" spans="1:9" ht="12.75">
      <c r="A103" s="109">
        <v>99</v>
      </c>
      <c r="B103" s="101" t="s">
        <v>47</v>
      </c>
      <c r="C103" s="95">
        <v>2</v>
      </c>
      <c r="D103" s="95">
        <v>2</v>
      </c>
      <c r="E103" s="95">
        <v>0</v>
      </c>
      <c r="F103" s="95">
        <v>2</v>
      </c>
      <c r="G103" s="95">
        <v>2</v>
      </c>
      <c r="H103" s="95">
        <v>1</v>
      </c>
      <c r="I103" s="95">
        <v>9</v>
      </c>
    </row>
    <row r="104" spans="1:9" ht="12.75">
      <c r="A104" s="109">
        <v>100</v>
      </c>
      <c r="B104" s="101" t="s">
        <v>48</v>
      </c>
      <c r="C104" s="95">
        <v>0</v>
      </c>
      <c r="D104" s="95">
        <v>0</v>
      </c>
      <c r="E104" s="95">
        <v>0</v>
      </c>
      <c r="F104" s="95">
        <v>1</v>
      </c>
      <c r="G104" s="95">
        <v>1</v>
      </c>
      <c r="H104" s="95">
        <v>1</v>
      </c>
      <c r="I104" s="95">
        <v>3</v>
      </c>
    </row>
    <row r="105" spans="1:9" ht="12.75">
      <c r="A105" s="109">
        <v>101</v>
      </c>
      <c r="B105" s="101" t="s">
        <v>49</v>
      </c>
      <c r="C105" s="95">
        <v>3</v>
      </c>
      <c r="D105" s="95">
        <v>4</v>
      </c>
      <c r="E105" s="95">
        <v>2</v>
      </c>
      <c r="F105" s="95">
        <v>3</v>
      </c>
      <c r="G105" s="95">
        <v>3</v>
      </c>
      <c r="H105" s="95">
        <v>2</v>
      </c>
      <c r="I105" s="95">
        <v>17</v>
      </c>
    </row>
    <row r="106" spans="1:9" ht="12.75">
      <c r="A106" s="109">
        <v>102</v>
      </c>
      <c r="B106" s="101" t="s">
        <v>50</v>
      </c>
      <c r="C106" s="95">
        <v>2</v>
      </c>
      <c r="D106" s="95">
        <v>2</v>
      </c>
      <c r="E106" s="95">
        <v>0</v>
      </c>
      <c r="F106" s="95">
        <v>1</v>
      </c>
      <c r="G106" s="95">
        <v>2</v>
      </c>
      <c r="H106" s="95">
        <v>1</v>
      </c>
      <c r="I106" s="95">
        <v>8</v>
      </c>
    </row>
    <row r="107" spans="1:9" ht="12.75">
      <c r="A107" s="109">
        <v>103</v>
      </c>
      <c r="B107" s="101" t="s">
        <v>51</v>
      </c>
      <c r="C107" s="95">
        <v>3</v>
      </c>
      <c r="D107" s="95">
        <v>3</v>
      </c>
      <c r="E107" s="95">
        <v>0</v>
      </c>
      <c r="F107" s="95">
        <v>3</v>
      </c>
      <c r="G107" s="95">
        <v>3</v>
      </c>
      <c r="H107" s="95">
        <v>1</v>
      </c>
      <c r="I107" s="95">
        <v>13</v>
      </c>
    </row>
    <row r="108" spans="1:9" ht="12.75">
      <c r="A108" s="109">
        <v>104</v>
      </c>
      <c r="B108" s="101" t="s">
        <v>52</v>
      </c>
      <c r="C108" s="95">
        <v>1</v>
      </c>
      <c r="D108" s="95">
        <v>2</v>
      </c>
      <c r="E108" s="95">
        <v>0</v>
      </c>
      <c r="F108" s="95">
        <v>1</v>
      </c>
      <c r="G108" s="95">
        <v>2</v>
      </c>
      <c r="H108" s="95">
        <v>1</v>
      </c>
      <c r="I108" s="95">
        <v>7</v>
      </c>
    </row>
    <row r="109" spans="1:9" ht="12.75">
      <c r="A109" s="109">
        <v>105</v>
      </c>
      <c r="B109" s="101" t="s">
        <v>53</v>
      </c>
      <c r="C109" s="95">
        <v>1</v>
      </c>
      <c r="D109" s="95">
        <v>1</v>
      </c>
      <c r="E109" s="95">
        <v>0</v>
      </c>
      <c r="F109" s="95">
        <v>1</v>
      </c>
      <c r="G109" s="95">
        <v>1</v>
      </c>
      <c r="H109" s="95">
        <v>1</v>
      </c>
      <c r="I109" s="95">
        <v>5</v>
      </c>
    </row>
    <row r="110" spans="1:9" ht="12.75">
      <c r="A110" s="109">
        <v>106</v>
      </c>
      <c r="B110" s="101" t="s">
        <v>54</v>
      </c>
      <c r="C110" s="95">
        <v>4</v>
      </c>
      <c r="D110" s="95">
        <v>5</v>
      </c>
      <c r="E110" s="95">
        <v>3</v>
      </c>
      <c r="F110" s="95">
        <v>5</v>
      </c>
      <c r="G110" s="95">
        <v>5</v>
      </c>
      <c r="H110" s="95">
        <v>2</v>
      </c>
      <c r="I110" s="95">
        <v>24</v>
      </c>
    </row>
    <row r="111" spans="1:9" ht="12.75">
      <c r="A111" s="109">
        <v>107</v>
      </c>
      <c r="B111" s="101" t="s">
        <v>55</v>
      </c>
      <c r="C111" s="95">
        <v>3</v>
      </c>
      <c r="D111" s="95">
        <v>4</v>
      </c>
      <c r="E111" s="95">
        <v>2</v>
      </c>
      <c r="F111" s="95">
        <v>4</v>
      </c>
      <c r="G111" s="95">
        <v>4</v>
      </c>
      <c r="H111" s="95">
        <v>2</v>
      </c>
      <c r="I111" s="95">
        <v>19</v>
      </c>
    </row>
    <row r="112" spans="1:9" ht="12.75">
      <c r="A112" s="109">
        <v>108</v>
      </c>
      <c r="B112" s="99" t="s">
        <v>56</v>
      </c>
      <c r="C112" s="70">
        <v>2</v>
      </c>
      <c r="D112" s="70">
        <v>3</v>
      </c>
      <c r="E112" s="70">
        <v>1</v>
      </c>
      <c r="F112" s="70">
        <v>2</v>
      </c>
      <c r="G112" s="70">
        <v>2</v>
      </c>
      <c r="H112" s="70">
        <v>2</v>
      </c>
      <c r="I112" s="95">
        <v>12</v>
      </c>
    </row>
    <row r="113" spans="1:9" ht="12.75">
      <c r="A113" s="109">
        <v>109</v>
      </c>
      <c r="B113" s="99" t="s">
        <v>57</v>
      </c>
      <c r="C113" s="70">
        <v>3</v>
      </c>
      <c r="D113" s="70">
        <v>4</v>
      </c>
      <c r="E113" s="70">
        <v>2</v>
      </c>
      <c r="F113" s="70">
        <v>3</v>
      </c>
      <c r="G113" s="70">
        <v>3</v>
      </c>
      <c r="H113" s="70">
        <v>2</v>
      </c>
      <c r="I113" s="95">
        <v>17</v>
      </c>
    </row>
    <row r="114" spans="1:9" ht="12.75">
      <c r="A114" s="109">
        <v>110</v>
      </c>
      <c r="B114" s="99" t="s">
        <v>58</v>
      </c>
      <c r="C114" s="70">
        <v>1</v>
      </c>
      <c r="D114" s="70">
        <v>1</v>
      </c>
      <c r="E114" s="70">
        <v>0</v>
      </c>
      <c r="F114" s="70">
        <v>1</v>
      </c>
      <c r="G114" s="70">
        <v>1</v>
      </c>
      <c r="H114" s="70">
        <v>1</v>
      </c>
      <c r="I114" s="95">
        <v>5</v>
      </c>
    </row>
    <row r="115" spans="1:9" ht="12.75">
      <c r="A115" s="109">
        <v>111</v>
      </c>
      <c r="B115" s="99" t="s">
        <v>59</v>
      </c>
      <c r="C115" s="70">
        <v>3</v>
      </c>
      <c r="D115" s="70">
        <v>4</v>
      </c>
      <c r="E115" s="70">
        <v>3</v>
      </c>
      <c r="F115" s="70">
        <v>3</v>
      </c>
      <c r="G115" s="70">
        <v>3</v>
      </c>
      <c r="H115" s="70">
        <v>3</v>
      </c>
      <c r="I115" s="95">
        <v>19</v>
      </c>
    </row>
    <row r="116" spans="1:9" ht="12.75">
      <c r="A116" s="109">
        <v>112</v>
      </c>
      <c r="B116" s="99" t="s">
        <v>60</v>
      </c>
      <c r="C116" s="97">
        <v>0</v>
      </c>
      <c r="D116" s="97">
        <v>0</v>
      </c>
      <c r="E116" s="70">
        <v>0</v>
      </c>
      <c r="F116" s="70">
        <v>1</v>
      </c>
      <c r="G116" s="70">
        <v>1</v>
      </c>
      <c r="H116" s="70">
        <v>2</v>
      </c>
      <c r="I116" s="95">
        <v>4</v>
      </c>
    </row>
    <row r="117" spans="1:9" ht="12.75">
      <c r="A117" s="109">
        <v>113</v>
      </c>
      <c r="B117" s="99" t="s">
        <v>61</v>
      </c>
      <c r="C117" s="70">
        <v>3</v>
      </c>
      <c r="D117" s="70">
        <v>5</v>
      </c>
      <c r="E117" s="70">
        <v>5</v>
      </c>
      <c r="F117" s="70">
        <v>4</v>
      </c>
      <c r="G117" s="70">
        <v>5</v>
      </c>
      <c r="H117" s="70">
        <v>4</v>
      </c>
      <c r="I117" s="95">
        <v>26</v>
      </c>
    </row>
    <row r="118" spans="1:9" ht="12.75">
      <c r="A118" s="109">
        <v>114</v>
      </c>
      <c r="B118" s="99" t="s">
        <v>62</v>
      </c>
      <c r="C118" s="70">
        <v>4</v>
      </c>
      <c r="D118" s="70">
        <v>5</v>
      </c>
      <c r="E118" s="70">
        <v>5</v>
      </c>
      <c r="F118" s="70">
        <v>4</v>
      </c>
      <c r="G118" s="70">
        <v>5</v>
      </c>
      <c r="H118" s="70">
        <v>4</v>
      </c>
      <c r="I118" s="95">
        <v>27</v>
      </c>
    </row>
    <row r="119" spans="1:9" ht="12.75">
      <c r="A119" s="109">
        <v>115</v>
      </c>
      <c r="B119" s="99" t="s">
        <v>63</v>
      </c>
      <c r="C119" s="97">
        <v>5</v>
      </c>
      <c r="D119" s="97">
        <v>5</v>
      </c>
      <c r="E119" s="70">
        <v>5</v>
      </c>
      <c r="F119" s="70">
        <v>5</v>
      </c>
      <c r="G119" s="70">
        <v>5</v>
      </c>
      <c r="H119" s="70">
        <v>4</v>
      </c>
      <c r="I119" s="95">
        <v>29</v>
      </c>
    </row>
    <row r="120" spans="1:9" ht="12.75">
      <c r="A120" s="109">
        <v>116</v>
      </c>
      <c r="B120" s="100" t="s">
        <v>64</v>
      </c>
      <c r="C120" s="96">
        <v>0</v>
      </c>
      <c r="D120" s="96">
        <v>0</v>
      </c>
      <c r="E120" s="96">
        <v>0</v>
      </c>
      <c r="F120" s="96">
        <v>0</v>
      </c>
      <c r="G120" s="96">
        <v>0</v>
      </c>
      <c r="H120" s="96">
        <v>3</v>
      </c>
      <c r="I120" s="95">
        <v>3</v>
      </c>
    </row>
    <row r="121" spans="1:9" ht="12.75">
      <c r="A121" s="109">
        <v>117</v>
      </c>
      <c r="B121" s="99" t="s">
        <v>65</v>
      </c>
      <c r="C121" s="70">
        <v>2</v>
      </c>
      <c r="D121" s="70">
        <v>3</v>
      </c>
      <c r="E121" s="70">
        <v>1</v>
      </c>
      <c r="F121" s="70">
        <v>1</v>
      </c>
      <c r="G121" s="70">
        <v>3</v>
      </c>
      <c r="H121" s="70">
        <v>2</v>
      </c>
      <c r="I121" s="95">
        <v>12</v>
      </c>
    </row>
    <row r="122" spans="1:9" ht="12.75">
      <c r="A122" s="109">
        <v>118</v>
      </c>
      <c r="B122" s="101" t="s">
        <v>66</v>
      </c>
      <c r="C122" s="95">
        <v>2</v>
      </c>
      <c r="D122" s="95">
        <v>3</v>
      </c>
      <c r="E122" s="95">
        <v>2</v>
      </c>
      <c r="F122" s="95">
        <v>2</v>
      </c>
      <c r="G122" s="95">
        <v>2</v>
      </c>
      <c r="H122" s="95">
        <v>4</v>
      </c>
      <c r="I122" s="95">
        <v>15</v>
      </c>
    </row>
    <row r="123" spans="1:9" ht="12.75">
      <c r="A123" s="109">
        <v>119</v>
      </c>
      <c r="B123" s="107" t="s">
        <v>67</v>
      </c>
      <c r="C123" s="96">
        <v>0</v>
      </c>
      <c r="D123" s="96">
        <v>1</v>
      </c>
      <c r="E123" s="96">
        <v>0</v>
      </c>
      <c r="F123" s="96">
        <v>0</v>
      </c>
      <c r="G123" s="96">
        <v>0</v>
      </c>
      <c r="H123" s="96">
        <v>3</v>
      </c>
      <c r="I123" s="95">
        <v>4</v>
      </c>
    </row>
    <row r="124" spans="1:9" ht="12.75">
      <c r="A124" s="109">
        <v>120</v>
      </c>
      <c r="B124" s="100" t="s">
        <v>68</v>
      </c>
      <c r="C124" s="96">
        <v>0</v>
      </c>
      <c r="D124" s="96">
        <v>0</v>
      </c>
      <c r="E124" s="96">
        <v>0</v>
      </c>
      <c r="F124" s="96">
        <v>0</v>
      </c>
      <c r="G124" s="96">
        <v>0</v>
      </c>
      <c r="H124" s="96">
        <v>2</v>
      </c>
      <c r="I124" s="95">
        <v>2</v>
      </c>
    </row>
    <row r="125" spans="1:9" ht="12.75">
      <c r="A125" s="109">
        <v>121</v>
      </c>
      <c r="B125" s="107" t="s">
        <v>69</v>
      </c>
      <c r="C125" s="96">
        <v>0</v>
      </c>
      <c r="D125" s="96">
        <v>0</v>
      </c>
      <c r="E125" s="96">
        <v>3</v>
      </c>
      <c r="F125" s="96">
        <v>3</v>
      </c>
      <c r="G125" s="96">
        <v>2</v>
      </c>
      <c r="H125" s="96">
        <v>3</v>
      </c>
      <c r="I125" s="95">
        <v>11</v>
      </c>
    </row>
    <row r="126" spans="1:9" ht="12.75">
      <c r="A126" s="109">
        <v>122</v>
      </c>
      <c r="B126" s="101" t="s">
        <v>70</v>
      </c>
      <c r="C126" s="95">
        <v>1</v>
      </c>
      <c r="D126" s="95">
        <v>1</v>
      </c>
      <c r="E126" s="95">
        <v>1</v>
      </c>
      <c r="F126" s="95">
        <v>4</v>
      </c>
      <c r="G126" s="95">
        <v>3</v>
      </c>
      <c r="H126" s="95">
        <v>1</v>
      </c>
      <c r="I126" s="95">
        <v>11</v>
      </c>
    </row>
    <row r="127" spans="1:9" ht="12.75">
      <c r="A127" s="109">
        <v>123</v>
      </c>
      <c r="B127" s="101" t="s">
        <v>71</v>
      </c>
      <c r="C127" s="95">
        <v>4</v>
      </c>
      <c r="D127" s="95">
        <v>5</v>
      </c>
      <c r="E127" s="95">
        <v>5</v>
      </c>
      <c r="F127" s="95">
        <v>5</v>
      </c>
      <c r="G127" s="95">
        <v>5</v>
      </c>
      <c r="H127" s="95">
        <v>4</v>
      </c>
      <c r="I127" s="95">
        <v>28</v>
      </c>
    </row>
    <row r="128" spans="1:9" ht="12.75">
      <c r="A128" s="109">
        <v>124</v>
      </c>
      <c r="B128" s="101" t="s">
        <v>72</v>
      </c>
      <c r="C128" s="95">
        <v>5</v>
      </c>
      <c r="D128" s="95">
        <v>5</v>
      </c>
      <c r="E128" s="95">
        <v>5</v>
      </c>
      <c r="F128" s="95">
        <v>5</v>
      </c>
      <c r="G128" s="95">
        <v>5</v>
      </c>
      <c r="H128" s="95">
        <v>4</v>
      </c>
      <c r="I128" s="95">
        <v>29</v>
      </c>
    </row>
    <row r="129" spans="1:9" ht="12.75">
      <c r="A129" s="109">
        <v>125</v>
      </c>
      <c r="B129" s="99" t="s">
        <v>73</v>
      </c>
      <c r="C129" s="70">
        <v>5</v>
      </c>
      <c r="D129" s="70">
        <v>5</v>
      </c>
      <c r="E129" s="70">
        <v>5</v>
      </c>
      <c r="F129" s="70">
        <v>5</v>
      </c>
      <c r="G129" s="70">
        <v>5</v>
      </c>
      <c r="H129" s="70">
        <v>4</v>
      </c>
      <c r="I129" s="95">
        <v>29</v>
      </c>
    </row>
    <row r="130" spans="1:9" ht="12.75">
      <c r="A130" s="109">
        <v>126</v>
      </c>
      <c r="B130" s="101" t="s">
        <v>74</v>
      </c>
      <c r="C130" s="70">
        <v>1</v>
      </c>
      <c r="D130" s="70">
        <v>1</v>
      </c>
      <c r="E130" s="70">
        <v>1</v>
      </c>
      <c r="F130" s="70">
        <v>1</v>
      </c>
      <c r="G130" s="70">
        <v>1</v>
      </c>
      <c r="H130" s="70">
        <v>2</v>
      </c>
      <c r="I130" s="95">
        <v>7</v>
      </c>
    </row>
    <row r="131" spans="1:9" ht="12.75">
      <c r="A131" s="109">
        <v>127</v>
      </c>
      <c r="B131" s="107" t="s">
        <v>75</v>
      </c>
      <c r="C131" s="96">
        <v>0</v>
      </c>
      <c r="D131" s="96">
        <v>0</v>
      </c>
      <c r="E131" s="96">
        <v>0</v>
      </c>
      <c r="F131" s="96">
        <v>0</v>
      </c>
      <c r="G131" s="96">
        <v>0</v>
      </c>
      <c r="H131" s="96">
        <v>3</v>
      </c>
      <c r="I131" s="95">
        <v>3</v>
      </c>
    </row>
    <row r="132" spans="1:9" ht="12.75">
      <c r="A132" s="109">
        <v>128</v>
      </c>
      <c r="B132" s="99" t="s">
        <v>76</v>
      </c>
      <c r="C132" s="70">
        <v>1</v>
      </c>
      <c r="D132" s="70">
        <v>1</v>
      </c>
      <c r="E132" s="70">
        <v>1</v>
      </c>
      <c r="F132" s="70">
        <v>2</v>
      </c>
      <c r="G132" s="70">
        <v>1</v>
      </c>
      <c r="H132" s="70">
        <v>2</v>
      </c>
      <c r="I132" s="95">
        <v>8</v>
      </c>
    </row>
    <row r="133" spans="1:9" ht="12.75">
      <c r="A133" s="109">
        <v>129</v>
      </c>
      <c r="B133" s="99" t="s">
        <v>77</v>
      </c>
      <c r="C133" s="70">
        <v>3</v>
      </c>
      <c r="D133" s="70">
        <v>3</v>
      </c>
      <c r="E133" s="70">
        <v>2</v>
      </c>
      <c r="F133" s="70">
        <v>2</v>
      </c>
      <c r="G133" s="70">
        <v>3</v>
      </c>
      <c r="H133" s="70">
        <v>1</v>
      </c>
      <c r="I133" s="95">
        <v>14</v>
      </c>
    </row>
    <row r="134" spans="1:9" ht="12.75">
      <c r="A134" s="109">
        <v>130</v>
      </c>
      <c r="B134" s="108" t="s">
        <v>78</v>
      </c>
      <c r="C134" s="70">
        <v>1</v>
      </c>
      <c r="D134" s="70">
        <v>2</v>
      </c>
      <c r="E134" s="70">
        <v>2</v>
      </c>
      <c r="F134" s="70">
        <v>4</v>
      </c>
      <c r="G134" s="70">
        <v>4</v>
      </c>
      <c r="H134" s="70">
        <v>1</v>
      </c>
      <c r="I134" s="95">
        <v>14</v>
      </c>
    </row>
    <row r="135" spans="1:9" ht="12.75">
      <c r="A135" s="109">
        <v>131</v>
      </c>
      <c r="B135" s="100" t="s">
        <v>79</v>
      </c>
      <c r="C135" s="96">
        <v>0</v>
      </c>
      <c r="D135" s="96">
        <v>0</v>
      </c>
      <c r="E135" s="96">
        <v>0</v>
      </c>
      <c r="F135" s="96">
        <v>0</v>
      </c>
      <c r="G135" s="96">
        <v>0</v>
      </c>
      <c r="H135" s="96">
        <v>3</v>
      </c>
      <c r="I135" s="95">
        <v>3</v>
      </c>
    </row>
    <row r="136" spans="1:9" ht="12.75">
      <c r="A136" s="109">
        <v>132</v>
      </c>
      <c r="B136" s="99" t="s">
        <v>80</v>
      </c>
      <c r="C136" s="97">
        <v>1</v>
      </c>
      <c r="D136" s="97">
        <v>2</v>
      </c>
      <c r="E136" s="70">
        <v>2</v>
      </c>
      <c r="F136" s="70">
        <v>4</v>
      </c>
      <c r="G136" s="70">
        <v>5</v>
      </c>
      <c r="H136" s="70">
        <v>1</v>
      </c>
      <c r="I136" s="95">
        <v>15</v>
      </c>
    </row>
    <row r="137" spans="1:9" ht="12.75">
      <c r="A137" s="109">
        <v>133</v>
      </c>
      <c r="B137" s="99" t="s">
        <v>81</v>
      </c>
      <c r="C137" s="70">
        <v>1</v>
      </c>
      <c r="D137" s="70">
        <v>2</v>
      </c>
      <c r="E137" s="70">
        <v>2</v>
      </c>
      <c r="F137" s="70">
        <v>5</v>
      </c>
      <c r="G137" s="70">
        <v>5</v>
      </c>
      <c r="H137" s="70">
        <v>1</v>
      </c>
      <c r="I137" s="95">
        <v>16</v>
      </c>
    </row>
    <row r="138" spans="1:9" ht="12.75">
      <c r="A138" s="109">
        <v>134</v>
      </c>
      <c r="B138" s="107" t="s">
        <v>82</v>
      </c>
      <c r="C138" s="96">
        <v>0</v>
      </c>
      <c r="D138" s="96">
        <v>0</v>
      </c>
      <c r="E138" s="96">
        <v>0</v>
      </c>
      <c r="F138" s="96">
        <v>0</v>
      </c>
      <c r="G138" s="96">
        <v>0</v>
      </c>
      <c r="H138" s="96">
        <v>3</v>
      </c>
      <c r="I138" s="95">
        <v>3</v>
      </c>
    </row>
    <row r="139" spans="1:9" ht="12.75">
      <c r="A139" s="109">
        <v>135</v>
      </c>
      <c r="B139" s="99" t="s">
        <v>83</v>
      </c>
      <c r="C139" s="70">
        <v>0</v>
      </c>
      <c r="D139" s="70">
        <v>0</v>
      </c>
      <c r="E139" s="70">
        <v>5</v>
      </c>
      <c r="F139" s="70">
        <v>5</v>
      </c>
      <c r="G139" s="70">
        <v>4</v>
      </c>
      <c r="H139" s="70">
        <v>3</v>
      </c>
      <c r="I139" s="95">
        <v>17</v>
      </c>
    </row>
    <row r="140" spans="1:9" ht="12.75">
      <c r="A140" s="109">
        <v>136</v>
      </c>
      <c r="B140" s="99" t="s">
        <v>84</v>
      </c>
      <c r="C140" s="97">
        <v>0</v>
      </c>
      <c r="D140" s="97">
        <v>0</v>
      </c>
      <c r="E140" s="70">
        <v>5</v>
      </c>
      <c r="F140" s="70">
        <v>5</v>
      </c>
      <c r="G140" s="70">
        <v>3</v>
      </c>
      <c r="H140" s="70">
        <v>3</v>
      </c>
      <c r="I140" s="95">
        <v>16</v>
      </c>
    </row>
    <row r="141" spans="1:9" ht="12.75">
      <c r="A141" s="109">
        <v>137</v>
      </c>
      <c r="B141" s="100" t="s">
        <v>85</v>
      </c>
      <c r="C141" s="96">
        <v>0</v>
      </c>
      <c r="D141" s="96">
        <v>0</v>
      </c>
      <c r="E141" s="96">
        <v>0</v>
      </c>
      <c r="F141" s="96">
        <v>3</v>
      </c>
      <c r="G141" s="96">
        <v>0</v>
      </c>
      <c r="H141" s="96">
        <v>4</v>
      </c>
      <c r="I141" s="95">
        <v>7</v>
      </c>
    </row>
    <row r="142" spans="1:9" ht="12.75">
      <c r="A142" s="109">
        <v>138</v>
      </c>
      <c r="B142" s="101" t="s">
        <v>86</v>
      </c>
      <c r="C142" s="70">
        <v>0</v>
      </c>
      <c r="D142" s="70">
        <v>1</v>
      </c>
      <c r="E142" s="70">
        <v>0</v>
      </c>
      <c r="F142" s="70">
        <v>1</v>
      </c>
      <c r="G142" s="70">
        <v>1</v>
      </c>
      <c r="H142" s="70">
        <v>3</v>
      </c>
      <c r="I142" s="95">
        <v>6</v>
      </c>
    </row>
    <row r="143" spans="1:9" ht="12.75">
      <c r="A143" s="109">
        <v>139</v>
      </c>
      <c r="B143" s="101" t="s">
        <v>87</v>
      </c>
      <c r="C143" s="95">
        <v>0</v>
      </c>
      <c r="D143" s="95">
        <v>0</v>
      </c>
      <c r="E143" s="95">
        <v>5</v>
      </c>
      <c r="F143" s="95">
        <v>5</v>
      </c>
      <c r="G143" s="95">
        <v>4</v>
      </c>
      <c r="H143" s="95">
        <v>3</v>
      </c>
      <c r="I143" s="95">
        <v>17</v>
      </c>
    </row>
    <row r="144" spans="1:9" ht="12.75">
      <c r="A144" s="109">
        <v>140</v>
      </c>
      <c r="B144" s="101" t="s">
        <v>88</v>
      </c>
      <c r="C144" s="95">
        <v>0</v>
      </c>
      <c r="D144" s="95">
        <v>0</v>
      </c>
      <c r="E144" s="95">
        <v>5</v>
      </c>
      <c r="F144" s="95">
        <v>5</v>
      </c>
      <c r="G144" s="95">
        <v>3</v>
      </c>
      <c r="H144" s="95">
        <v>3</v>
      </c>
      <c r="I144" s="95">
        <v>16</v>
      </c>
    </row>
    <row r="145" spans="1:9" ht="12.75">
      <c r="A145" s="109">
        <v>141</v>
      </c>
      <c r="B145" s="101" t="s">
        <v>89</v>
      </c>
      <c r="C145" s="95">
        <v>1</v>
      </c>
      <c r="D145" s="95">
        <v>2</v>
      </c>
      <c r="E145" s="95">
        <v>2</v>
      </c>
      <c r="F145" s="95">
        <v>5</v>
      </c>
      <c r="G145" s="95">
        <v>5</v>
      </c>
      <c r="H145" s="95">
        <v>1</v>
      </c>
      <c r="I145" s="95">
        <v>16</v>
      </c>
    </row>
    <row r="146" spans="1:9" ht="13.5" thickBot="1">
      <c r="A146" s="109">
        <v>142</v>
      </c>
      <c r="B146" s="102" t="s">
        <v>90</v>
      </c>
      <c r="C146" s="103">
        <v>0</v>
      </c>
      <c r="D146" s="103">
        <v>1</v>
      </c>
      <c r="E146" s="103">
        <v>0</v>
      </c>
      <c r="F146" s="103">
        <v>0</v>
      </c>
      <c r="G146" s="103">
        <v>1</v>
      </c>
      <c r="H146" s="103">
        <v>0</v>
      </c>
      <c r="I146" s="104">
        <v>2</v>
      </c>
    </row>
    <row r="147" spans="1:9" ht="12.75">
      <c r="A147" s="209">
        <v>143</v>
      </c>
      <c r="C147"/>
      <c r="D147"/>
      <c r="E147"/>
      <c r="F147"/>
      <c r="G147"/>
      <c r="H147"/>
      <c r="I147">
        <f>SUM($C147:$H147)</f>
        <v>0</v>
      </c>
    </row>
    <row r="148" spans="1:9" ht="12.75">
      <c r="A148" s="209">
        <v>144</v>
      </c>
      <c r="C148"/>
      <c r="D148"/>
      <c r="E148"/>
      <c r="F148"/>
      <c r="G148"/>
      <c r="H148"/>
      <c r="I148"/>
    </row>
    <row r="149" spans="1:9" ht="12.75">
      <c r="A149" s="209">
        <v>145</v>
      </c>
      <c r="C149"/>
      <c r="D149"/>
      <c r="E149"/>
      <c r="F149"/>
      <c r="G149"/>
      <c r="H149"/>
      <c r="I149"/>
    </row>
    <row r="150" spans="1:9" ht="12.75">
      <c r="A150" s="209">
        <v>146</v>
      </c>
      <c r="C150"/>
      <c r="D150"/>
      <c r="E150"/>
      <c r="F150"/>
      <c r="G150"/>
      <c r="H150"/>
      <c r="I150"/>
    </row>
    <row r="151" spans="1:9" ht="12.75">
      <c r="A151" s="209">
        <v>147</v>
      </c>
      <c r="C151"/>
      <c r="D151"/>
      <c r="E151"/>
      <c r="F151"/>
      <c r="G151"/>
      <c r="H151"/>
      <c r="I151"/>
    </row>
    <row r="152" spans="1:9" ht="12.75">
      <c r="A152" s="209">
        <v>148</v>
      </c>
      <c r="C152"/>
      <c r="D152"/>
      <c r="E152"/>
      <c r="F152"/>
      <c r="G152"/>
      <c r="H152"/>
      <c r="I152"/>
    </row>
    <row r="153" spans="1:9" ht="12.75">
      <c r="A153" s="209">
        <v>149</v>
      </c>
      <c r="C153"/>
      <c r="D153"/>
      <c r="E153"/>
      <c r="F153"/>
      <c r="G153"/>
      <c r="H153"/>
      <c r="I153"/>
    </row>
    <row r="154" spans="1:9" ht="12.75">
      <c r="A154" s="209">
        <v>150</v>
      </c>
      <c r="C154"/>
      <c r="D154"/>
      <c r="E154"/>
      <c r="F154"/>
      <c r="G154"/>
      <c r="H154"/>
      <c r="I154"/>
    </row>
    <row r="155" spans="1:9" ht="12.75">
      <c r="A155" s="209">
        <v>151</v>
      </c>
      <c r="C155"/>
      <c r="D155"/>
      <c r="E155"/>
      <c r="F155"/>
      <c r="G155"/>
      <c r="H155"/>
      <c r="I155"/>
    </row>
    <row r="156" spans="1:9" ht="12.75">
      <c r="A156" s="209">
        <v>152</v>
      </c>
      <c r="C156"/>
      <c r="D156"/>
      <c r="E156"/>
      <c r="F156"/>
      <c r="G156"/>
      <c r="H156"/>
      <c r="I156"/>
    </row>
    <row r="157" spans="1:9" ht="12.75">
      <c r="A157" s="209">
        <v>153</v>
      </c>
      <c r="C157"/>
      <c r="D157"/>
      <c r="E157"/>
      <c r="F157"/>
      <c r="G157"/>
      <c r="H157"/>
      <c r="I157"/>
    </row>
    <row r="158" spans="1:9" ht="12.75">
      <c r="A158" s="209">
        <v>154</v>
      </c>
      <c r="C158"/>
      <c r="D158"/>
      <c r="E158"/>
      <c r="F158"/>
      <c r="G158"/>
      <c r="H158"/>
      <c r="I158"/>
    </row>
    <row r="159" spans="1:9" ht="12.75">
      <c r="A159" s="209">
        <v>155</v>
      </c>
      <c r="C159"/>
      <c r="D159"/>
      <c r="E159"/>
      <c r="F159"/>
      <c r="G159"/>
      <c r="H159"/>
      <c r="I159"/>
    </row>
    <row r="160" spans="1:9" ht="12.75">
      <c r="A160" s="209">
        <v>156</v>
      </c>
      <c r="C160"/>
      <c r="D160"/>
      <c r="E160"/>
      <c r="F160"/>
      <c r="G160"/>
      <c r="H160"/>
      <c r="I160"/>
    </row>
    <row r="161" spans="1:9" ht="12.75">
      <c r="A161" s="209">
        <v>157</v>
      </c>
      <c r="C161"/>
      <c r="D161"/>
      <c r="E161"/>
      <c r="F161"/>
      <c r="G161"/>
      <c r="H161"/>
      <c r="I161"/>
    </row>
    <row r="162" spans="1:9" ht="12.75">
      <c r="A162" s="209">
        <v>158</v>
      </c>
      <c r="C162"/>
      <c r="D162"/>
      <c r="E162"/>
      <c r="F162"/>
      <c r="G162"/>
      <c r="H162"/>
      <c r="I162"/>
    </row>
    <row r="163" spans="1:9" ht="12.75">
      <c r="A163" s="209">
        <v>159</v>
      </c>
      <c r="C163"/>
      <c r="D163"/>
      <c r="E163"/>
      <c r="F163"/>
      <c r="G163"/>
      <c r="H163"/>
      <c r="I163"/>
    </row>
    <row r="164" spans="1:9" ht="12.75">
      <c r="A164" s="209">
        <v>160</v>
      </c>
      <c r="C164"/>
      <c r="D164"/>
      <c r="E164"/>
      <c r="F164"/>
      <c r="G164"/>
      <c r="H164"/>
      <c r="I164"/>
    </row>
    <row r="165" spans="1:9" ht="12.75">
      <c r="A165" s="210">
        <v>161</v>
      </c>
      <c r="C165"/>
      <c r="D165"/>
      <c r="E165"/>
      <c r="F165"/>
      <c r="G165"/>
      <c r="H165"/>
      <c r="I165"/>
    </row>
    <row r="166" spans="1:9" ht="12.75">
      <c r="A166" s="210">
        <v>162</v>
      </c>
      <c r="C166"/>
      <c r="D166"/>
      <c r="E166"/>
      <c r="F166"/>
      <c r="G166"/>
      <c r="H166"/>
      <c r="I166"/>
    </row>
    <row r="167" spans="1:9" ht="12.75">
      <c r="A167" s="210">
        <v>163</v>
      </c>
      <c r="C167"/>
      <c r="D167"/>
      <c r="E167"/>
      <c r="F167"/>
      <c r="G167"/>
      <c r="H167"/>
      <c r="I167"/>
    </row>
    <row r="168" spans="1:9" ht="12.75">
      <c r="A168" s="210">
        <v>164</v>
      </c>
      <c r="C168"/>
      <c r="D168"/>
      <c r="E168"/>
      <c r="F168"/>
      <c r="G168"/>
      <c r="H168"/>
      <c r="I168"/>
    </row>
    <row r="169" spans="1:9" ht="12.75">
      <c r="A169" s="210">
        <v>165</v>
      </c>
      <c r="C169"/>
      <c r="D169"/>
      <c r="E169"/>
      <c r="F169"/>
      <c r="G169"/>
      <c r="H169"/>
      <c r="I169"/>
    </row>
    <row r="170" spans="1:9" ht="12.75">
      <c r="A170" s="210">
        <v>166</v>
      </c>
      <c r="C170"/>
      <c r="D170"/>
      <c r="E170"/>
      <c r="F170"/>
      <c r="G170"/>
      <c r="H170"/>
      <c r="I170"/>
    </row>
    <row r="171" spans="1:9" ht="12.75">
      <c r="A171" s="210">
        <v>167</v>
      </c>
      <c r="C171"/>
      <c r="D171"/>
      <c r="E171"/>
      <c r="F171"/>
      <c r="G171"/>
      <c r="H171"/>
      <c r="I171"/>
    </row>
    <row r="172" spans="1:9" ht="12.75">
      <c r="A172" s="210">
        <v>168</v>
      </c>
      <c r="C172"/>
      <c r="D172"/>
      <c r="E172"/>
      <c r="F172"/>
      <c r="G172"/>
      <c r="H172"/>
      <c r="I172"/>
    </row>
    <row r="173" spans="1:9" ht="12.75">
      <c r="A173" s="210">
        <v>169</v>
      </c>
      <c r="C173"/>
      <c r="D173"/>
      <c r="E173"/>
      <c r="F173"/>
      <c r="G173"/>
      <c r="H173"/>
      <c r="I173"/>
    </row>
    <row r="174" spans="1:9" ht="12.75">
      <c r="A174" s="210">
        <v>170</v>
      </c>
      <c r="C174"/>
      <c r="D174"/>
      <c r="E174"/>
      <c r="F174"/>
      <c r="G174"/>
      <c r="H174"/>
      <c r="I174"/>
    </row>
    <row r="175" spans="1:9" ht="12.75">
      <c r="A175" s="210">
        <v>171</v>
      </c>
      <c r="C175"/>
      <c r="D175"/>
      <c r="E175"/>
      <c r="F175"/>
      <c r="G175"/>
      <c r="H175"/>
      <c r="I175"/>
    </row>
    <row r="176" spans="1:9" ht="12.75">
      <c r="A176" s="210">
        <v>172</v>
      </c>
      <c r="C176"/>
      <c r="D176"/>
      <c r="E176"/>
      <c r="F176"/>
      <c r="G176"/>
      <c r="H176"/>
      <c r="I176"/>
    </row>
    <row r="177" spans="1:9" ht="12.75">
      <c r="A177" s="210">
        <v>173</v>
      </c>
      <c r="C177"/>
      <c r="D177"/>
      <c r="E177"/>
      <c r="F177"/>
      <c r="G177"/>
      <c r="H177"/>
      <c r="I177"/>
    </row>
    <row r="178" spans="1:9" ht="12.75">
      <c r="A178" s="210">
        <v>174</v>
      </c>
      <c r="C178"/>
      <c r="D178"/>
      <c r="E178"/>
      <c r="F178"/>
      <c r="G178"/>
      <c r="H178"/>
      <c r="I178"/>
    </row>
    <row r="179" spans="1:9" ht="12.75">
      <c r="A179" s="210">
        <v>175</v>
      </c>
      <c r="C179"/>
      <c r="D179"/>
      <c r="E179"/>
      <c r="F179"/>
      <c r="G179"/>
      <c r="H179"/>
      <c r="I179"/>
    </row>
    <row r="180" spans="1:9" ht="12.75">
      <c r="A180" s="210">
        <v>176</v>
      </c>
      <c r="C180"/>
      <c r="D180"/>
      <c r="E180"/>
      <c r="F180"/>
      <c r="G180"/>
      <c r="H180"/>
      <c r="I180"/>
    </row>
    <row r="181" spans="1:9" ht="12.75">
      <c r="A181" s="210">
        <v>177</v>
      </c>
      <c r="C181"/>
      <c r="D181"/>
      <c r="E181"/>
      <c r="F181"/>
      <c r="G181"/>
      <c r="H181"/>
      <c r="I181"/>
    </row>
    <row r="182" spans="1:9" ht="12.75">
      <c r="A182" s="210">
        <v>178</v>
      </c>
      <c r="C182"/>
      <c r="D182"/>
      <c r="E182"/>
      <c r="F182"/>
      <c r="G182"/>
      <c r="H182"/>
      <c r="I182"/>
    </row>
    <row r="183" spans="1:9" ht="12.75">
      <c r="A183" s="210">
        <v>179</v>
      </c>
      <c r="C183"/>
      <c r="D183"/>
      <c r="E183"/>
      <c r="F183"/>
      <c r="G183"/>
      <c r="H183"/>
      <c r="I183"/>
    </row>
    <row r="184" spans="1:9" ht="12.75">
      <c r="A184" s="210">
        <v>180</v>
      </c>
      <c r="C184"/>
      <c r="D184"/>
      <c r="E184"/>
      <c r="F184"/>
      <c r="G184"/>
      <c r="H184"/>
      <c r="I184"/>
    </row>
    <row r="185" spans="1:9" ht="12.75">
      <c r="A185" s="210">
        <v>181</v>
      </c>
      <c r="C185"/>
      <c r="D185"/>
      <c r="E185"/>
      <c r="F185"/>
      <c r="G185"/>
      <c r="H185"/>
      <c r="I185"/>
    </row>
    <row r="186" spans="1:9" ht="12.75">
      <c r="A186" s="210">
        <v>182</v>
      </c>
      <c r="C186"/>
      <c r="D186"/>
      <c r="E186"/>
      <c r="F186"/>
      <c r="G186"/>
      <c r="H186"/>
      <c r="I186"/>
    </row>
    <row r="187" spans="1:9" ht="12.75">
      <c r="A187" s="210">
        <v>183</v>
      </c>
      <c r="C187"/>
      <c r="D187"/>
      <c r="E187"/>
      <c r="F187"/>
      <c r="G187"/>
      <c r="H187"/>
      <c r="I187"/>
    </row>
    <row r="188" spans="1:9" ht="12.75">
      <c r="A188" s="210">
        <v>184</v>
      </c>
      <c r="C188"/>
      <c r="D188"/>
      <c r="E188"/>
      <c r="F188"/>
      <c r="G188"/>
      <c r="H188"/>
      <c r="I188"/>
    </row>
    <row r="189" spans="1:9" ht="12.75">
      <c r="A189" s="210">
        <v>185</v>
      </c>
      <c r="C189"/>
      <c r="D189"/>
      <c r="E189"/>
      <c r="F189"/>
      <c r="G189"/>
      <c r="H189"/>
      <c r="I189"/>
    </row>
    <row r="190" spans="1:9" ht="12.75">
      <c r="A190" s="210">
        <v>186</v>
      </c>
      <c r="C190"/>
      <c r="D190"/>
      <c r="E190"/>
      <c r="F190"/>
      <c r="G190"/>
      <c r="H190"/>
      <c r="I190"/>
    </row>
    <row r="191" spans="1:9" ht="12.75">
      <c r="A191" s="210">
        <v>187</v>
      </c>
      <c r="C191"/>
      <c r="D191"/>
      <c r="E191"/>
      <c r="F191"/>
      <c r="G191"/>
      <c r="H191"/>
      <c r="I191"/>
    </row>
    <row r="192" spans="1:9" ht="12.75">
      <c r="A192" s="210">
        <v>188</v>
      </c>
      <c r="C192"/>
      <c r="D192"/>
      <c r="E192"/>
      <c r="F192"/>
      <c r="G192"/>
      <c r="H192"/>
      <c r="I192"/>
    </row>
    <row r="193" spans="1:9" ht="12.75">
      <c r="A193" s="210">
        <v>189</v>
      </c>
      <c r="C193"/>
      <c r="D193"/>
      <c r="E193"/>
      <c r="F193"/>
      <c r="G193"/>
      <c r="H193"/>
      <c r="I193"/>
    </row>
    <row r="194" spans="1:9" ht="12.75">
      <c r="A194" s="210">
        <v>190</v>
      </c>
      <c r="C194"/>
      <c r="D194"/>
      <c r="E194"/>
      <c r="F194"/>
      <c r="G194"/>
      <c r="H194"/>
      <c r="I194"/>
    </row>
    <row r="195" spans="1:9" ht="12.75">
      <c r="A195" s="210">
        <v>191</v>
      </c>
      <c r="C195"/>
      <c r="D195"/>
      <c r="E195"/>
      <c r="F195"/>
      <c r="G195"/>
      <c r="H195"/>
      <c r="I195"/>
    </row>
    <row r="196" spans="1:9" ht="12.75">
      <c r="A196" s="210">
        <v>192</v>
      </c>
      <c r="C196"/>
      <c r="D196"/>
      <c r="E196"/>
      <c r="F196"/>
      <c r="G196"/>
      <c r="H196"/>
      <c r="I196"/>
    </row>
    <row r="197" spans="1:9" ht="12.75">
      <c r="A197" s="210">
        <v>193</v>
      </c>
      <c r="C197"/>
      <c r="D197"/>
      <c r="E197"/>
      <c r="F197"/>
      <c r="G197"/>
      <c r="H197"/>
      <c r="I197"/>
    </row>
    <row r="198" spans="1:9" ht="12.75">
      <c r="A198" s="210">
        <v>194</v>
      </c>
      <c r="C198"/>
      <c r="D198"/>
      <c r="E198"/>
      <c r="F198"/>
      <c r="G198"/>
      <c r="H198"/>
      <c r="I198"/>
    </row>
    <row r="199" spans="1:9" ht="12.75">
      <c r="A199" s="210">
        <v>195</v>
      </c>
      <c r="C199"/>
      <c r="D199"/>
      <c r="E199"/>
      <c r="F199"/>
      <c r="G199"/>
      <c r="H199"/>
      <c r="I199"/>
    </row>
    <row r="200" spans="1:9" ht="12.75">
      <c r="A200" s="210">
        <v>196</v>
      </c>
      <c r="C200"/>
      <c r="D200"/>
      <c r="E200"/>
      <c r="F200"/>
      <c r="G200"/>
      <c r="H200"/>
      <c r="I200"/>
    </row>
    <row r="201" spans="1:9" ht="12.75">
      <c r="A201" s="210">
        <v>197</v>
      </c>
      <c r="C201"/>
      <c r="D201"/>
      <c r="E201"/>
      <c r="F201"/>
      <c r="G201"/>
      <c r="H201"/>
      <c r="I201"/>
    </row>
    <row r="202" spans="1:9" ht="12.75">
      <c r="A202" s="93"/>
      <c r="C202"/>
      <c r="D202"/>
      <c r="E202"/>
      <c r="F202"/>
      <c r="G202"/>
      <c r="H202"/>
      <c r="I202"/>
    </row>
    <row r="203" spans="1:9" ht="12.75">
      <c r="A203" s="93"/>
      <c r="C203"/>
      <c r="D203"/>
      <c r="E203"/>
      <c r="F203"/>
      <c r="G203"/>
      <c r="H203"/>
      <c r="I203"/>
    </row>
    <row r="204" spans="1:9" ht="12.75">
      <c r="A204" s="93"/>
      <c r="C204"/>
      <c r="D204"/>
      <c r="E204"/>
      <c r="F204"/>
      <c r="G204"/>
      <c r="H204"/>
      <c r="I204"/>
    </row>
    <row r="205" spans="1:9" ht="12.75">
      <c r="A205" s="93"/>
      <c r="C205"/>
      <c r="D205"/>
      <c r="E205"/>
      <c r="F205"/>
      <c r="G205"/>
      <c r="H205"/>
      <c r="I205"/>
    </row>
    <row r="206" spans="1:9" ht="12.75">
      <c r="A206" s="93"/>
      <c r="C206"/>
      <c r="D206"/>
      <c r="E206"/>
      <c r="F206"/>
      <c r="G206"/>
      <c r="H206"/>
      <c r="I206"/>
    </row>
    <row r="207" spans="1:9" ht="12.75">
      <c r="A207" s="93"/>
      <c r="C207"/>
      <c r="D207"/>
      <c r="E207"/>
      <c r="F207"/>
      <c r="G207"/>
      <c r="H207"/>
      <c r="I207"/>
    </row>
    <row r="208" spans="1:9" ht="12.75">
      <c r="A208" s="93"/>
      <c r="C208"/>
      <c r="D208"/>
      <c r="E208"/>
      <c r="F208"/>
      <c r="G208"/>
      <c r="H208"/>
      <c r="I208"/>
    </row>
    <row r="209" spans="1:9" ht="12.75">
      <c r="A209" s="93"/>
      <c r="C209"/>
      <c r="D209"/>
      <c r="E209"/>
      <c r="F209"/>
      <c r="G209"/>
      <c r="H209"/>
      <c r="I209"/>
    </row>
    <row r="210" spans="1:9" ht="12.75">
      <c r="A210" s="93"/>
      <c r="C210"/>
      <c r="D210"/>
      <c r="E210"/>
      <c r="F210"/>
      <c r="G210"/>
      <c r="H210"/>
      <c r="I210"/>
    </row>
    <row r="211" spans="1:9" ht="12.75">
      <c r="A211" s="93"/>
      <c r="C211"/>
      <c r="D211"/>
      <c r="E211"/>
      <c r="F211"/>
      <c r="G211"/>
      <c r="H211"/>
      <c r="I211"/>
    </row>
    <row r="212" spans="1:9" ht="12.75">
      <c r="A212" s="93"/>
      <c r="C212"/>
      <c r="D212"/>
      <c r="E212"/>
      <c r="F212"/>
      <c r="G212"/>
      <c r="H212"/>
      <c r="I212"/>
    </row>
    <row r="213" spans="1:9" ht="12.75">
      <c r="A213" s="93"/>
      <c r="C213"/>
      <c r="D213"/>
      <c r="E213"/>
      <c r="F213"/>
      <c r="G213"/>
      <c r="H213"/>
      <c r="I213"/>
    </row>
    <row r="214" spans="1:9" ht="12.75">
      <c r="A214" s="93"/>
      <c r="C214"/>
      <c r="D214"/>
      <c r="E214"/>
      <c r="F214"/>
      <c r="G214"/>
      <c r="H214"/>
      <c r="I214"/>
    </row>
    <row r="215" spans="1:9" ht="12.75">
      <c r="A215" s="93"/>
      <c r="C215"/>
      <c r="D215"/>
      <c r="E215"/>
      <c r="F215"/>
      <c r="G215"/>
      <c r="H215"/>
      <c r="I215"/>
    </row>
    <row r="216" spans="1:9" ht="12.75">
      <c r="A216" s="93"/>
      <c r="C216"/>
      <c r="D216"/>
      <c r="E216"/>
      <c r="F216"/>
      <c r="G216"/>
      <c r="H216"/>
      <c r="I216"/>
    </row>
    <row r="217" spans="1:9" ht="12.75">
      <c r="A217" s="93"/>
      <c r="C217"/>
      <c r="D217"/>
      <c r="E217"/>
      <c r="F217"/>
      <c r="G217"/>
      <c r="H217"/>
      <c r="I217"/>
    </row>
    <row r="218" spans="1:9" ht="12.75">
      <c r="A218" s="93"/>
      <c r="C218"/>
      <c r="D218"/>
      <c r="E218"/>
      <c r="F218"/>
      <c r="G218"/>
      <c r="H218"/>
      <c r="I218"/>
    </row>
    <row r="219" spans="1:9" ht="12.75">
      <c r="A219" s="93"/>
      <c r="C219"/>
      <c r="D219"/>
      <c r="E219"/>
      <c r="F219"/>
      <c r="G219"/>
      <c r="H219"/>
      <c r="I219"/>
    </row>
    <row r="220" spans="1:9" ht="12.75">
      <c r="A220" s="93"/>
      <c r="C220"/>
      <c r="D220"/>
      <c r="E220"/>
      <c r="F220"/>
      <c r="G220"/>
      <c r="H220"/>
      <c r="I220"/>
    </row>
    <row r="221" spans="1:9" ht="12.75">
      <c r="A221" s="93"/>
      <c r="C221"/>
      <c r="D221"/>
      <c r="E221"/>
      <c r="F221"/>
      <c r="G221"/>
      <c r="H221"/>
      <c r="I221"/>
    </row>
    <row r="222" spans="1:9" ht="12.75">
      <c r="A222" s="93"/>
      <c r="C222"/>
      <c r="D222"/>
      <c r="E222"/>
      <c r="F222"/>
      <c r="G222"/>
      <c r="H222"/>
      <c r="I222"/>
    </row>
    <row r="223" spans="1:9" ht="12.75">
      <c r="A223" s="93"/>
      <c r="C223"/>
      <c r="D223"/>
      <c r="E223"/>
      <c r="F223"/>
      <c r="G223"/>
      <c r="H223"/>
      <c r="I223"/>
    </row>
    <row r="224" spans="1:9" ht="12.75">
      <c r="A224" s="93"/>
      <c r="C224"/>
      <c r="D224"/>
      <c r="E224"/>
      <c r="F224"/>
      <c r="G224"/>
      <c r="H224"/>
      <c r="I224"/>
    </row>
    <row r="225" spans="1:9" ht="12.75">
      <c r="A225" s="93"/>
      <c r="C225"/>
      <c r="D225"/>
      <c r="E225"/>
      <c r="F225"/>
      <c r="G225"/>
      <c r="H225"/>
      <c r="I225"/>
    </row>
    <row r="226" spans="1:9" ht="12.75">
      <c r="A226" s="93"/>
      <c r="C226"/>
      <c r="D226"/>
      <c r="E226"/>
      <c r="F226"/>
      <c r="G226"/>
      <c r="H226"/>
      <c r="I226"/>
    </row>
    <row r="227" spans="1:9" ht="12.75">
      <c r="A227" s="93"/>
      <c r="C227"/>
      <c r="D227"/>
      <c r="E227"/>
      <c r="F227"/>
      <c r="G227"/>
      <c r="H227"/>
      <c r="I227"/>
    </row>
    <row r="228" spans="1:9" ht="12.75">
      <c r="A228" s="93"/>
      <c r="C228"/>
      <c r="D228"/>
      <c r="E228"/>
      <c r="F228"/>
      <c r="G228"/>
      <c r="H228"/>
      <c r="I228"/>
    </row>
    <row r="229" spans="1:9" ht="12.75">
      <c r="A229" s="93"/>
      <c r="C229"/>
      <c r="D229"/>
      <c r="E229"/>
      <c r="F229"/>
      <c r="G229"/>
      <c r="H229"/>
      <c r="I229"/>
    </row>
    <row r="230" spans="1:9" ht="12.75">
      <c r="A230" s="93"/>
      <c r="C230"/>
      <c r="D230"/>
      <c r="E230"/>
      <c r="F230"/>
      <c r="G230"/>
      <c r="H230"/>
      <c r="I230"/>
    </row>
    <row r="231" spans="1:9" ht="12.75">
      <c r="A231" s="93"/>
      <c r="C231"/>
      <c r="D231"/>
      <c r="E231"/>
      <c r="F231"/>
      <c r="G231"/>
      <c r="H231"/>
      <c r="I231"/>
    </row>
    <row r="232" spans="1:9" ht="12.75">
      <c r="A232" s="93"/>
      <c r="C232"/>
      <c r="D232"/>
      <c r="E232"/>
      <c r="F232"/>
      <c r="G232"/>
      <c r="H232"/>
      <c r="I232"/>
    </row>
    <row r="233" spans="1:9" ht="12.75">
      <c r="A233" s="93"/>
      <c r="C233"/>
      <c r="D233"/>
      <c r="E233"/>
      <c r="F233"/>
      <c r="G233"/>
      <c r="H233"/>
      <c r="I233"/>
    </row>
    <row r="234" spans="1:9" ht="12.75">
      <c r="A234" s="93"/>
      <c r="C234"/>
      <c r="D234"/>
      <c r="E234"/>
      <c r="F234"/>
      <c r="G234"/>
      <c r="H234"/>
      <c r="I234"/>
    </row>
    <row r="235" spans="1:9" ht="12.75">
      <c r="A235" s="93"/>
      <c r="C235"/>
      <c r="D235"/>
      <c r="E235"/>
      <c r="F235"/>
      <c r="G235"/>
      <c r="H235"/>
      <c r="I235"/>
    </row>
    <row r="236" spans="1:9" ht="12.75">
      <c r="A236" s="93"/>
      <c r="C236"/>
      <c r="D236"/>
      <c r="E236"/>
      <c r="F236"/>
      <c r="G236"/>
      <c r="H236"/>
      <c r="I236"/>
    </row>
    <row r="237" spans="1:9" ht="12.75">
      <c r="A237" s="93"/>
      <c r="C237"/>
      <c r="D237"/>
      <c r="E237"/>
      <c r="F237"/>
      <c r="G237"/>
      <c r="H237"/>
      <c r="I237"/>
    </row>
    <row r="238" spans="1:9" ht="12.75">
      <c r="A238" s="93"/>
      <c r="C238"/>
      <c r="D238"/>
      <c r="E238"/>
      <c r="F238"/>
      <c r="G238"/>
      <c r="H238"/>
      <c r="I238"/>
    </row>
    <row r="239" spans="1:9" ht="12.75">
      <c r="A239" s="93"/>
      <c r="C239"/>
      <c r="D239"/>
      <c r="E239"/>
      <c r="F239"/>
      <c r="G239"/>
      <c r="H239"/>
      <c r="I239"/>
    </row>
    <row r="240" spans="1:9" ht="12.75">
      <c r="A240" s="93"/>
      <c r="C240"/>
      <c r="D240"/>
      <c r="E240"/>
      <c r="F240"/>
      <c r="G240"/>
      <c r="H240"/>
      <c r="I240"/>
    </row>
    <row r="241" spans="1:9" ht="12.75">
      <c r="A241" s="93"/>
      <c r="C241"/>
      <c r="D241"/>
      <c r="E241"/>
      <c r="F241"/>
      <c r="G241"/>
      <c r="H241"/>
      <c r="I241"/>
    </row>
    <row r="242" spans="1:9" ht="12.75">
      <c r="A242" s="93"/>
      <c r="C242"/>
      <c r="D242"/>
      <c r="E242"/>
      <c r="F242"/>
      <c r="G242"/>
      <c r="H242"/>
      <c r="I242"/>
    </row>
    <row r="243" spans="1:9" ht="12.75">
      <c r="A243" s="93"/>
      <c r="C243"/>
      <c r="D243"/>
      <c r="E243"/>
      <c r="F243"/>
      <c r="G243"/>
      <c r="H243"/>
      <c r="I243"/>
    </row>
    <row r="244" spans="1:9" ht="12.75">
      <c r="A244" s="93"/>
      <c r="C244"/>
      <c r="D244"/>
      <c r="E244"/>
      <c r="F244"/>
      <c r="G244"/>
      <c r="H244"/>
      <c r="I244"/>
    </row>
    <row r="245" spans="1:9" ht="12.75">
      <c r="A245" s="93"/>
      <c r="C245"/>
      <c r="D245"/>
      <c r="E245"/>
      <c r="F245"/>
      <c r="G245"/>
      <c r="H245"/>
      <c r="I245"/>
    </row>
    <row r="246" spans="1:9" ht="12.75">
      <c r="A246" s="93"/>
      <c r="C246"/>
      <c r="D246"/>
      <c r="E246"/>
      <c r="F246"/>
      <c r="G246"/>
      <c r="H246"/>
      <c r="I246"/>
    </row>
    <row r="247" spans="1:9" ht="12.75">
      <c r="A247" s="93"/>
      <c r="C247"/>
      <c r="D247"/>
      <c r="E247"/>
      <c r="F247"/>
      <c r="G247"/>
      <c r="H247"/>
      <c r="I247"/>
    </row>
    <row r="248" spans="1:9" ht="12.75">
      <c r="A248" s="93"/>
      <c r="C248"/>
      <c r="D248"/>
      <c r="E248"/>
      <c r="F248"/>
      <c r="G248"/>
      <c r="H248"/>
      <c r="I248"/>
    </row>
    <row r="249" spans="1:9" ht="12.75">
      <c r="A249" s="93"/>
      <c r="C249"/>
      <c r="D249"/>
      <c r="E249"/>
      <c r="F249"/>
      <c r="G249"/>
      <c r="H249"/>
      <c r="I249"/>
    </row>
    <row r="250" spans="1:9" ht="12.75">
      <c r="A250" s="93"/>
      <c r="C250"/>
      <c r="D250"/>
      <c r="E250"/>
      <c r="F250"/>
      <c r="G250"/>
      <c r="H250"/>
      <c r="I250"/>
    </row>
    <row r="251" spans="1:9" ht="12.75">
      <c r="A251"/>
      <c r="C251"/>
      <c r="D251"/>
      <c r="E251"/>
      <c r="F251"/>
      <c r="G251"/>
      <c r="H251"/>
      <c r="I251"/>
    </row>
    <row r="252" spans="1:9" ht="12.75">
      <c r="A252"/>
      <c r="C252"/>
      <c r="D252"/>
      <c r="E252"/>
      <c r="F252"/>
      <c r="G252"/>
      <c r="H252"/>
      <c r="I252"/>
    </row>
    <row r="253" spans="1:9" ht="12.75">
      <c r="A253"/>
      <c r="C253"/>
      <c r="D253"/>
      <c r="E253"/>
      <c r="F253"/>
      <c r="G253"/>
      <c r="H253"/>
      <c r="I253"/>
    </row>
    <row r="254" spans="1:9" ht="12.75">
      <c r="A254"/>
      <c r="C254"/>
      <c r="D254"/>
      <c r="E254"/>
      <c r="F254"/>
      <c r="G254"/>
      <c r="H254"/>
      <c r="I254"/>
    </row>
    <row r="255" spans="1:9" ht="12.75">
      <c r="A255"/>
      <c r="C255"/>
      <c r="D255"/>
      <c r="E255"/>
      <c r="F255"/>
      <c r="G255"/>
      <c r="H255"/>
      <c r="I255"/>
    </row>
    <row r="256" spans="1:9" ht="12.75">
      <c r="A256"/>
      <c r="C256"/>
      <c r="D256"/>
      <c r="E256"/>
      <c r="F256"/>
      <c r="G256"/>
      <c r="H256"/>
      <c r="I256"/>
    </row>
    <row r="257" spans="1:9" ht="12.75">
      <c r="A257"/>
      <c r="C257"/>
      <c r="D257"/>
      <c r="E257"/>
      <c r="F257"/>
      <c r="G257"/>
      <c r="H257"/>
      <c r="I257"/>
    </row>
    <row r="258" spans="1:9" ht="12.75">
      <c r="A258"/>
      <c r="C258"/>
      <c r="D258"/>
      <c r="E258"/>
      <c r="F258"/>
      <c r="G258"/>
      <c r="H258"/>
      <c r="I258"/>
    </row>
    <row r="259" spans="1:9" ht="12.75">
      <c r="A259"/>
      <c r="C259"/>
      <c r="D259"/>
      <c r="E259"/>
      <c r="F259"/>
      <c r="G259"/>
      <c r="H259"/>
      <c r="I259"/>
    </row>
    <row r="260" spans="1:9" ht="12.75">
      <c r="A260"/>
      <c r="C260"/>
      <c r="D260"/>
      <c r="E260"/>
      <c r="F260"/>
      <c r="G260"/>
      <c r="H260"/>
      <c r="I260"/>
    </row>
    <row r="261" spans="1:9" ht="12.75">
      <c r="A261"/>
      <c r="C261"/>
      <c r="D261"/>
      <c r="E261"/>
      <c r="F261"/>
      <c r="G261"/>
      <c r="H261"/>
      <c r="I261"/>
    </row>
    <row r="262" spans="1:9" ht="12.75">
      <c r="A262"/>
      <c r="C262"/>
      <c r="D262"/>
      <c r="E262"/>
      <c r="F262"/>
      <c r="G262"/>
      <c r="H262"/>
      <c r="I262"/>
    </row>
    <row r="263" spans="1:9" ht="12.75">
      <c r="A263"/>
      <c r="C263"/>
      <c r="D263"/>
      <c r="E263"/>
      <c r="F263"/>
      <c r="G263"/>
      <c r="H263"/>
      <c r="I263"/>
    </row>
    <row r="264" spans="1:9" ht="12.75">
      <c r="A264"/>
      <c r="C264"/>
      <c r="D264"/>
      <c r="E264"/>
      <c r="F264"/>
      <c r="G264"/>
      <c r="H264"/>
      <c r="I264"/>
    </row>
    <row r="265" spans="1:9" ht="12.75">
      <c r="A265"/>
      <c r="C265"/>
      <c r="D265"/>
      <c r="E265"/>
      <c r="F265"/>
      <c r="G265"/>
      <c r="H265"/>
      <c r="I265"/>
    </row>
    <row r="266" spans="1:9" ht="12.75">
      <c r="A266"/>
      <c r="C266"/>
      <c r="D266"/>
      <c r="E266"/>
      <c r="F266"/>
      <c r="G266"/>
      <c r="H266"/>
      <c r="I266"/>
    </row>
    <row r="267" spans="1:9" ht="12.75">
      <c r="A267"/>
      <c r="C267"/>
      <c r="D267"/>
      <c r="E267"/>
      <c r="F267"/>
      <c r="G267"/>
      <c r="H267"/>
      <c r="I267"/>
    </row>
    <row r="268" spans="1:9" ht="12.75">
      <c r="A268"/>
      <c r="C268"/>
      <c r="D268"/>
      <c r="E268"/>
      <c r="F268"/>
      <c r="G268"/>
      <c r="H268"/>
      <c r="I268"/>
    </row>
    <row r="269" spans="1:9" ht="12.75">
      <c r="A269"/>
      <c r="C269"/>
      <c r="D269"/>
      <c r="E269"/>
      <c r="F269"/>
      <c r="G269"/>
      <c r="H269"/>
      <c r="I269"/>
    </row>
    <row r="270" spans="1:9" ht="12.75">
      <c r="A270"/>
      <c r="C270"/>
      <c r="D270"/>
      <c r="E270"/>
      <c r="F270"/>
      <c r="G270"/>
      <c r="H270"/>
      <c r="I270"/>
    </row>
    <row r="271" spans="1:9" ht="12.75">
      <c r="A271"/>
      <c r="C271"/>
      <c r="D271"/>
      <c r="E271"/>
      <c r="F271"/>
      <c r="G271"/>
      <c r="H271"/>
      <c r="I271"/>
    </row>
    <row r="272" spans="1:9" ht="12.75">
      <c r="A272"/>
      <c r="C272"/>
      <c r="D272"/>
      <c r="E272"/>
      <c r="F272"/>
      <c r="G272"/>
      <c r="H272"/>
      <c r="I272"/>
    </row>
    <row r="273" spans="1:9" ht="12.75">
      <c r="A273"/>
      <c r="C273"/>
      <c r="D273"/>
      <c r="E273"/>
      <c r="F273"/>
      <c r="G273"/>
      <c r="H273"/>
      <c r="I273"/>
    </row>
    <row r="274" spans="1:9" ht="12.75">
      <c r="A274"/>
      <c r="C274"/>
      <c r="D274"/>
      <c r="E274"/>
      <c r="F274"/>
      <c r="G274"/>
      <c r="H274"/>
      <c r="I274"/>
    </row>
    <row r="275" spans="1:9" ht="12.75">
      <c r="A275"/>
      <c r="C275"/>
      <c r="D275"/>
      <c r="E275"/>
      <c r="F275"/>
      <c r="G275"/>
      <c r="H275"/>
      <c r="I275"/>
    </row>
    <row r="276" spans="1:9" ht="12.75">
      <c r="A276"/>
      <c r="C276"/>
      <c r="D276"/>
      <c r="E276"/>
      <c r="F276"/>
      <c r="G276"/>
      <c r="H276"/>
      <c r="I276"/>
    </row>
  </sheetData>
  <sheetProtection password="CC6A" sheet="1" objects="1" scenarios="1"/>
  <printOptions gridLines="1"/>
  <pageMargins left="0.75" right="0.25" top="1" bottom="1" header="0.5" footer="0.5"/>
  <pageSetup horizontalDpi="300" verticalDpi="300" orientation="portrait" scale="90" r:id="rId1"/>
  <headerFooter alignWithMargins="0">
    <oddHeader>&amp;L&amp;"Arial,Bold"&amp;14TABLE 2&amp;C&amp;"Arial,Bold"&amp;14SOIL DISTURBANCE RATINGS (SDR)&amp;R&amp;D 
scitbl2.xls
 DLIGHTLE</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B407"/>
  <sheetViews>
    <sheetView workbookViewId="0" topLeftCell="A1">
      <pane ySplit="2" topLeftCell="BM3" activePane="bottomLeft" state="frozen"/>
      <selection pane="topLeft" activeCell="A1" sqref="A1"/>
      <selection pane="bottomLeft" activeCell="F9" sqref="F9"/>
    </sheetView>
  </sheetViews>
  <sheetFormatPr defaultColWidth="9.140625" defaultRowHeight="12.75"/>
  <cols>
    <col min="1" max="2" width="9.140625" style="12" customWidth="1"/>
  </cols>
  <sheetData>
    <row r="1" spans="1:2" ht="13.5" thickBot="1">
      <c r="A1" s="64" t="s">
        <v>91</v>
      </c>
      <c r="B1" s="63"/>
    </row>
    <row r="2" spans="1:2" ht="13.5" thickBot="1">
      <c r="A2" s="65" t="s">
        <v>172</v>
      </c>
      <c r="B2" s="66" t="s">
        <v>92</v>
      </c>
    </row>
    <row r="3" spans="1:2" ht="12.75">
      <c r="A3" s="59">
        <v>0</v>
      </c>
      <c r="B3" s="61">
        <v>1</v>
      </c>
    </row>
    <row r="4" spans="1:2" ht="12.75">
      <c r="A4" s="59">
        <v>1</v>
      </c>
      <c r="B4" s="61">
        <v>0.99</v>
      </c>
    </row>
    <row r="5" spans="1:2" ht="12.75">
      <c r="A5" s="59">
        <v>2</v>
      </c>
      <c r="B5" s="61">
        <v>0.98</v>
      </c>
    </row>
    <row r="6" spans="1:2" ht="12.75">
      <c r="A6" s="59">
        <v>3</v>
      </c>
      <c r="B6" s="61">
        <v>0.97</v>
      </c>
    </row>
    <row r="7" spans="1:2" ht="12.75">
      <c r="A7" s="59">
        <v>4</v>
      </c>
      <c r="B7" s="61">
        <v>0.96</v>
      </c>
    </row>
    <row r="8" spans="1:2" ht="12.75">
      <c r="A8" s="59">
        <v>5</v>
      </c>
      <c r="B8" s="61">
        <v>0.95</v>
      </c>
    </row>
    <row r="9" spans="1:2" ht="12.75">
      <c r="A9" s="59">
        <v>6</v>
      </c>
      <c r="B9" s="61">
        <v>0.941</v>
      </c>
    </row>
    <row r="10" spans="1:2" ht="12.75">
      <c r="A10" s="59">
        <v>7</v>
      </c>
      <c r="B10" s="61">
        <v>0.931</v>
      </c>
    </row>
    <row r="11" spans="1:2" ht="12.75">
      <c r="A11" s="59">
        <v>8</v>
      </c>
      <c r="B11" s="61">
        <v>0.921</v>
      </c>
    </row>
    <row r="12" spans="1:2" ht="12.75">
      <c r="A12" s="59">
        <v>9</v>
      </c>
      <c r="B12" s="61">
        <v>0.911</v>
      </c>
    </row>
    <row r="13" spans="1:2" ht="12.75">
      <c r="A13" s="59">
        <v>10</v>
      </c>
      <c r="B13" s="61">
        <v>0.901</v>
      </c>
    </row>
    <row r="14" spans="1:2" ht="12.75">
      <c r="A14" s="59">
        <v>11</v>
      </c>
      <c r="B14" s="61">
        <v>0.891</v>
      </c>
    </row>
    <row r="15" spans="1:2" ht="12.75">
      <c r="A15" s="59">
        <v>12</v>
      </c>
      <c r="B15" s="61">
        <v>0.881</v>
      </c>
    </row>
    <row r="16" spans="1:2" ht="12.75">
      <c r="A16" s="59">
        <v>13</v>
      </c>
      <c r="B16" s="61">
        <v>0.871</v>
      </c>
    </row>
    <row r="17" spans="1:2" ht="12.75">
      <c r="A17" s="59">
        <v>14</v>
      </c>
      <c r="B17" s="61">
        <v>0.861</v>
      </c>
    </row>
    <row r="18" spans="1:2" ht="12.75">
      <c r="A18" s="59">
        <v>15</v>
      </c>
      <c r="B18" s="61">
        <v>0.851</v>
      </c>
    </row>
    <row r="19" spans="1:2" ht="12.75">
      <c r="A19" s="59">
        <v>16</v>
      </c>
      <c r="B19" s="61">
        <v>0.842</v>
      </c>
    </row>
    <row r="20" spans="1:2" ht="12.75">
      <c r="A20" s="59">
        <v>17</v>
      </c>
      <c r="B20" s="61">
        <v>0.832</v>
      </c>
    </row>
    <row r="21" spans="1:2" ht="12.75">
      <c r="A21" s="59">
        <v>18</v>
      </c>
      <c r="B21" s="61">
        <v>0.822</v>
      </c>
    </row>
    <row r="22" spans="1:2" ht="12.75">
      <c r="A22" s="59">
        <v>19</v>
      </c>
      <c r="B22" s="61">
        <v>0.812</v>
      </c>
    </row>
    <row r="23" spans="1:2" ht="12.75">
      <c r="A23" s="59">
        <v>20</v>
      </c>
      <c r="B23" s="61">
        <v>0.802</v>
      </c>
    </row>
    <row r="24" spans="1:2" ht="12.75">
      <c r="A24" s="59">
        <v>21</v>
      </c>
      <c r="B24" s="61">
        <v>0.792</v>
      </c>
    </row>
    <row r="25" spans="1:2" ht="12.75">
      <c r="A25" s="59">
        <v>22</v>
      </c>
      <c r="B25" s="61">
        <v>0.782</v>
      </c>
    </row>
    <row r="26" spans="1:2" ht="12.75">
      <c r="A26" s="59">
        <v>23</v>
      </c>
      <c r="B26" s="61">
        <v>0.772</v>
      </c>
    </row>
    <row r="27" spans="1:2" ht="12.75">
      <c r="A27" s="59">
        <v>24</v>
      </c>
      <c r="B27" s="61">
        <v>0.762</v>
      </c>
    </row>
    <row r="28" spans="1:2" ht="12.75">
      <c r="A28" s="59">
        <v>25</v>
      </c>
      <c r="B28" s="61">
        <v>0.752</v>
      </c>
    </row>
    <row r="29" spans="1:2" ht="12.75">
      <c r="A29" s="59">
        <v>26</v>
      </c>
      <c r="B29" s="61">
        <v>0.743</v>
      </c>
    </row>
    <row r="30" spans="1:2" ht="12.75">
      <c r="A30" s="59">
        <v>27</v>
      </c>
      <c r="B30" s="61">
        <v>0.733</v>
      </c>
    </row>
    <row r="31" spans="1:2" ht="12.75">
      <c r="A31" s="59">
        <v>28</v>
      </c>
      <c r="B31" s="61">
        <v>0.723</v>
      </c>
    </row>
    <row r="32" spans="1:2" ht="12.75">
      <c r="A32" s="59">
        <v>29</v>
      </c>
      <c r="B32" s="61">
        <v>0.713</v>
      </c>
    </row>
    <row r="33" spans="1:2" ht="12.75">
      <c r="A33" s="59">
        <v>30</v>
      </c>
      <c r="B33" s="61">
        <v>0.703</v>
      </c>
    </row>
    <row r="34" spans="1:2" ht="12.75">
      <c r="A34" s="59">
        <v>31</v>
      </c>
      <c r="B34" s="61">
        <v>0.693</v>
      </c>
    </row>
    <row r="35" spans="1:2" ht="12.75">
      <c r="A35" s="59">
        <v>32</v>
      </c>
      <c r="B35" s="61">
        <v>0.683</v>
      </c>
    </row>
    <row r="36" spans="1:2" ht="12.75">
      <c r="A36" s="59">
        <v>33</v>
      </c>
      <c r="B36" s="61">
        <v>0.673</v>
      </c>
    </row>
    <row r="37" spans="1:2" ht="12.75">
      <c r="A37" s="59">
        <v>34</v>
      </c>
      <c r="B37" s="61">
        <v>0.663</v>
      </c>
    </row>
    <row r="38" spans="1:2" ht="12.75">
      <c r="A38" s="59">
        <v>35</v>
      </c>
      <c r="B38" s="61">
        <v>0.653</v>
      </c>
    </row>
    <row r="39" spans="1:2" ht="12.75">
      <c r="A39" s="59">
        <v>36</v>
      </c>
      <c r="B39" s="61">
        <v>0.644</v>
      </c>
    </row>
    <row r="40" spans="1:2" ht="12.75">
      <c r="A40" s="59">
        <v>37</v>
      </c>
      <c r="B40" s="61">
        <v>0.634</v>
      </c>
    </row>
    <row r="41" spans="1:2" ht="12.75">
      <c r="A41" s="59">
        <v>38</v>
      </c>
      <c r="B41" s="61">
        <v>0.624</v>
      </c>
    </row>
    <row r="42" spans="1:2" ht="12.75">
      <c r="A42" s="59">
        <v>39</v>
      </c>
      <c r="B42" s="61">
        <v>0.614</v>
      </c>
    </row>
    <row r="43" spans="1:2" ht="12.75">
      <c r="A43" s="59">
        <v>40</v>
      </c>
      <c r="B43" s="61">
        <v>0.604</v>
      </c>
    </row>
    <row r="44" spans="1:2" ht="12.75">
      <c r="A44" s="59">
        <v>41</v>
      </c>
      <c r="B44" s="61">
        <v>0.594</v>
      </c>
    </row>
    <row r="45" spans="1:2" ht="12.75">
      <c r="A45" s="59">
        <v>42</v>
      </c>
      <c r="B45" s="61">
        <v>0.584</v>
      </c>
    </row>
    <row r="46" spans="1:2" ht="12.75">
      <c r="A46" s="59">
        <v>43</v>
      </c>
      <c r="B46" s="61">
        <v>0.574</v>
      </c>
    </row>
    <row r="47" spans="1:2" ht="12.75">
      <c r="A47" s="59">
        <v>44</v>
      </c>
      <c r="B47" s="61">
        <v>0.564</v>
      </c>
    </row>
    <row r="48" spans="1:2" ht="12.75">
      <c r="A48" s="59">
        <v>45</v>
      </c>
      <c r="B48" s="61">
        <v>0.554</v>
      </c>
    </row>
    <row r="49" spans="1:2" ht="12.75">
      <c r="A49" s="59">
        <v>46</v>
      </c>
      <c r="B49" s="61">
        <v>0.545</v>
      </c>
    </row>
    <row r="50" spans="1:2" ht="12.75">
      <c r="A50" s="59">
        <v>47</v>
      </c>
      <c r="B50" s="61">
        <v>0.535</v>
      </c>
    </row>
    <row r="51" spans="1:2" ht="12.75">
      <c r="A51" s="59">
        <v>48</v>
      </c>
      <c r="B51" s="61">
        <v>0.525</v>
      </c>
    </row>
    <row r="52" spans="1:2" ht="12.75">
      <c r="A52" s="59">
        <v>49</v>
      </c>
      <c r="B52" s="61">
        <v>0.515</v>
      </c>
    </row>
    <row r="53" spans="1:2" ht="12.75">
      <c r="A53" s="59">
        <v>50</v>
      </c>
      <c r="B53" s="61">
        <v>0.505</v>
      </c>
    </row>
    <row r="54" spans="1:2" ht="12.75">
      <c r="A54" s="59">
        <v>51</v>
      </c>
      <c r="B54" s="61">
        <v>0.495</v>
      </c>
    </row>
    <row r="55" spans="1:2" ht="12.75">
      <c r="A55" s="59">
        <v>52</v>
      </c>
      <c r="B55" s="61">
        <v>0.485</v>
      </c>
    </row>
    <row r="56" spans="1:2" ht="12.75">
      <c r="A56" s="59">
        <v>53</v>
      </c>
      <c r="B56" s="61">
        <v>0.475</v>
      </c>
    </row>
    <row r="57" spans="1:2" ht="12.75">
      <c r="A57" s="59">
        <v>54</v>
      </c>
      <c r="B57" s="61">
        <v>0.465</v>
      </c>
    </row>
    <row r="58" spans="1:2" ht="12.75">
      <c r="A58" s="59">
        <v>55</v>
      </c>
      <c r="B58" s="61">
        <v>0.455</v>
      </c>
    </row>
    <row r="59" spans="1:2" ht="12.75">
      <c r="A59" s="59">
        <v>56</v>
      </c>
      <c r="B59" s="61">
        <v>0.446</v>
      </c>
    </row>
    <row r="60" spans="1:2" ht="12.75">
      <c r="A60" s="59">
        <v>57</v>
      </c>
      <c r="B60" s="61">
        <v>0.436</v>
      </c>
    </row>
    <row r="61" spans="1:2" ht="12.75">
      <c r="A61" s="59">
        <v>58</v>
      </c>
      <c r="B61" s="61">
        <v>0.426</v>
      </c>
    </row>
    <row r="62" spans="1:2" ht="12.75">
      <c r="A62" s="59">
        <v>59</v>
      </c>
      <c r="B62" s="61">
        <v>0.416</v>
      </c>
    </row>
    <row r="63" spans="1:2" ht="12.75">
      <c r="A63" s="59">
        <v>60</v>
      </c>
      <c r="B63" s="61">
        <v>0.406</v>
      </c>
    </row>
    <row r="64" spans="1:2" ht="12.75">
      <c r="A64" s="59">
        <v>61</v>
      </c>
      <c r="B64" s="61">
        <v>0.396</v>
      </c>
    </row>
    <row r="65" spans="1:2" ht="12.75">
      <c r="A65" s="59">
        <v>62</v>
      </c>
      <c r="B65" s="61">
        <v>0.386</v>
      </c>
    </row>
    <row r="66" spans="1:2" ht="12.75">
      <c r="A66" s="59">
        <v>63</v>
      </c>
      <c r="B66" s="61">
        <v>0.376</v>
      </c>
    </row>
    <row r="67" spans="1:2" ht="12.75">
      <c r="A67" s="59">
        <v>64</v>
      </c>
      <c r="B67" s="61">
        <v>0.366</v>
      </c>
    </row>
    <row r="68" spans="1:2" ht="12.75">
      <c r="A68" s="59">
        <v>65</v>
      </c>
      <c r="B68" s="61">
        <v>0.356</v>
      </c>
    </row>
    <row r="69" spans="1:2" ht="12.75">
      <c r="A69" s="59">
        <v>66</v>
      </c>
      <c r="B69" s="61">
        <v>0.347</v>
      </c>
    </row>
    <row r="70" spans="1:2" ht="12.75">
      <c r="A70" s="59">
        <v>67</v>
      </c>
      <c r="B70" s="61">
        <v>0.337</v>
      </c>
    </row>
    <row r="71" spans="1:2" ht="12.75">
      <c r="A71" s="59">
        <v>68</v>
      </c>
      <c r="B71" s="61">
        <v>0.327</v>
      </c>
    </row>
    <row r="72" spans="1:2" ht="12.75">
      <c r="A72" s="59">
        <v>69</v>
      </c>
      <c r="B72" s="61">
        <v>0.317</v>
      </c>
    </row>
    <row r="73" spans="1:2" ht="12.75">
      <c r="A73" s="59">
        <v>70</v>
      </c>
      <c r="B73" s="61">
        <v>0.307</v>
      </c>
    </row>
    <row r="74" spans="1:2" ht="12.75">
      <c r="A74" s="59">
        <v>71</v>
      </c>
      <c r="B74" s="61">
        <v>0.297</v>
      </c>
    </row>
    <row r="75" spans="1:2" ht="12.75">
      <c r="A75" s="59">
        <v>72</v>
      </c>
      <c r="B75" s="61">
        <v>0.287</v>
      </c>
    </row>
    <row r="76" spans="1:2" ht="12.75">
      <c r="A76" s="59">
        <v>73</v>
      </c>
      <c r="B76" s="61">
        <v>0.277</v>
      </c>
    </row>
    <row r="77" spans="1:2" ht="12.75">
      <c r="A77" s="59">
        <v>74</v>
      </c>
      <c r="B77" s="61">
        <v>0.267</v>
      </c>
    </row>
    <row r="78" spans="1:2" ht="12.75">
      <c r="A78" s="59">
        <v>75</v>
      </c>
      <c r="B78" s="61">
        <v>0.257</v>
      </c>
    </row>
    <row r="79" spans="1:2" ht="12.75">
      <c r="A79" s="59">
        <v>76</v>
      </c>
      <c r="B79" s="61">
        <v>0.248</v>
      </c>
    </row>
    <row r="80" spans="1:2" ht="12.75">
      <c r="A80" s="59">
        <v>77</v>
      </c>
      <c r="B80" s="61">
        <v>0.238</v>
      </c>
    </row>
    <row r="81" spans="1:2" ht="12.75">
      <c r="A81" s="59">
        <v>78</v>
      </c>
      <c r="B81" s="61">
        <v>0.228</v>
      </c>
    </row>
    <row r="82" spans="1:2" ht="12.75">
      <c r="A82" s="59">
        <v>79</v>
      </c>
      <c r="B82" s="61">
        <v>0.218</v>
      </c>
    </row>
    <row r="83" spans="1:2" ht="12.75">
      <c r="A83" s="59">
        <v>80</v>
      </c>
      <c r="B83" s="61">
        <v>0.208</v>
      </c>
    </row>
    <row r="84" spans="1:2" ht="12.75">
      <c r="A84" s="59">
        <v>81</v>
      </c>
      <c r="B84" s="61">
        <v>0.198</v>
      </c>
    </row>
    <row r="85" spans="1:2" ht="12.75">
      <c r="A85" s="59">
        <v>82</v>
      </c>
      <c r="B85" s="61">
        <v>0.188</v>
      </c>
    </row>
    <row r="86" spans="1:2" ht="12.75">
      <c r="A86" s="59">
        <v>83</v>
      </c>
      <c r="B86" s="61">
        <v>0.178</v>
      </c>
    </row>
    <row r="87" spans="1:2" ht="12.75">
      <c r="A87" s="59">
        <v>84</v>
      </c>
      <c r="B87" s="61">
        <v>0.168</v>
      </c>
    </row>
    <row r="88" spans="1:2" ht="12.75">
      <c r="A88" s="59">
        <v>85</v>
      </c>
      <c r="B88" s="61">
        <v>0.158</v>
      </c>
    </row>
    <row r="89" spans="1:2" ht="12.75">
      <c r="A89" s="59">
        <v>86</v>
      </c>
      <c r="B89" s="61">
        <v>0.149</v>
      </c>
    </row>
    <row r="90" spans="1:2" ht="12.75">
      <c r="A90" s="59">
        <v>87</v>
      </c>
      <c r="B90" s="61">
        <v>0.139</v>
      </c>
    </row>
    <row r="91" spans="1:2" ht="12.75">
      <c r="A91" s="59">
        <v>88</v>
      </c>
      <c r="B91" s="61">
        <v>0.129</v>
      </c>
    </row>
    <row r="92" spans="1:2" ht="12.75">
      <c r="A92" s="59">
        <v>89</v>
      </c>
      <c r="B92" s="61">
        <v>0.119</v>
      </c>
    </row>
    <row r="93" spans="1:2" ht="12.75">
      <c r="A93" s="59">
        <v>90</v>
      </c>
      <c r="B93" s="61">
        <v>0.109</v>
      </c>
    </row>
    <row r="94" spans="1:2" ht="12.75">
      <c r="A94" s="59">
        <v>91</v>
      </c>
      <c r="B94" s="61">
        <v>0.099</v>
      </c>
    </row>
    <row r="95" spans="1:2" ht="12.75">
      <c r="A95" s="59">
        <v>92</v>
      </c>
      <c r="B95" s="61">
        <v>0.089</v>
      </c>
    </row>
    <row r="96" spans="1:2" ht="12.75">
      <c r="A96" s="59">
        <v>93</v>
      </c>
      <c r="B96" s="61">
        <v>0.079</v>
      </c>
    </row>
    <row r="97" spans="1:2" ht="12.75">
      <c r="A97" s="59">
        <v>94</v>
      </c>
      <c r="B97" s="61">
        <v>0.069</v>
      </c>
    </row>
    <row r="98" spans="1:2" ht="12.75">
      <c r="A98" s="59">
        <v>95</v>
      </c>
      <c r="B98" s="61">
        <v>0.059</v>
      </c>
    </row>
    <row r="99" spans="1:2" ht="12.75">
      <c r="A99" s="59">
        <v>96</v>
      </c>
      <c r="B99" s="61">
        <v>0.05</v>
      </c>
    </row>
    <row r="100" spans="1:2" ht="12.75">
      <c r="A100" s="59">
        <v>97</v>
      </c>
      <c r="B100" s="61">
        <v>0.04</v>
      </c>
    </row>
    <row r="101" spans="1:2" ht="12.75">
      <c r="A101" s="59">
        <v>98</v>
      </c>
      <c r="B101" s="61">
        <v>0.03</v>
      </c>
    </row>
    <row r="102" spans="1:2" ht="12.75">
      <c r="A102" s="59">
        <v>99</v>
      </c>
      <c r="B102" s="61">
        <v>0.02</v>
      </c>
    </row>
    <row r="103" spans="1:2" ht="12.75">
      <c r="A103" s="59">
        <v>100</v>
      </c>
      <c r="B103" s="61">
        <v>0.01</v>
      </c>
    </row>
    <row r="104" spans="1:2" ht="12.75">
      <c r="A104" s="59">
        <v>101</v>
      </c>
      <c r="B104" s="61">
        <v>0</v>
      </c>
    </row>
    <row r="105" spans="1:2" ht="12.75">
      <c r="A105" s="59">
        <v>102</v>
      </c>
      <c r="B105" s="61">
        <v>-0.01</v>
      </c>
    </row>
    <row r="106" spans="1:2" ht="12.75">
      <c r="A106" s="59">
        <v>103</v>
      </c>
      <c r="B106" s="61">
        <v>-0.02</v>
      </c>
    </row>
    <row r="107" spans="1:2" ht="12.75">
      <c r="A107" s="59">
        <v>104</v>
      </c>
      <c r="B107" s="61">
        <v>-0.03</v>
      </c>
    </row>
    <row r="108" spans="1:2" ht="12.75">
      <c r="A108" s="59">
        <v>105</v>
      </c>
      <c r="B108" s="61">
        <v>-0.04</v>
      </c>
    </row>
    <row r="109" spans="1:2" ht="12.75">
      <c r="A109" s="59">
        <v>106</v>
      </c>
      <c r="B109" s="61">
        <v>-0.049</v>
      </c>
    </row>
    <row r="110" spans="1:2" ht="12.75">
      <c r="A110" s="59">
        <v>107</v>
      </c>
      <c r="B110" s="61">
        <v>-0.059</v>
      </c>
    </row>
    <row r="111" spans="1:2" ht="12.75">
      <c r="A111" s="59">
        <v>108</v>
      </c>
      <c r="B111" s="61">
        <v>-0.069</v>
      </c>
    </row>
    <row r="112" spans="1:2" ht="12.75">
      <c r="A112" s="59">
        <v>109</v>
      </c>
      <c r="B112" s="61">
        <v>-0.079</v>
      </c>
    </row>
    <row r="113" spans="1:2" ht="12.75">
      <c r="A113" s="59">
        <v>110</v>
      </c>
      <c r="B113" s="61">
        <v>-0.089</v>
      </c>
    </row>
    <row r="114" spans="1:2" ht="12.75">
      <c r="A114" s="59">
        <v>111</v>
      </c>
      <c r="B114" s="61">
        <v>-0.099</v>
      </c>
    </row>
    <row r="115" spans="1:2" ht="12.75">
      <c r="A115" s="59">
        <v>112</v>
      </c>
      <c r="B115" s="61">
        <v>-0.109</v>
      </c>
    </row>
    <row r="116" spans="1:2" ht="12.75">
      <c r="A116" s="59">
        <v>113</v>
      </c>
      <c r="B116" s="61">
        <v>-0.119</v>
      </c>
    </row>
    <row r="117" spans="1:2" ht="12.75">
      <c r="A117" s="59">
        <v>114</v>
      </c>
      <c r="B117" s="61">
        <v>-0.129</v>
      </c>
    </row>
    <row r="118" spans="1:2" ht="12.75">
      <c r="A118" s="59">
        <v>115</v>
      </c>
      <c r="B118" s="61">
        <v>-0.139</v>
      </c>
    </row>
    <row r="119" spans="1:2" ht="12.75">
      <c r="A119" s="59">
        <v>116</v>
      </c>
      <c r="B119" s="61">
        <v>-0.149</v>
      </c>
    </row>
    <row r="120" spans="1:2" ht="12.75">
      <c r="A120" s="59">
        <v>117</v>
      </c>
      <c r="B120" s="61">
        <v>-0.158</v>
      </c>
    </row>
    <row r="121" spans="1:2" ht="12.75">
      <c r="A121" s="59">
        <v>118</v>
      </c>
      <c r="B121" s="61">
        <v>-0.168</v>
      </c>
    </row>
    <row r="122" spans="1:2" ht="12.75">
      <c r="A122" s="59">
        <v>119</v>
      </c>
      <c r="B122" s="61">
        <v>-0.178</v>
      </c>
    </row>
    <row r="123" spans="1:2" ht="12.75">
      <c r="A123" s="59">
        <v>120</v>
      </c>
      <c r="B123" s="61">
        <v>-0.188</v>
      </c>
    </row>
    <row r="124" spans="1:2" ht="12.75">
      <c r="A124" s="59">
        <v>121</v>
      </c>
      <c r="B124" s="61">
        <v>-0.198</v>
      </c>
    </row>
    <row r="125" spans="1:2" ht="12.75">
      <c r="A125" s="59">
        <v>122</v>
      </c>
      <c r="B125" s="61">
        <v>-0.208</v>
      </c>
    </row>
    <row r="126" spans="1:2" ht="12.75">
      <c r="A126" s="59">
        <v>123</v>
      </c>
      <c r="B126" s="61">
        <v>-0.218</v>
      </c>
    </row>
    <row r="127" spans="1:2" ht="12.75">
      <c r="A127" s="59">
        <v>124</v>
      </c>
      <c r="B127" s="61">
        <v>-0.228</v>
      </c>
    </row>
    <row r="128" spans="1:2" ht="12.75">
      <c r="A128" s="59">
        <v>125</v>
      </c>
      <c r="B128" s="61">
        <v>-0.238</v>
      </c>
    </row>
    <row r="129" spans="1:2" ht="12.75">
      <c r="A129" s="59">
        <v>126</v>
      </c>
      <c r="B129" s="61">
        <v>-0.248</v>
      </c>
    </row>
    <row r="130" spans="1:2" ht="12.75">
      <c r="A130" s="59">
        <v>127</v>
      </c>
      <c r="B130" s="61">
        <v>-0.257</v>
      </c>
    </row>
    <row r="131" spans="1:2" ht="12.75">
      <c r="A131" s="59">
        <v>128</v>
      </c>
      <c r="B131" s="61">
        <v>-0.267</v>
      </c>
    </row>
    <row r="132" spans="1:2" ht="12.75">
      <c r="A132" s="59">
        <v>129</v>
      </c>
      <c r="B132" s="61">
        <v>-0.277</v>
      </c>
    </row>
    <row r="133" spans="1:2" ht="12.75">
      <c r="A133" s="59">
        <v>130</v>
      </c>
      <c r="B133" s="61">
        <v>-0.287</v>
      </c>
    </row>
    <row r="134" spans="1:2" ht="12.75">
      <c r="A134" s="59">
        <v>131</v>
      </c>
      <c r="B134" s="61">
        <v>-0.297</v>
      </c>
    </row>
    <row r="135" spans="1:2" ht="12.75">
      <c r="A135" s="59">
        <v>132</v>
      </c>
      <c r="B135" s="61">
        <v>-0.307</v>
      </c>
    </row>
    <row r="136" spans="1:2" ht="12.75">
      <c r="A136" s="59">
        <v>133</v>
      </c>
      <c r="B136" s="61">
        <v>-0.317</v>
      </c>
    </row>
    <row r="137" spans="1:2" ht="12.75">
      <c r="A137" s="59">
        <v>134</v>
      </c>
      <c r="B137" s="61">
        <v>-0.327</v>
      </c>
    </row>
    <row r="138" spans="1:2" ht="12.75">
      <c r="A138" s="59">
        <v>135</v>
      </c>
      <c r="B138" s="61">
        <v>-0.337</v>
      </c>
    </row>
    <row r="139" spans="1:2" ht="12.75">
      <c r="A139" s="59">
        <v>136</v>
      </c>
      <c r="B139" s="61">
        <v>-0.347</v>
      </c>
    </row>
    <row r="140" spans="1:2" ht="12.75">
      <c r="A140" s="59">
        <v>137</v>
      </c>
      <c r="B140" s="61">
        <v>-0.356</v>
      </c>
    </row>
    <row r="141" spans="1:2" ht="12.75">
      <c r="A141" s="59">
        <v>138</v>
      </c>
      <c r="B141" s="61">
        <v>-0.366</v>
      </c>
    </row>
    <row r="142" spans="1:2" ht="12.75">
      <c r="A142" s="59">
        <v>139</v>
      </c>
      <c r="B142" s="61">
        <v>-0.376</v>
      </c>
    </row>
    <row r="143" spans="1:2" ht="12.75">
      <c r="A143" s="59">
        <v>140</v>
      </c>
      <c r="B143" s="61">
        <v>-0.386</v>
      </c>
    </row>
    <row r="144" spans="1:2" ht="12.75">
      <c r="A144" s="59">
        <v>141</v>
      </c>
      <c r="B144" s="61">
        <v>-0.396</v>
      </c>
    </row>
    <row r="145" spans="1:2" ht="12.75">
      <c r="A145" s="59">
        <v>142</v>
      </c>
      <c r="B145" s="61">
        <v>-0.406</v>
      </c>
    </row>
    <row r="146" spans="1:2" ht="12.75">
      <c r="A146" s="59">
        <v>143</v>
      </c>
      <c r="B146" s="61">
        <v>-0.416</v>
      </c>
    </row>
    <row r="147" spans="1:2" ht="12.75">
      <c r="A147" s="59">
        <v>144</v>
      </c>
      <c r="B147" s="61">
        <v>-0.426</v>
      </c>
    </row>
    <row r="148" spans="1:2" ht="12.75">
      <c r="A148" s="59">
        <v>145</v>
      </c>
      <c r="B148" s="61">
        <v>-0.436</v>
      </c>
    </row>
    <row r="149" spans="1:2" ht="12.75">
      <c r="A149" s="59">
        <v>146</v>
      </c>
      <c r="B149" s="61">
        <v>-0.446</v>
      </c>
    </row>
    <row r="150" spans="1:2" ht="12.75">
      <c r="A150" s="59">
        <v>147</v>
      </c>
      <c r="B150" s="61">
        <v>-0.455</v>
      </c>
    </row>
    <row r="151" spans="1:2" ht="12.75">
      <c r="A151" s="59">
        <v>148</v>
      </c>
      <c r="B151" s="61">
        <v>-0.465</v>
      </c>
    </row>
    <row r="152" spans="1:2" ht="12.75">
      <c r="A152" s="59">
        <v>149</v>
      </c>
      <c r="B152" s="61">
        <v>-0.475</v>
      </c>
    </row>
    <row r="153" spans="1:2" ht="12.75">
      <c r="A153" s="59">
        <v>150</v>
      </c>
      <c r="B153" s="61">
        <v>-0.485</v>
      </c>
    </row>
    <row r="154" spans="1:2" ht="12.75">
      <c r="A154" s="59">
        <v>151</v>
      </c>
      <c r="B154" s="61">
        <v>-0.495</v>
      </c>
    </row>
    <row r="155" spans="1:2" ht="12.75">
      <c r="A155" s="59">
        <v>152</v>
      </c>
      <c r="B155" s="61">
        <v>-0.505</v>
      </c>
    </row>
    <row r="156" spans="1:2" ht="12.75">
      <c r="A156" s="59">
        <v>153</v>
      </c>
      <c r="B156" s="61">
        <v>-0.515</v>
      </c>
    </row>
    <row r="157" spans="1:2" ht="12.75">
      <c r="A157" s="59">
        <v>154</v>
      </c>
      <c r="B157" s="61">
        <v>-0.525</v>
      </c>
    </row>
    <row r="158" spans="1:2" ht="12.75">
      <c r="A158" s="59">
        <v>155</v>
      </c>
      <c r="B158" s="61">
        <v>-0.535</v>
      </c>
    </row>
    <row r="159" spans="1:2" ht="12.75">
      <c r="A159" s="59">
        <v>156</v>
      </c>
      <c r="B159" s="61">
        <v>-0.545</v>
      </c>
    </row>
    <row r="160" spans="1:2" ht="12.75">
      <c r="A160" s="59">
        <v>157</v>
      </c>
      <c r="B160" s="61">
        <v>-0.554</v>
      </c>
    </row>
    <row r="161" spans="1:2" ht="12.75">
      <c r="A161" s="59">
        <v>158</v>
      </c>
      <c r="B161" s="61">
        <v>-0.564</v>
      </c>
    </row>
    <row r="162" spans="1:2" ht="12.75">
      <c r="A162" s="59">
        <v>159</v>
      </c>
      <c r="B162" s="61">
        <v>-0.574</v>
      </c>
    </row>
    <row r="163" spans="1:2" ht="12.75">
      <c r="A163" s="59">
        <v>160</v>
      </c>
      <c r="B163" s="61">
        <v>-0.584</v>
      </c>
    </row>
    <row r="164" spans="1:2" ht="12.75">
      <c r="A164" s="59">
        <v>161</v>
      </c>
      <c r="B164" s="61">
        <v>-0.594</v>
      </c>
    </row>
    <row r="165" spans="1:2" ht="12.75">
      <c r="A165" s="59">
        <v>162</v>
      </c>
      <c r="B165" s="61">
        <v>-0.604</v>
      </c>
    </row>
    <row r="166" spans="1:2" ht="12.75">
      <c r="A166" s="59">
        <v>163</v>
      </c>
      <c r="B166" s="61">
        <v>-0.614</v>
      </c>
    </row>
    <row r="167" spans="1:2" ht="12.75">
      <c r="A167" s="59">
        <v>164</v>
      </c>
      <c r="B167" s="61">
        <v>-0.624</v>
      </c>
    </row>
    <row r="168" spans="1:2" ht="12.75">
      <c r="A168" s="59">
        <v>165</v>
      </c>
      <c r="B168" s="61">
        <v>-0.634</v>
      </c>
    </row>
    <row r="169" spans="1:2" ht="12.75">
      <c r="A169" s="59">
        <v>166</v>
      </c>
      <c r="B169" s="61">
        <v>-0.644</v>
      </c>
    </row>
    <row r="170" spans="1:2" ht="12.75">
      <c r="A170" s="59">
        <v>167</v>
      </c>
      <c r="B170" s="61">
        <v>-0.653</v>
      </c>
    </row>
    <row r="171" spans="1:2" ht="12.75">
      <c r="A171" s="59">
        <v>168</v>
      </c>
      <c r="B171" s="61">
        <v>-0.663</v>
      </c>
    </row>
    <row r="172" spans="1:2" ht="12.75">
      <c r="A172" s="59">
        <v>169</v>
      </c>
      <c r="B172" s="61">
        <v>-0.673</v>
      </c>
    </row>
    <row r="173" spans="1:2" ht="12.75">
      <c r="A173" s="59">
        <v>170</v>
      </c>
      <c r="B173" s="61">
        <v>-0.683</v>
      </c>
    </row>
    <row r="174" spans="1:2" ht="12.75">
      <c r="A174" s="59">
        <v>171</v>
      </c>
      <c r="B174" s="61">
        <v>-0.693</v>
      </c>
    </row>
    <row r="175" spans="1:2" ht="12.75">
      <c r="A175" s="59">
        <v>172</v>
      </c>
      <c r="B175" s="61">
        <v>-0.703</v>
      </c>
    </row>
    <row r="176" spans="1:2" ht="12.75">
      <c r="A176" s="59">
        <v>173</v>
      </c>
      <c r="B176" s="61">
        <v>-0.713</v>
      </c>
    </row>
    <row r="177" spans="1:2" ht="12.75">
      <c r="A177" s="59">
        <v>174</v>
      </c>
      <c r="B177" s="61">
        <v>-0.723</v>
      </c>
    </row>
    <row r="178" spans="1:2" ht="12.75">
      <c r="A178" s="59">
        <v>175</v>
      </c>
      <c r="B178" s="61">
        <v>-0.733</v>
      </c>
    </row>
    <row r="179" spans="1:2" ht="12.75">
      <c r="A179" s="59">
        <v>176</v>
      </c>
      <c r="B179" s="61">
        <v>-0.743</v>
      </c>
    </row>
    <row r="180" spans="1:2" ht="12.75">
      <c r="A180" s="59">
        <v>177</v>
      </c>
      <c r="B180" s="61">
        <v>-0.752</v>
      </c>
    </row>
    <row r="181" spans="1:2" ht="12.75">
      <c r="A181" s="59">
        <v>178</v>
      </c>
      <c r="B181" s="61">
        <v>-0.762</v>
      </c>
    </row>
    <row r="182" spans="1:2" ht="12.75">
      <c r="A182" s="59">
        <v>179</v>
      </c>
      <c r="B182" s="61">
        <v>-0.772</v>
      </c>
    </row>
    <row r="183" spans="1:2" ht="12.75">
      <c r="A183" s="59">
        <v>180</v>
      </c>
      <c r="B183" s="61">
        <v>-0.782</v>
      </c>
    </row>
    <row r="184" spans="1:2" ht="12.75">
      <c r="A184" s="59">
        <v>181</v>
      </c>
      <c r="B184" s="61">
        <v>-0.792</v>
      </c>
    </row>
    <row r="185" spans="1:2" ht="12.75">
      <c r="A185" s="59">
        <v>182</v>
      </c>
      <c r="B185" s="61">
        <v>-0.802</v>
      </c>
    </row>
    <row r="186" spans="1:2" ht="12.75">
      <c r="A186" s="59">
        <v>183</v>
      </c>
      <c r="B186" s="61">
        <v>-0.812</v>
      </c>
    </row>
    <row r="187" spans="1:2" ht="12.75">
      <c r="A187" s="59">
        <v>184</v>
      </c>
      <c r="B187" s="61">
        <v>-0.822</v>
      </c>
    </row>
    <row r="188" spans="1:2" ht="12.75">
      <c r="A188" s="59">
        <v>185</v>
      </c>
      <c r="B188" s="61">
        <v>-0.832</v>
      </c>
    </row>
    <row r="189" spans="1:2" ht="12.75">
      <c r="A189" s="59">
        <v>186</v>
      </c>
      <c r="B189" s="61">
        <v>-0.842</v>
      </c>
    </row>
    <row r="190" spans="1:2" ht="12.75">
      <c r="A190" s="59">
        <v>187</v>
      </c>
      <c r="B190" s="61">
        <v>-0.851</v>
      </c>
    </row>
    <row r="191" spans="1:2" ht="12.75">
      <c r="A191" s="59">
        <v>188</v>
      </c>
      <c r="B191" s="61">
        <v>-0.861</v>
      </c>
    </row>
    <row r="192" spans="1:2" ht="12.75">
      <c r="A192" s="59">
        <v>189</v>
      </c>
      <c r="B192" s="61">
        <v>-0.871</v>
      </c>
    </row>
    <row r="193" spans="1:2" ht="12.75">
      <c r="A193" s="59">
        <v>190</v>
      </c>
      <c r="B193" s="61">
        <v>-0.881</v>
      </c>
    </row>
    <row r="194" spans="1:2" ht="12.75">
      <c r="A194" s="59">
        <v>191</v>
      </c>
      <c r="B194" s="61">
        <v>-0.891</v>
      </c>
    </row>
    <row r="195" spans="1:2" ht="12.75">
      <c r="A195" s="59">
        <v>192</v>
      </c>
      <c r="B195" s="61">
        <v>-0.901</v>
      </c>
    </row>
    <row r="196" spans="1:2" ht="12.75">
      <c r="A196" s="59">
        <v>193</v>
      </c>
      <c r="B196" s="61">
        <v>-0.911</v>
      </c>
    </row>
    <row r="197" spans="1:2" ht="12.75">
      <c r="A197" s="59">
        <v>194</v>
      </c>
      <c r="B197" s="61">
        <v>-0.921</v>
      </c>
    </row>
    <row r="198" spans="1:2" ht="12.75">
      <c r="A198" s="59">
        <v>195</v>
      </c>
      <c r="B198" s="61">
        <v>-0.931</v>
      </c>
    </row>
    <row r="199" spans="1:2" ht="12.75">
      <c r="A199" s="59">
        <v>196</v>
      </c>
      <c r="B199" s="61">
        <v>-0.941</v>
      </c>
    </row>
    <row r="200" spans="1:2" ht="12.75">
      <c r="A200" s="59">
        <v>197</v>
      </c>
      <c r="B200" s="61">
        <v>-0.95</v>
      </c>
    </row>
    <row r="201" spans="1:2" ht="12.75">
      <c r="A201" s="59">
        <v>198</v>
      </c>
      <c r="B201" s="61">
        <v>-0.96</v>
      </c>
    </row>
    <row r="202" spans="1:2" ht="12.75">
      <c r="A202" s="59">
        <v>199</v>
      </c>
      <c r="B202" s="61">
        <v>-0.97</v>
      </c>
    </row>
    <row r="203" spans="1:2" ht="12.75">
      <c r="A203" s="59">
        <v>200</v>
      </c>
      <c r="B203" s="61">
        <v>-0.98</v>
      </c>
    </row>
    <row r="204" spans="1:2" ht="12.75">
      <c r="A204" s="59">
        <v>201</v>
      </c>
      <c r="B204" s="61">
        <v>-0.99</v>
      </c>
    </row>
    <row r="205" spans="1:2" ht="12.75">
      <c r="A205" s="59">
        <v>202</v>
      </c>
      <c r="B205" s="61">
        <v>-1</v>
      </c>
    </row>
    <row r="206" spans="1:2" ht="12.75">
      <c r="A206" s="59">
        <v>203</v>
      </c>
      <c r="B206" s="61">
        <v>-1.01</v>
      </c>
    </row>
    <row r="207" spans="1:2" ht="12.75">
      <c r="A207" s="59">
        <v>204</v>
      </c>
      <c r="B207" s="61">
        <v>-1.02</v>
      </c>
    </row>
    <row r="208" spans="1:2" ht="12.75">
      <c r="A208" s="59">
        <v>205</v>
      </c>
      <c r="B208" s="61">
        <v>-1.03</v>
      </c>
    </row>
    <row r="209" spans="1:2" ht="12.75">
      <c r="A209" s="59">
        <v>206</v>
      </c>
      <c r="B209" s="61">
        <v>-1.04</v>
      </c>
    </row>
    <row r="210" spans="1:2" ht="12.75">
      <c r="A210" s="59">
        <v>207</v>
      </c>
      <c r="B210" s="61">
        <v>-1.049</v>
      </c>
    </row>
    <row r="211" spans="1:2" ht="12.75">
      <c r="A211" s="59">
        <v>208</v>
      </c>
      <c r="B211" s="61">
        <v>-1.059</v>
      </c>
    </row>
    <row r="212" spans="1:2" ht="12.75">
      <c r="A212" s="59">
        <v>209</v>
      </c>
      <c r="B212" s="61">
        <v>-1.069</v>
      </c>
    </row>
    <row r="213" spans="1:2" ht="12.75">
      <c r="A213" s="59">
        <v>210</v>
      </c>
      <c r="B213" s="61">
        <v>-1.079</v>
      </c>
    </row>
    <row r="214" spans="1:2" ht="12.75">
      <c r="A214" s="59">
        <v>211</v>
      </c>
      <c r="B214" s="61">
        <v>-1.089</v>
      </c>
    </row>
    <row r="215" spans="1:2" ht="12.75">
      <c r="A215" s="59">
        <v>212</v>
      </c>
      <c r="B215" s="61">
        <v>-1.099</v>
      </c>
    </row>
    <row r="216" spans="1:2" ht="12.75">
      <c r="A216" s="59">
        <v>213</v>
      </c>
      <c r="B216" s="61">
        <v>-1.109</v>
      </c>
    </row>
    <row r="217" spans="1:2" ht="12.75">
      <c r="A217" s="59">
        <v>214</v>
      </c>
      <c r="B217" s="61">
        <v>-1.119</v>
      </c>
    </row>
    <row r="218" spans="1:2" ht="12.75">
      <c r="A218" s="59">
        <v>215</v>
      </c>
      <c r="B218" s="61">
        <v>-1.129</v>
      </c>
    </row>
    <row r="219" spans="1:2" ht="12.75">
      <c r="A219" s="59">
        <v>216</v>
      </c>
      <c r="B219" s="61">
        <v>-1.139</v>
      </c>
    </row>
    <row r="220" spans="1:2" ht="12.75">
      <c r="A220" s="59">
        <v>217</v>
      </c>
      <c r="B220" s="61">
        <v>-1.148</v>
      </c>
    </row>
    <row r="221" spans="1:2" ht="12.75">
      <c r="A221" s="59">
        <v>218</v>
      </c>
      <c r="B221" s="61">
        <v>-1.158</v>
      </c>
    </row>
    <row r="222" spans="1:2" ht="12.75">
      <c r="A222" s="59">
        <v>219</v>
      </c>
      <c r="B222" s="61">
        <v>-1.168</v>
      </c>
    </row>
    <row r="223" spans="1:2" ht="12.75">
      <c r="A223" s="59">
        <v>220</v>
      </c>
      <c r="B223" s="61">
        <v>-1.178</v>
      </c>
    </row>
    <row r="224" spans="1:2" ht="12.75">
      <c r="A224" s="59">
        <v>221</v>
      </c>
      <c r="B224" s="61">
        <v>-1.188</v>
      </c>
    </row>
    <row r="225" spans="1:2" ht="12.75">
      <c r="A225" s="59">
        <v>222</v>
      </c>
      <c r="B225" s="61">
        <v>-1.198</v>
      </c>
    </row>
    <row r="226" spans="1:2" ht="12.75">
      <c r="A226" s="59">
        <v>223</v>
      </c>
      <c r="B226" s="61">
        <v>-1.208</v>
      </c>
    </row>
    <row r="227" spans="1:2" ht="12.75">
      <c r="A227" s="59">
        <v>224</v>
      </c>
      <c r="B227" s="61">
        <v>-1.218</v>
      </c>
    </row>
    <row r="228" spans="1:2" ht="12.75">
      <c r="A228" s="59">
        <v>225</v>
      </c>
      <c r="B228" s="61">
        <v>-1.228</v>
      </c>
    </row>
    <row r="229" spans="1:2" ht="12.75">
      <c r="A229" s="59">
        <v>226</v>
      </c>
      <c r="B229" s="61">
        <v>-1.238</v>
      </c>
    </row>
    <row r="230" spans="1:2" ht="12.75">
      <c r="A230" s="59">
        <v>227</v>
      </c>
      <c r="B230" s="61">
        <v>-1.248</v>
      </c>
    </row>
    <row r="231" spans="1:2" ht="12.75">
      <c r="A231" s="59">
        <v>228</v>
      </c>
      <c r="B231" s="61">
        <v>-1.257</v>
      </c>
    </row>
    <row r="232" spans="1:2" ht="12.75">
      <c r="A232" s="59">
        <v>229</v>
      </c>
      <c r="B232" s="61">
        <v>-1.267</v>
      </c>
    </row>
    <row r="233" spans="1:2" ht="12.75">
      <c r="A233" s="59">
        <v>230</v>
      </c>
      <c r="B233" s="61">
        <v>-1.277</v>
      </c>
    </row>
    <row r="234" spans="1:2" ht="12.75">
      <c r="A234" s="59">
        <v>231</v>
      </c>
      <c r="B234" s="61">
        <v>-1.287</v>
      </c>
    </row>
    <row r="235" spans="1:2" ht="12.75">
      <c r="A235" s="59">
        <v>232</v>
      </c>
      <c r="B235" s="61">
        <v>-1.297</v>
      </c>
    </row>
    <row r="236" spans="1:2" ht="12.75">
      <c r="A236" s="59">
        <v>233</v>
      </c>
      <c r="B236" s="61">
        <v>-1.307</v>
      </c>
    </row>
    <row r="237" spans="1:2" ht="12.75">
      <c r="A237" s="59">
        <v>234</v>
      </c>
      <c r="B237" s="61">
        <v>-1.317</v>
      </c>
    </row>
    <row r="238" spans="1:2" ht="12.75">
      <c r="A238" s="59">
        <v>235</v>
      </c>
      <c r="B238" s="61">
        <v>-1.327</v>
      </c>
    </row>
    <row r="239" spans="1:2" ht="12.75">
      <c r="A239" s="59">
        <v>236</v>
      </c>
      <c r="B239" s="61">
        <v>-1.337</v>
      </c>
    </row>
    <row r="240" spans="1:2" ht="12.75">
      <c r="A240" s="59">
        <v>237</v>
      </c>
      <c r="B240" s="61">
        <v>-1.347</v>
      </c>
    </row>
    <row r="241" spans="1:2" ht="12.75">
      <c r="A241" s="59">
        <v>238</v>
      </c>
      <c r="B241" s="61">
        <v>-1.356</v>
      </c>
    </row>
    <row r="242" spans="1:2" ht="12.75">
      <c r="A242" s="59">
        <v>239</v>
      </c>
      <c r="B242" s="61">
        <v>-1.366</v>
      </c>
    </row>
    <row r="243" spans="1:2" ht="12.75">
      <c r="A243" s="59">
        <v>240</v>
      </c>
      <c r="B243" s="61">
        <v>-1.376</v>
      </c>
    </row>
    <row r="244" spans="1:2" ht="12.75">
      <c r="A244" s="59">
        <v>241</v>
      </c>
      <c r="B244" s="61">
        <v>-1.386</v>
      </c>
    </row>
    <row r="245" spans="1:2" ht="12.75">
      <c r="A245" s="59">
        <v>242</v>
      </c>
      <c r="B245" s="61">
        <v>-1.396</v>
      </c>
    </row>
    <row r="246" spans="1:2" ht="12.75">
      <c r="A246" s="59">
        <v>243</v>
      </c>
      <c r="B246" s="61">
        <v>-1.406</v>
      </c>
    </row>
    <row r="247" spans="1:2" ht="12.75">
      <c r="A247" s="59">
        <v>244</v>
      </c>
      <c r="B247" s="61">
        <v>-1.416</v>
      </c>
    </row>
    <row r="248" spans="1:2" ht="12.75">
      <c r="A248" s="59">
        <v>245</v>
      </c>
      <c r="B248" s="61">
        <v>-1.426</v>
      </c>
    </row>
    <row r="249" spans="1:2" ht="12.75">
      <c r="A249" s="59">
        <v>246</v>
      </c>
      <c r="B249" s="61">
        <v>-1.436</v>
      </c>
    </row>
    <row r="250" spans="1:2" ht="12.75">
      <c r="A250" s="59">
        <v>247</v>
      </c>
      <c r="B250" s="61">
        <v>-1.446</v>
      </c>
    </row>
    <row r="251" spans="1:2" ht="12.75">
      <c r="A251" s="59">
        <v>248</v>
      </c>
      <c r="B251" s="61">
        <v>-1.455</v>
      </c>
    </row>
    <row r="252" spans="1:2" ht="12.75">
      <c r="A252" s="59">
        <v>249</v>
      </c>
      <c r="B252" s="61">
        <v>-1.465</v>
      </c>
    </row>
    <row r="253" spans="1:2" ht="12.75">
      <c r="A253" s="59">
        <v>250</v>
      </c>
      <c r="B253" s="61">
        <v>-1.475</v>
      </c>
    </row>
    <row r="254" spans="1:2" ht="12.75">
      <c r="A254" s="59">
        <v>251</v>
      </c>
      <c r="B254" s="61">
        <v>-1.485</v>
      </c>
    </row>
    <row r="255" spans="1:2" ht="12.75">
      <c r="A255" s="59">
        <v>252</v>
      </c>
      <c r="B255" s="61">
        <v>-1.495</v>
      </c>
    </row>
    <row r="256" spans="1:2" ht="12.75">
      <c r="A256" s="59">
        <v>253</v>
      </c>
      <c r="B256" s="61">
        <v>-1.505</v>
      </c>
    </row>
    <row r="257" spans="1:2" ht="12.75">
      <c r="A257" s="59">
        <v>254</v>
      </c>
      <c r="B257" s="61">
        <v>-1.515</v>
      </c>
    </row>
    <row r="258" spans="1:2" ht="12.75">
      <c r="A258" s="59">
        <v>255</v>
      </c>
      <c r="B258" s="61">
        <v>-1.525</v>
      </c>
    </row>
    <row r="259" spans="1:2" ht="12.75">
      <c r="A259" s="59">
        <v>256</v>
      </c>
      <c r="B259" s="61">
        <v>-1.535</v>
      </c>
    </row>
    <row r="260" spans="1:2" ht="12.75">
      <c r="A260" s="59">
        <v>257</v>
      </c>
      <c r="B260" s="61">
        <v>-1.545</v>
      </c>
    </row>
    <row r="261" spans="1:2" ht="12.75">
      <c r="A261" s="59">
        <v>258</v>
      </c>
      <c r="B261" s="61">
        <v>-1.554</v>
      </c>
    </row>
    <row r="262" spans="1:2" ht="12.75">
      <c r="A262" s="59">
        <v>259</v>
      </c>
      <c r="B262" s="61">
        <v>-1.564</v>
      </c>
    </row>
    <row r="263" spans="1:2" ht="12.75">
      <c r="A263" s="59">
        <v>260</v>
      </c>
      <c r="B263" s="61">
        <v>-1.574</v>
      </c>
    </row>
    <row r="264" spans="1:2" ht="12.75">
      <c r="A264" s="59">
        <v>261</v>
      </c>
      <c r="B264" s="61">
        <v>-1.584</v>
      </c>
    </row>
    <row r="265" spans="1:2" ht="12.75">
      <c r="A265" s="59">
        <v>262</v>
      </c>
      <c r="B265" s="61">
        <v>-1.594</v>
      </c>
    </row>
    <row r="266" spans="1:2" ht="12.75">
      <c r="A266" s="59">
        <v>263</v>
      </c>
      <c r="B266" s="61">
        <v>-1.604</v>
      </c>
    </row>
    <row r="267" spans="1:2" ht="12.75">
      <c r="A267" s="59">
        <v>264</v>
      </c>
      <c r="B267" s="61">
        <v>-1.614</v>
      </c>
    </row>
    <row r="268" spans="1:2" ht="12.75">
      <c r="A268" s="59">
        <v>265</v>
      </c>
      <c r="B268" s="61">
        <v>-1.624</v>
      </c>
    </row>
    <row r="269" spans="1:2" ht="12.75">
      <c r="A269" s="59">
        <v>266</v>
      </c>
      <c r="B269" s="61">
        <v>-1.634</v>
      </c>
    </row>
    <row r="270" spans="1:2" ht="12.75">
      <c r="A270" s="59">
        <v>267</v>
      </c>
      <c r="B270" s="61">
        <v>-1.644</v>
      </c>
    </row>
    <row r="271" spans="1:2" ht="12.75">
      <c r="A271" s="59">
        <v>268</v>
      </c>
      <c r="B271" s="61">
        <v>-1.653</v>
      </c>
    </row>
    <row r="272" spans="1:2" ht="12.75">
      <c r="A272" s="59">
        <v>269</v>
      </c>
      <c r="B272" s="61">
        <v>-1.663</v>
      </c>
    </row>
    <row r="273" spans="1:2" ht="12.75">
      <c r="A273" s="59">
        <v>270</v>
      </c>
      <c r="B273" s="61">
        <v>-1.673</v>
      </c>
    </row>
    <row r="274" spans="1:2" ht="12.75">
      <c r="A274" s="59">
        <v>271</v>
      </c>
      <c r="B274" s="61">
        <v>-1.683</v>
      </c>
    </row>
    <row r="275" spans="1:2" ht="12.75">
      <c r="A275" s="59">
        <v>272</v>
      </c>
      <c r="B275" s="61">
        <v>-1.693</v>
      </c>
    </row>
    <row r="276" spans="1:2" ht="12.75">
      <c r="A276" s="59">
        <v>273</v>
      </c>
      <c r="B276" s="61">
        <v>-1.703</v>
      </c>
    </row>
    <row r="277" spans="1:2" ht="12.75">
      <c r="A277" s="59">
        <v>274</v>
      </c>
      <c r="B277" s="61">
        <v>-1.713</v>
      </c>
    </row>
    <row r="278" spans="1:2" ht="12.75">
      <c r="A278" s="59">
        <v>275</v>
      </c>
      <c r="B278" s="61">
        <v>-1.723</v>
      </c>
    </row>
    <row r="279" spans="1:2" ht="12.75">
      <c r="A279" s="59">
        <v>276</v>
      </c>
      <c r="B279" s="61">
        <v>-1.733</v>
      </c>
    </row>
    <row r="280" spans="1:2" ht="12.75">
      <c r="A280" s="59">
        <v>277</v>
      </c>
      <c r="B280" s="61">
        <v>-1.743</v>
      </c>
    </row>
    <row r="281" spans="1:2" ht="12.75">
      <c r="A281" s="59">
        <v>278</v>
      </c>
      <c r="B281" s="61">
        <v>-1.752</v>
      </c>
    </row>
    <row r="282" spans="1:2" ht="12.75">
      <c r="A282" s="59">
        <v>279</v>
      </c>
      <c r="B282" s="61">
        <v>-1.762</v>
      </c>
    </row>
    <row r="283" spans="1:2" ht="12.75">
      <c r="A283" s="59">
        <v>280</v>
      </c>
      <c r="B283" s="61">
        <v>-1.772</v>
      </c>
    </row>
    <row r="284" spans="1:2" ht="12.75">
      <c r="A284" s="59">
        <v>281</v>
      </c>
      <c r="B284" s="61">
        <v>-1.782</v>
      </c>
    </row>
    <row r="285" spans="1:2" ht="12.75">
      <c r="A285" s="59">
        <v>282</v>
      </c>
      <c r="B285" s="61">
        <v>-1.792</v>
      </c>
    </row>
    <row r="286" spans="1:2" ht="12.75">
      <c r="A286" s="59">
        <v>283</v>
      </c>
      <c r="B286" s="61">
        <v>-1.802</v>
      </c>
    </row>
    <row r="287" spans="1:2" ht="12.75">
      <c r="A287" s="59">
        <v>284</v>
      </c>
      <c r="B287" s="61">
        <v>-1.812</v>
      </c>
    </row>
    <row r="288" spans="1:2" ht="12.75">
      <c r="A288" s="59">
        <v>285</v>
      </c>
      <c r="B288" s="61">
        <v>-1.822</v>
      </c>
    </row>
    <row r="289" spans="1:2" ht="12.75">
      <c r="A289" s="59">
        <v>286</v>
      </c>
      <c r="B289" s="61">
        <v>-1.832</v>
      </c>
    </row>
    <row r="290" spans="1:2" ht="12.75">
      <c r="A290" s="59">
        <v>287</v>
      </c>
      <c r="B290" s="61">
        <v>-1.842</v>
      </c>
    </row>
    <row r="291" spans="1:2" ht="12.75">
      <c r="A291" s="59">
        <v>288</v>
      </c>
      <c r="B291" s="61">
        <v>-1.851</v>
      </c>
    </row>
    <row r="292" spans="1:2" ht="12.75">
      <c r="A292" s="59">
        <v>289</v>
      </c>
      <c r="B292" s="61">
        <v>-1.861</v>
      </c>
    </row>
    <row r="293" spans="1:2" ht="12.75">
      <c r="A293" s="59">
        <v>290</v>
      </c>
      <c r="B293" s="61">
        <v>-1.871</v>
      </c>
    </row>
    <row r="294" spans="1:2" ht="12.75">
      <c r="A294" s="59">
        <v>291</v>
      </c>
      <c r="B294" s="61">
        <v>-1.881</v>
      </c>
    </row>
    <row r="295" spans="1:2" ht="12.75">
      <c r="A295" s="59">
        <v>292</v>
      </c>
      <c r="B295" s="61">
        <v>-1.891</v>
      </c>
    </row>
    <row r="296" spans="1:2" ht="12.75">
      <c r="A296" s="59">
        <v>293</v>
      </c>
      <c r="B296" s="61">
        <v>-1.901</v>
      </c>
    </row>
    <row r="297" spans="1:2" ht="12.75">
      <c r="A297" s="59">
        <v>294</v>
      </c>
      <c r="B297" s="61">
        <v>-1.911</v>
      </c>
    </row>
    <row r="298" spans="1:2" ht="12.75">
      <c r="A298" s="59">
        <v>295</v>
      </c>
      <c r="B298" s="61">
        <v>-1.921</v>
      </c>
    </row>
    <row r="299" spans="1:2" ht="12.75">
      <c r="A299" s="59">
        <v>296</v>
      </c>
      <c r="B299" s="61">
        <v>-1.931</v>
      </c>
    </row>
    <row r="300" spans="1:2" ht="12.75">
      <c r="A300" s="59">
        <v>297</v>
      </c>
      <c r="B300" s="61">
        <v>-1.941</v>
      </c>
    </row>
    <row r="301" spans="1:2" ht="12.75">
      <c r="A301" s="59">
        <v>298</v>
      </c>
      <c r="B301" s="61">
        <v>-1.95</v>
      </c>
    </row>
    <row r="302" spans="1:2" ht="12.75">
      <c r="A302" s="59">
        <v>299</v>
      </c>
      <c r="B302" s="61">
        <v>-1.96</v>
      </c>
    </row>
    <row r="303" spans="1:2" ht="12.75">
      <c r="A303" s="59">
        <v>300</v>
      </c>
      <c r="B303" s="61">
        <v>-1.97</v>
      </c>
    </row>
    <row r="304" spans="1:2" ht="12.75">
      <c r="A304" s="59">
        <v>301</v>
      </c>
      <c r="B304" s="61">
        <v>-1.98</v>
      </c>
    </row>
    <row r="305" spans="1:2" ht="12.75">
      <c r="A305" s="59">
        <v>302</v>
      </c>
      <c r="B305" s="61">
        <v>-1.99</v>
      </c>
    </row>
    <row r="306" spans="1:2" ht="12.75">
      <c r="A306" s="59">
        <v>303</v>
      </c>
      <c r="B306" s="61">
        <v>-2</v>
      </c>
    </row>
    <row r="307" spans="1:2" ht="12.75">
      <c r="A307" s="59">
        <v>304</v>
      </c>
      <c r="B307" s="61">
        <v>-2.01</v>
      </c>
    </row>
    <row r="308" spans="1:2" ht="12.75">
      <c r="A308" s="59">
        <v>305</v>
      </c>
      <c r="B308" s="61">
        <v>-2.02</v>
      </c>
    </row>
    <row r="309" spans="1:2" ht="12.75">
      <c r="A309" s="59">
        <v>306</v>
      </c>
      <c r="B309" s="61">
        <v>-2.03</v>
      </c>
    </row>
    <row r="310" spans="1:2" ht="12.75">
      <c r="A310" s="59">
        <v>307</v>
      </c>
      <c r="B310" s="61">
        <v>-2.04</v>
      </c>
    </row>
    <row r="311" spans="1:2" ht="12.75">
      <c r="A311" s="59">
        <v>308</v>
      </c>
      <c r="B311" s="61">
        <v>-2.049</v>
      </c>
    </row>
    <row r="312" spans="1:2" ht="12.75">
      <c r="A312" s="59">
        <v>309</v>
      </c>
      <c r="B312" s="61">
        <v>-2.059</v>
      </c>
    </row>
    <row r="313" spans="1:2" ht="12.75">
      <c r="A313" s="59">
        <v>310</v>
      </c>
      <c r="B313" s="61">
        <v>-2.069</v>
      </c>
    </row>
    <row r="314" spans="1:2" ht="12.75">
      <c r="A314" s="59">
        <v>311</v>
      </c>
      <c r="B314" s="61">
        <v>-2.079</v>
      </c>
    </row>
    <row r="315" spans="1:2" ht="12.75">
      <c r="A315" s="59">
        <v>312</v>
      </c>
      <c r="B315" s="61">
        <v>-2.089</v>
      </c>
    </row>
    <row r="316" spans="1:2" ht="12.75">
      <c r="A316" s="59">
        <v>313</v>
      </c>
      <c r="B316" s="61">
        <v>-2.099</v>
      </c>
    </row>
    <row r="317" spans="1:2" ht="12.75">
      <c r="A317" s="59">
        <v>314</v>
      </c>
      <c r="B317" s="61">
        <v>-2.109</v>
      </c>
    </row>
    <row r="318" spans="1:2" ht="12.75">
      <c r="A318" s="59">
        <v>315</v>
      </c>
      <c r="B318" s="61">
        <v>-2.119</v>
      </c>
    </row>
    <row r="319" spans="1:2" ht="12.75">
      <c r="A319" s="59">
        <v>316</v>
      </c>
      <c r="B319" s="61">
        <v>-2.129</v>
      </c>
    </row>
    <row r="320" spans="1:2" ht="12.75">
      <c r="A320" s="59">
        <v>317</v>
      </c>
      <c r="B320" s="61">
        <v>-2.139</v>
      </c>
    </row>
    <row r="321" spans="1:2" ht="12.75">
      <c r="A321" s="59">
        <v>318</v>
      </c>
      <c r="B321" s="61">
        <v>-2.148</v>
      </c>
    </row>
    <row r="322" spans="1:2" ht="12.75">
      <c r="A322" s="59">
        <v>319</v>
      </c>
      <c r="B322" s="61">
        <v>-2.158</v>
      </c>
    </row>
    <row r="323" spans="1:2" ht="12.75">
      <c r="A323" s="59">
        <v>320</v>
      </c>
      <c r="B323" s="61">
        <v>-2.168</v>
      </c>
    </row>
    <row r="324" spans="1:2" ht="12.75">
      <c r="A324" s="59">
        <v>321</v>
      </c>
      <c r="B324" s="61">
        <v>-2.178</v>
      </c>
    </row>
    <row r="325" spans="1:2" ht="12.75">
      <c r="A325" s="59">
        <v>322</v>
      </c>
      <c r="B325" s="61">
        <v>-2.188</v>
      </c>
    </row>
    <row r="326" spans="1:2" ht="12.75">
      <c r="A326" s="59">
        <v>323</v>
      </c>
      <c r="B326" s="61">
        <v>-2.198</v>
      </c>
    </row>
    <row r="327" spans="1:2" ht="12.75">
      <c r="A327" s="59">
        <v>324</v>
      </c>
      <c r="B327" s="61">
        <v>-2.208</v>
      </c>
    </row>
    <row r="328" spans="1:2" ht="12.75">
      <c r="A328" s="59">
        <v>325</v>
      </c>
      <c r="B328" s="61">
        <v>-2.218</v>
      </c>
    </row>
    <row r="329" spans="1:2" ht="12.75">
      <c r="A329" s="59">
        <v>326</v>
      </c>
      <c r="B329" s="61">
        <v>-2.228</v>
      </c>
    </row>
    <row r="330" spans="1:2" ht="12.75">
      <c r="A330" s="59">
        <v>327</v>
      </c>
      <c r="B330" s="61">
        <v>-2.238</v>
      </c>
    </row>
    <row r="331" spans="1:2" ht="12.75">
      <c r="A331" s="59">
        <v>328</v>
      </c>
      <c r="B331" s="61">
        <v>-2.247</v>
      </c>
    </row>
    <row r="332" spans="1:2" ht="12.75">
      <c r="A332" s="59">
        <v>329</v>
      </c>
      <c r="B332" s="61">
        <v>-2.257</v>
      </c>
    </row>
    <row r="333" spans="1:2" ht="12.75">
      <c r="A333" s="59">
        <v>330</v>
      </c>
      <c r="B333" s="61">
        <v>-2.267</v>
      </c>
    </row>
    <row r="334" spans="1:2" ht="12.75">
      <c r="A334" s="59">
        <v>331</v>
      </c>
      <c r="B334" s="61">
        <v>-2.277</v>
      </c>
    </row>
    <row r="335" spans="1:2" ht="12.75">
      <c r="A335" s="59">
        <v>332</v>
      </c>
      <c r="B335" s="61">
        <v>-2.287</v>
      </c>
    </row>
    <row r="336" spans="1:2" ht="12.75">
      <c r="A336" s="59">
        <v>333</v>
      </c>
      <c r="B336" s="61">
        <v>-2.297</v>
      </c>
    </row>
    <row r="337" spans="1:2" ht="12.75">
      <c r="A337" s="59">
        <v>334</v>
      </c>
      <c r="B337" s="61">
        <v>-2.307</v>
      </c>
    </row>
    <row r="338" spans="1:2" ht="12.75">
      <c r="A338" s="59">
        <v>335</v>
      </c>
      <c r="B338" s="61">
        <v>-2.317</v>
      </c>
    </row>
    <row r="339" spans="1:2" ht="12.75">
      <c r="A339" s="59">
        <v>336</v>
      </c>
      <c r="B339" s="61">
        <v>-2.327</v>
      </c>
    </row>
    <row r="340" spans="1:2" ht="12.75">
      <c r="A340" s="59">
        <v>337</v>
      </c>
      <c r="B340" s="61">
        <v>-2.337</v>
      </c>
    </row>
    <row r="341" spans="1:2" ht="12.75">
      <c r="A341" s="59">
        <v>338</v>
      </c>
      <c r="B341" s="61">
        <v>-2.347</v>
      </c>
    </row>
    <row r="342" spans="1:2" ht="12.75">
      <c r="A342" s="59">
        <v>339</v>
      </c>
      <c r="B342" s="61">
        <v>-2.356</v>
      </c>
    </row>
    <row r="343" spans="1:2" ht="12.75">
      <c r="A343" s="59">
        <v>340</v>
      </c>
      <c r="B343" s="61">
        <v>-2.366</v>
      </c>
    </row>
    <row r="344" spans="1:2" ht="12.75">
      <c r="A344" s="59">
        <v>341</v>
      </c>
      <c r="B344" s="61">
        <v>-2.376</v>
      </c>
    </row>
    <row r="345" spans="1:2" ht="12.75">
      <c r="A345" s="59">
        <v>342</v>
      </c>
      <c r="B345" s="61">
        <v>-2.386</v>
      </c>
    </row>
    <row r="346" spans="1:2" ht="12.75">
      <c r="A346" s="59">
        <v>343</v>
      </c>
      <c r="B346" s="61">
        <v>-2.396</v>
      </c>
    </row>
    <row r="347" spans="1:2" ht="12.75">
      <c r="A347" s="59">
        <v>344</v>
      </c>
      <c r="B347" s="61">
        <v>-2.406</v>
      </c>
    </row>
    <row r="348" spans="1:2" ht="12.75">
      <c r="A348" s="59">
        <v>345</v>
      </c>
      <c r="B348" s="61">
        <v>-2.416</v>
      </c>
    </row>
    <row r="349" spans="1:2" ht="12.75">
      <c r="A349" s="59">
        <v>346</v>
      </c>
      <c r="B349" s="61">
        <v>-2.426</v>
      </c>
    </row>
    <row r="350" spans="1:2" ht="12.75">
      <c r="A350" s="59">
        <v>347</v>
      </c>
      <c r="B350" s="61">
        <v>-2.436</v>
      </c>
    </row>
    <row r="351" spans="1:2" ht="12.75">
      <c r="A351" s="59">
        <v>348</v>
      </c>
      <c r="B351" s="61">
        <v>-2.446</v>
      </c>
    </row>
    <row r="352" spans="1:2" ht="12.75">
      <c r="A352" s="59">
        <v>349</v>
      </c>
      <c r="B352" s="61">
        <v>-2.455</v>
      </c>
    </row>
    <row r="353" spans="1:2" ht="12.75">
      <c r="A353" s="59">
        <v>350</v>
      </c>
      <c r="B353" s="61">
        <v>-2.465</v>
      </c>
    </row>
    <row r="354" spans="1:2" ht="12.75">
      <c r="A354" s="59">
        <v>351</v>
      </c>
      <c r="B354" s="61">
        <v>-2.475</v>
      </c>
    </row>
    <row r="355" spans="1:2" ht="12.75">
      <c r="A355" s="59">
        <v>352</v>
      </c>
      <c r="B355" s="61">
        <v>-2.485</v>
      </c>
    </row>
    <row r="356" spans="1:2" ht="12.75">
      <c r="A356" s="59">
        <v>353</v>
      </c>
      <c r="B356" s="61">
        <v>-2.495</v>
      </c>
    </row>
    <row r="357" spans="1:2" ht="12.75">
      <c r="A357" s="59">
        <v>354</v>
      </c>
      <c r="B357" s="61">
        <v>-2.505</v>
      </c>
    </row>
    <row r="358" spans="1:2" ht="12.75">
      <c r="A358" s="59">
        <v>355</v>
      </c>
      <c r="B358" s="61">
        <v>-2.515</v>
      </c>
    </row>
    <row r="359" spans="1:2" ht="12.75">
      <c r="A359" s="59">
        <v>356</v>
      </c>
      <c r="B359" s="61">
        <v>-2.525</v>
      </c>
    </row>
    <row r="360" spans="1:2" ht="12.75">
      <c r="A360" s="59">
        <v>357</v>
      </c>
      <c r="B360" s="61">
        <v>-2.535</v>
      </c>
    </row>
    <row r="361" spans="1:2" ht="12.75">
      <c r="A361" s="59">
        <v>358</v>
      </c>
      <c r="B361" s="61">
        <v>-2.545</v>
      </c>
    </row>
    <row r="362" spans="1:2" ht="12.75">
      <c r="A362" s="59">
        <v>359</v>
      </c>
      <c r="B362" s="61">
        <v>-2.554</v>
      </c>
    </row>
    <row r="363" spans="1:2" ht="12.75">
      <c r="A363" s="59">
        <v>360</v>
      </c>
      <c r="B363" s="61">
        <v>-2.564</v>
      </c>
    </row>
    <row r="364" spans="1:2" ht="12.75">
      <c r="A364" s="59">
        <v>361</v>
      </c>
      <c r="B364" s="61">
        <v>-2.574</v>
      </c>
    </row>
    <row r="365" spans="1:2" ht="12.75">
      <c r="A365" s="59">
        <v>362</v>
      </c>
      <c r="B365" s="61">
        <v>-2.584</v>
      </c>
    </row>
    <row r="366" spans="1:2" ht="12.75">
      <c r="A366" s="59">
        <v>363</v>
      </c>
      <c r="B366" s="61">
        <v>-2.594</v>
      </c>
    </row>
    <row r="367" spans="1:2" ht="12.75">
      <c r="A367" s="59">
        <v>364</v>
      </c>
      <c r="B367" s="61">
        <v>-2.604</v>
      </c>
    </row>
    <row r="368" spans="1:2" ht="12.75">
      <c r="A368" s="59">
        <v>365</v>
      </c>
      <c r="B368" s="61">
        <v>-2.614</v>
      </c>
    </row>
    <row r="369" spans="1:2" ht="12.75">
      <c r="A369" s="59">
        <v>366</v>
      </c>
      <c r="B369" s="61">
        <v>-2.624</v>
      </c>
    </row>
    <row r="370" spans="1:2" ht="12.75">
      <c r="A370" s="59">
        <v>367</v>
      </c>
      <c r="B370" s="61">
        <v>-2.634</v>
      </c>
    </row>
    <row r="371" spans="1:2" ht="12.75">
      <c r="A371" s="59">
        <v>368</v>
      </c>
      <c r="B371" s="61">
        <v>-2.644</v>
      </c>
    </row>
    <row r="372" spans="1:2" ht="12.75">
      <c r="A372" s="59">
        <v>369</v>
      </c>
      <c r="B372" s="61">
        <v>-2.653</v>
      </c>
    </row>
    <row r="373" spans="1:2" ht="12.75">
      <c r="A373" s="59">
        <v>370</v>
      </c>
      <c r="B373" s="61">
        <v>-2.663</v>
      </c>
    </row>
    <row r="374" spans="1:2" ht="12.75">
      <c r="A374" s="59">
        <v>371</v>
      </c>
      <c r="B374" s="61">
        <v>-2.673</v>
      </c>
    </row>
    <row r="375" spans="1:2" ht="12.75">
      <c r="A375" s="59">
        <v>372</v>
      </c>
      <c r="B375" s="61">
        <v>-2.683</v>
      </c>
    </row>
    <row r="376" spans="1:2" ht="12.75">
      <c r="A376" s="59">
        <v>373</v>
      </c>
      <c r="B376" s="61">
        <v>-2.693</v>
      </c>
    </row>
    <row r="377" spans="1:2" ht="12.75">
      <c r="A377" s="59">
        <v>374</v>
      </c>
      <c r="B377" s="61">
        <v>-2.703</v>
      </c>
    </row>
    <row r="378" spans="1:2" ht="12.75">
      <c r="A378" s="59">
        <v>375</v>
      </c>
      <c r="B378" s="61">
        <v>-2.713</v>
      </c>
    </row>
    <row r="379" spans="1:2" ht="12.75">
      <c r="A379" s="59">
        <v>376</v>
      </c>
      <c r="B379" s="61">
        <v>-2.723</v>
      </c>
    </row>
    <row r="380" spans="1:2" ht="12.75">
      <c r="A380" s="59">
        <v>377</v>
      </c>
      <c r="B380" s="61">
        <v>-2.733</v>
      </c>
    </row>
    <row r="381" spans="1:2" ht="12.75">
      <c r="A381" s="59">
        <v>378</v>
      </c>
      <c r="B381" s="61">
        <v>-2.743</v>
      </c>
    </row>
    <row r="382" spans="1:2" ht="12.75">
      <c r="A382" s="59">
        <v>379</v>
      </c>
      <c r="B382" s="61">
        <v>-2.752</v>
      </c>
    </row>
    <row r="383" spans="1:2" ht="12.75">
      <c r="A383" s="59">
        <v>380</v>
      </c>
      <c r="B383" s="61">
        <v>-2.762</v>
      </c>
    </row>
    <row r="384" spans="1:2" ht="12.75">
      <c r="A384" s="59">
        <v>381</v>
      </c>
      <c r="B384" s="61">
        <v>-2.772</v>
      </c>
    </row>
    <row r="385" spans="1:2" ht="12.75">
      <c r="A385" s="59">
        <v>382</v>
      </c>
      <c r="B385" s="61">
        <v>-2.782</v>
      </c>
    </row>
    <row r="386" spans="1:2" ht="12.75">
      <c r="A386" s="59">
        <v>383</v>
      </c>
      <c r="B386" s="61">
        <v>-2.792</v>
      </c>
    </row>
    <row r="387" spans="1:2" ht="12.75">
      <c r="A387" s="59">
        <v>384</v>
      </c>
      <c r="B387" s="61">
        <v>-2.802</v>
      </c>
    </row>
    <row r="388" spans="1:2" ht="12.75">
      <c r="A388" s="59">
        <v>385</v>
      </c>
      <c r="B388" s="61">
        <v>-2.812</v>
      </c>
    </row>
    <row r="389" spans="1:2" ht="12.75">
      <c r="A389" s="59">
        <v>386</v>
      </c>
      <c r="B389" s="61">
        <v>-2.822</v>
      </c>
    </row>
    <row r="390" spans="1:2" ht="12.75">
      <c r="A390" s="59">
        <v>387</v>
      </c>
      <c r="B390" s="61">
        <v>-2.832</v>
      </c>
    </row>
    <row r="391" spans="1:2" ht="12.75">
      <c r="A391" s="59">
        <v>388</v>
      </c>
      <c r="B391" s="61">
        <v>-2.842</v>
      </c>
    </row>
    <row r="392" spans="1:2" ht="12.75">
      <c r="A392" s="59">
        <v>389</v>
      </c>
      <c r="B392" s="61">
        <v>-2.851</v>
      </c>
    </row>
    <row r="393" spans="1:2" ht="12.75">
      <c r="A393" s="59">
        <v>390</v>
      </c>
      <c r="B393" s="61">
        <v>-2.861</v>
      </c>
    </row>
    <row r="394" spans="1:2" ht="12.75">
      <c r="A394" s="59">
        <v>391</v>
      </c>
      <c r="B394" s="61">
        <v>-2.871</v>
      </c>
    </row>
    <row r="395" spans="1:2" ht="12.75">
      <c r="A395" s="59">
        <v>392</v>
      </c>
      <c r="B395" s="61">
        <v>-2.881</v>
      </c>
    </row>
    <row r="396" spans="1:2" ht="12.75">
      <c r="A396" s="59">
        <v>393</v>
      </c>
      <c r="B396" s="61">
        <v>-2.891</v>
      </c>
    </row>
    <row r="397" spans="1:2" ht="12.75">
      <c r="A397" s="59">
        <v>394</v>
      </c>
      <c r="B397" s="61">
        <v>-2.901</v>
      </c>
    </row>
    <row r="398" spans="1:2" ht="12.75">
      <c r="A398" s="59">
        <v>395</v>
      </c>
      <c r="B398" s="61">
        <v>-2.911</v>
      </c>
    </row>
    <row r="399" spans="1:2" ht="12.75">
      <c r="A399" s="59">
        <v>396</v>
      </c>
      <c r="B399" s="61">
        <v>-2.921</v>
      </c>
    </row>
    <row r="400" spans="1:2" ht="12.75">
      <c r="A400" s="59">
        <v>397</v>
      </c>
      <c r="B400" s="61">
        <v>-2.931</v>
      </c>
    </row>
    <row r="401" spans="1:2" ht="12.75">
      <c r="A401" s="59">
        <v>398</v>
      </c>
      <c r="B401" s="61">
        <v>-2.941</v>
      </c>
    </row>
    <row r="402" spans="1:2" ht="12.75">
      <c r="A402" s="59">
        <v>399</v>
      </c>
      <c r="B402" s="61">
        <v>-2.95</v>
      </c>
    </row>
    <row r="403" spans="1:2" ht="12.75">
      <c r="A403" s="59">
        <v>400</v>
      </c>
      <c r="B403" s="61">
        <v>-2.96</v>
      </c>
    </row>
    <row r="404" spans="1:2" ht="12.75">
      <c r="A404" s="59">
        <v>401</v>
      </c>
      <c r="B404" s="61">
        <v>-2.97</v>
      </c>
    </row>
    <row r="405" spans="1:2" ht="12.75">
      <c r="A405" s="59">
        <v>402</v>
      </c>
      <c r="B405" s="61">
        <v>-2.98</v>
      </c>
    </row>
    <row r="406" spans="1:2" ht="12.75">
      <c r="A406" s="59">
        <v>403</v>
      </c>
      <c r="B406" s="61">
        <v>-2.99</v>
      </c>
    </row>
    <row r="407" spans="1:2" ht="13.5" thickBot="1">
      <c r="A407" s="60">
        <v>404</v>
      </c>
      <c r="B407" s="62">
        <v>-3</v>
      </c>
    </row>
  </sheetData>
  <sheetProtection password="CC6A" sheet="1" objects="1" scenarios="1"/>
  <printOptions gridLines="1"/>
  <pageMargins left="0.75" right="0.75" top="1" bottom="1" header="0.5" footer="0.5"/>
  <pageSetup horizontalDpi="300" verticalDpi="300" orientation="portrait" r:id="rId1"/>
  <headerFooter alignWithMargins="0">
    <oddHeader>&amp;L&amp;"Arial,Bold"&amp;14TABLE 3&amp;C&amp;"Arial,Bold"&amp;14FIELD OPERATIONS SUBFACTOR (FO)&amp;R&amp;F
&amp;D
dlightle</oddHeader>
    <oddFooter>&amp;CPage &amp;P</oddFooter>
  </headerFooter>
</worksheet>
</file>

<file path=xl/worksheets/sheet7.xml><?xml version="1.0" encoding="utf-8"?>
<worksheet xmlns="http://schemas.openxmlformats.org/spreadsheetml/2006/main" xmlns:r="http://schemas.openxmlformats.org/officeDocument/2006/relationships">
  <sheetPr codeName="Sheet6"/>
  <dimension ref="A1:B164"/>
  <sheetViews>
    <sheetView workbookViewId="0" topLeftCell="A1">
      <pane ySplit="2" topLeftCell="BM3" activePane="bottomLeft" state="frozen"/>
      <selection pane="topLeft" activeCell="A1" sqref="A1"/>
      <selection pane="bottomLeft" activeCell="F17" sqref="F17"/>
    </sheetView>
  </sheetViews>
  <sheetFormatPr defaultColWidth="9.140625" defaultRowHeight="12.75"/>
  <cols>
    <col min="1" max="1" width="9.7109375" style="12" customWidth="1"/>
    <col min="2" max="2" width="9.140625" style="12" customWidth="1"/>
  </cols>
  <sheetData>
    <row r="1" spans="1:2" ht="13.5" thickBot="1">
      <c r="A1" s="64" t="s">
        <v>93</v>
      </c>
      <c r="B1" s="63"/>
    </row>
    <row r="2" spans="1:2" ht="24.75" thickBot="1">
      <c r="A2" s="81" t="s">
        <v>94</v>
      </c>
      <c r="B2" s="81" t="s">
        <v>95</v>
      </c>
    </row>
    <row r="3" spans="1:2" ht="12.75">
      <c r="A3" s="82">
        <v>0</v>
      </c>
      <c r="B3" s="67">
        <v>1</v>
      </c>
    </row>
    <row r="4" spans="1:2" ht="12.75">
      <c r="A4" s="82">
        <v>0.25</v>
      </c>
      <c r="B4" s="61">
        <v>0.938</v>
      </c>
    </row>
    <row r="5" spans="1:2" ht="12.75">
      <c r="A5" s="82">
        <v>0.5</v>
      </c>
      <c r="B5" s="61">
        <v>0.875</v>
      </c>
    </row>
    <row r="6" spans="1:2" ht="12.75">
      <c r="A6" s="82">
        <v>0.75</v>
      </c>
      <c r="B6" s="61">
        <v>0.813</v>
      </c>
    </row>
    <row r="7" spans="1:2" ht="12.75">
      <c r="A7" s="82">
        <v>1</v>
      </c>
      <c r="B7" s="61">
        <v>0.75</v>
      </c>
    </row>
    <row r="8" spans="1:2" ht="12.75">
      <c r="A8" s="82">
        <v>1.25</v>
      </c>
      <c r="B8" s="61">
        <v>0.688</v>
      </c>
    </row>
    <row r="9" spans="1:2" ht="12.75">
      <c r="A9" s="82">
        <v>1.5</v>
      </c>
      <c r="B9" s="61">
        <v>0.625</v>
      </c>
    </row>
    <row r="10" spans="1:2" ht="12.75">
      <c r="A10" s="82">
        <v>1.75</v>
      </c>
      <c r="B10" s="61">
        <v>0.563</v>
      </c>
    </row>
    <row r="11" spans="1:2" ht="12.75">
      <c r="A11" s="82">
        <v>2</v>
      </c>
      <c r="B11" s="61">
        <v>0.5</v>
      </c>
    </row>
    <row r="12" spans="1:2" ht="12.75">
      <c r="A12" s="82">
        <v>2.25</v>
      </c>
      <c r="B12" s="61">
        <v>0.438</v>
      </c>
    </row>
    <row r="13" spans="1:2" ht="12.75">
      <c r="A13" s="82">
        <v>2.5</v>
      </c>
      <c r="B13" s="61">
        <v>0.375</v>
      </c>
    </row>
    <row r="14" spans="1:2" ht="12.75">
      <c r="A14" s="82">
        <v>2.75</v>
      </c>
      <c r="B14" s="61">
        <v>0.313</v>
      </c>
    </row>
    <row r="15" spans="1:2" ht="12.75">
      <c r="A15" s="82">
        <v>3</v>
      </c>
      <c r="B15" s="61">
        <v>0.25</v>
      </c>
    </row>
    <row r="16" spans="1:2" ht="12.75">
      <c r="A16" s="82">
        <v>3.25</v>
      </c>
      <c r="B16" s="61">
        <v>0.188</v>
      </c>
    </row>
    <row r="17" spans="1:2" ht="12.75">
      <c r="A17" s="82">
        <v>3.5</v>
      </c>
      <c r="B17" s="61">
        <v>0.125</v>
      </c>
    </row>
    <row r="18" spans="1:2" ht="12.75">
      <c r="A18" s="82">
        <v>3.75</v>
      </c>
      <c r="B18" s="61">
        <v>0.063</v>
      </c>
    </row>
    <row r="19" spans="1:2" ht="12.75">
      <c r="A19" s="82">
        <v>4</v>
      </c>
      <c r="B19" s="61">
        <v>0</v>
      </c>
    </row>
    <row r="20" spans="1:2" ht="12.75">
      <c r="A20" s="82">
        <v>4.25</v>
      </c>
      <c r="B20" s="61">
        <v>-0.05</v>
      </c>
    </row>
    <row r="21" spans="1:2" ht="12.75">
      <c r="A21" s="82">
        <v>4.5</v>
      </c>
      <c r="B21" s="61">
        <v>-0.1</v>
      </c>
    </row>
    <row r="22" spans="1:2" ht="12.75">
      <c r="A22" s="82">
        <v>4.75</v>
      </c>
      <c r="B22" s="61">
        <v>-0.15</v>
      </c>
    </row>
    <row r="23" spans="1:2" ht="12.75">
      <c r="A23" s="82">
        <v>5</v>
      </c>
      <c r="B23" s="61">
        <v>-0.2</v>
      </c>
    </row>
    <row r="24" spans="1:2" ht="12.75">
      <c r="A24" s="82">
        <v>5.25</v>
      </c>
      <c r="B24" s="61">
        <v>-0.25</v>
      </c>
    </row>
    <row r="25" spans="1:2" ht="12.75">
      <c r="A25" s="82">
        <v>5.5</v>
      </c>
      <c r="B25" s="61">
        <v>-0.3</v>
      </c>
    </row>
    <row r="26" spans="1:2" ht="12.75">
      <c r="A26" s="82">
        <v>5.75</v>
      </c>
      <c r="B26" s="61">
        <v>-0.35</v>
      </c>
    </row>
    <row r="27" spans="1:2" ht="12.75">
      <c r="A27" s="82">
        <v>6</v>
      </c>
      <c r="B27" s="61">
        <v>-0.4</v>
      </c>
    </row>
    <row r="28" spans="1:2" ht="12.75">
      <c r="A28" s="82">
        <v>6.25</v>
      </c>
      <c r="B28" s="61">
        <v>-0.45</v>
      </c>
    </row>
    <row r="29" spans="1:2" ht="12.75">
      <c r="A29" s="82">
        <v>6.5</v>
      </c>
      <c r="B29" s="61">
        <v>-0.5</v>
      </c>
    </row>
    <row r="30" spans="1:2" ht="12.75">
      <c r="A30" s="82">
        <v>6.75</v>
      </c>
      <c r="B30" s="61">
        <v>-0.55</v>
      </c>
    </row>
    <row r="31" spans="1:2" ht="12.75">
      <c r="A31" s="82">
        <v>7</v>
      </c>
      <c r="B31" s="61">
        <v>-0.6</v>
      </c>
    </row>
    <row r="32" spans="1:2" ht="12.75">
      <c r="A32" s="82">
        <v>7.25</v>
      </c>
      <c r="B32" s="61">
        <v>-0.65</v>
      </c>
    </row>
    <row r="33" spans="1:2" ht="12.75">
      <c r="A33" s="82">
        <v>7.5</v>
      </c>
      <c r="B33" s="61">
        <v>-0.7</v>
      </c>
    </row>
    <row r="34" spans="1:2" ht="12.75">
      <c r="A34" s="82">
        <v>7.75</v>
      </c>
      <c r="B34" s="61">
        <v>-0.75</v>
      </c>
    </row>
    <row r="35" spans="1:2" ht="12.75">
      <c r="A35" s="82">
        <v>8</v>
      </c>
      <c r="B35" s="61">
        <v>-0.8</v>
      </c>
    </row>
    <row r="36" spans="1:2" ht="12.75">
      <c r="A36" s="82">
        <v>8.25</v>
      </c>
      <c r="B36" s="61">
        <v>-0.85</v>
      </c>
    </row>
    <row r="37" spans="1:2" ht="12.75">
      <c r="A37" s="82">
        <v>8.5</v>
      </c>
      <c r="B37" s="61">
        <v>-0.9</v>
      </c>
    </row>
    <row r="38" spans="1:2" ht="12.75">
      <c r="A38" s="82">
        <v>8.75</v>
      </c>
      <c r="B38" s="61">
        <v>-0.95</v>
      </c>
    </row>
    <row r="39" spans="1:2" ht="12.75">
      <c r="A39" s="82">
        <v>9</v>
      </c>
      <c r="B39" s="61">
        <v>-1</v>
      </c>
    </row>
    <row r="40" spans="1:2" ht="12.75">
      <c r="A40" s="82">
        <v>9.25</v>
      </c>
      <c r="B40" s="61">
        <v>-1.05</v>
      </c>
    </row>
    <row r="41" spans="1:2" ht="12.75">
      <c r="A41" s="82">
        <v>9.5</v>
      </c>
      <c r="B41" s="61">
        <v>-1.1</v>
      </c>
    </row>
    <row r="42" spans="1:2" ht="12.75">
      <c r="A42" s="82">
        <v>9.75</v>
      </c>
      <c r="B42" s="61">
        <v>-1.15</v>
      </c>
    </row>
    <row r="43" spans="1:2" ht="12.75">
      <c r="A43" s="82">
        <v>10</v>
      </c>
      <c r="B43" s="61">
        <v>-1.2</v>
      </c>
    </row>
    <row r="44" spans="1:2" ht="12.75">
      <c r="A44" s="82">
        <v>10.25</v>
      </c>
      <c r="B44" s="61">
        <v>-1.24</v>
      </c>
    </row>
    <row r="45" spans="1:2" ht="12.75">
      <c r="A45" s="82">
        <v>10.5</v>
      </c>
      <c r="B45" s="61">
        <v>-1.28</v>
      </c>
    </row>
    <row r="46" spans="1:2" ht="12.75">
      <c r="A46" s="82">
        <v>10.75</v>
      </c>
      <c r="B46" s="61">
        <v>-1.32</v>
      </c>
    </row>
    <row r="47" spans="1:2" ht="12.75">
      <c r="A47" s="82">
        <v>11</v>
      </c>
      <c r="B47" s="61">
        <v>-1.36</v>
      </c>
    </row>
    <row r="48" spans="1:2" ht="12.75">
      <c r="A48" s="82">
        <v>11.25</v>
      </c>
      <c r="B48" s="61">
        <v>-1.4</v>
      </c>
    </row>
    <row r="49" spans="1:2" ht="12.75">
      <c r="A49" s="82">
        <v>11.5</v>
      </c>
      <c r="B49" s="61">
        <v>-1.44</v>
      </c>
    </row>
    <row r="50" spans="1:2" ht="12.75">
      <c r="A50" s="82">
        <v>11.75</v>
      </c>
      <c r="B50" s="61">
        <v>-1.48</v>
      </c>
    </row>
    <row r="51" spans="1:2" ht="12.75">
      <c r="A51" s="82">
        <v>12</v>
      </c>
      <c r="B51" s="61">
        <v>-1.52</v>
      </c>
    </row>
    <row r="52" spans="1:2" ht="12.75">
      <c r="A52" s="82">
        <v>12.25</v>
      </c>
      <c r="B52" s="61">
        <v>-1.56</v>
      </c>
    </row>
    <row r="53" spans="1:2" ht="12.75">
      <c r="A53" s="82">
        <v>12.5</v>
      </c>
      <c r="B53" s="61">
        <v>-1.6</v>
      </c>
    </row>
    <row r="54" spans="1:2" ht="12.75">
      <c r="A54" s="82">
        <v>12.75</v>
      </c>
      <c r="B54" s="61">
        <v>-1.64</v>
      </c>
    </row>
    <row r="55" spans="1:2" ht="12.75">
      <c r="A55" s="82">
        <v>13</v>
      </c>
      <c r="B55" s="61">
        <v>-1.68</v>
      </c>
    </row>
    <row r="56" spans="1:2" ht="12.75">
      <c r="A56" s="82">
        <v>13.25</v>
      </c>
      <c r="B56" s="61">
        <v>-1.72</v>
      </c>
    </row>
    <row r="57" spans="1:2" ht="12.75">
      <c r="A57" s="82">
        <v>13.5</v>
      </c>
      <c r="B57" s="61">
        <v>-1.76</v>
      </c>
    </row>
    <row r="58" spans="1:2" ht="12.75">
      <c r="A58" s="82">
        <v>13.75</v>
      </c>
      <c r="B58" s="61">
        <v>-1.8</v>
      </c>
    </row>
    <row r="59" spans="1:2" ht="12.75">
      <c r="A59" s="82">
        <v>14</v>
      </c>
      <c r="B59" s="61">
        <v>-1.84</v>
      </c>
    </row>
    <row r="60" spans="1:2" ht="12.75">
      <c r="A60" s="82">
        <v>14.25</v>
      </c>
      <c r="B60" s="61">
        <v>-1.88</v>
      </c>
    </row>
    <row r="61" spans="1:2" ht="12.75">
      <c r="A61" s="82">
        <v>14.5</v>
      </c>
      <c r="B61" s="61">
        <v>-1.92</v>
      </c>
    </row>
    <row r="62" spans="1:2" ht="12.75">
      <c r="A62" s="82">
        <v>14.75</v>
      </c>
      <c r="B62" s="61">
        <v>-1.96</v>
      </c>
    </row>
    <row r="63" spans="1:2" ht="12.75">
      <c r="A63" s="82">
        <v>15</v>
      </c>
      <c r="B63" s="61">
        <v>-2</v>
      </c>
    </row>
    <row r="64" spans="1:2" ht="12.75">
      <c r="A64" s="82">
        <v>15.25</v>
      </c>
      <c r="B64" s="61">
        <v>-2.03</v>
      </c>
    </row>
    <row r="65" spans="1:2" ht="12.75">
      <c r="A65" s="82">
        <v>15.5</v>
      </c>
      <c r="B65" s="61">
        <v>-2.06</v>
      </c>
    </row>
    <row r="66" spans="1:2" ht="12.75">
      <c r="A66" s="82">
        <v>15.75</v>
      </c>
      <c r="B66" s="61">
        <v>-2.09</v>
      </c>
    </row>
    <row r="67" spans="1:2" ht="12.75">
      <c r="A67" s="82">
        <v>16</v>
      </c>
      <c r="B67" s="61">
        <v>-2.12</v>
      </c>
    </row>
    <row r="68" spans="1:2" ht="12.75">
      <c r="A68" s="82">
        <v>16.25</v>
      </c>
      <c r="B68" s="61">
        <v>-2.15</v>
      </c>
    </row>
    <row r="69" spans="1:2" ht="12.75">
      <c r="A69" s="82">
        <v>16.5</v>
      </c>
      <c r="B69" s="61">
        <v>-2.18</v>
      </c>
    </row>
    <row r="70" spans="1:2" ht="12.75">
      <c r="A70" s="82">
        <v>16.75</v>
      </c>
      <c r="B70" s="61">
        <v>-2.21</v>
      </c>
    </row>
    <row r="71" spans="1:2" ht="12.75">
      <c r="A71" s="82">
        <v>17</v>
      </c>
      <c r="B71" s="61">
        <v>-2.24</v>
      </c>
    </row>
    <row r="72" spans="1:2" ht="12.75">
      <c r="A72" s="82">
        <v>17.25</v>
      </c>
      <c r="B72" s="61">
        <v>-2.27</v>
      </c>
    </row>
    <row r="73" spans="1:2" ht="12.75">
      <c r="A73" s="82">
        <v>17.5</v>
      </c>
      <c r="B73" s="61">
        <v>-2.3</v>
      </c>
    </row>
    <row r="74" spans="1:2" ht="12.75">
      <c r="A74" s="82">
        <v>17.75</v>
      </c>
      <c r="B74" s="61">
        <v>-2.33</v>
      </c>
    </row>
    <row r="75" spans="1:2" ht="12.75">
      <c r="A75" s="82">
        <v>18</v>
      </c>
      <c r="B75" s="61">
        <v>-2.36</v>
      </c>
    </row>
    <row r="76" spans="1:2" ht="12.75">
      <c r="A76" s="82">
        <v>18.25</v>
      </c>
      <c r="B76" s="61">
        <v>-2.39</v>
      </c>
    </row>
    <row r="77" spans="1:2" ht="12.75">
      <c r="A77" s="82">
        <v>18.5</v>
      </c>
      <c r="B77" s="61">
        <v>-2.42</v>
      </c>
    </row>
    <row r="78" spans="1:2" ht="12.75">
      <c r="A78" s="82">
        <v>18.75</v>
      </c>
      <c r="B78" s="61">
        <v>-2.45</v>
      </c>
    </row>
    <row r="79" spans="1:2" ht="12.75">
      <c r="A79" s="82">
        <v>19</v>
      </c>
      <c r="B79" s="61">
        <v>-2.48</v>
      </c>
    </row>
    <row r="80" spans="1:2" ht="12.75">
      <c r="A80" s="82">
        <v>19.25</v>
      </c>
      <c r="B80" s="61">
        <v>-2.51</v>
      </c>
    </row>
    <row r="81" spans="1:2" ht="12.75">
      <c r="A81" s="82">
        <v>19.5</v>
      </c>
      <c r="B81" s="61">
        <v>-2.54</v>
      </c>
    </row>
    <row r="82" spans="1:2" ht="12.75">
      <c r="A82" s="82">
        <v>19.75</v>
      </c>
      <c r="B82" s="61">
        <v>-2.57</v>
      </c>
    </row>
    <row r="83" spans="1:2" ht="12.75">
      <c r="A83" s="82">
        <v>20</v>
      </c>
      <c r="B83" s="61">
        <v>-2.6</v>
      </c>
    </row>
    <row r="84" spans="1:2" ht="12.75">
      <c r="A84" s="82">
        <v>20.25</v>
      </c>
      <c r="B84" s="61">
        <v>-2.625</v>
      </c>
    </row>
    <row r="85" spans="1:2" ht="12.75">
      <c r="A85" s="82">
        <v>20.5</v>
      </c>
      <c r="B85" s="61">
        <v>-2.65</v>
      </c>
    </row>
    <row r="86" spans="1:2" ht="12.75">
      <c r="A86" s="82">
        <v>20.75</v>
      </c>
      <c r="B86" s="61">
        <v>-2.675</v>
      </c>
    </row>
    <row r="87" spans="1:2" ht="12.75">
      <c r="A87" s="82">
        <v>21</v>
      </c>
      <c r="B87" s="61">
        <v>-2.7</v>
      </c>
    </row>
    <row r="88" spans="1:2" ht="12.75">
      <c r="A88" s="82">
        <v>21.25</v>
      </c>
      <c r="B88" s="61">
        <v>-2.725</v>
      </c>
    </row>
    <row r="89" spans="1:2" ht="12.75">
      <c r="A89" s="82">
        <v>21.5</v>
      </c>
      <c r="B89" s="61">
        <v>-2.75</v>
      </c>
    </row>
    <row r="90" spans="1:2" ht="12.75">
      <c r="A90" s="82">
        <v>21.75</v>
      </c>
      <c r="B90" s="61">
        <v>-2.775</v>
      </c>
    </row>
    <row r="91" spans="1:2" ht="12.75">
      <c r="A91" s="82">
        <v>22</v>
      </c>
      <c r="B91" s="61">
        <v>-2.8</v>
      </c>
    </row>
    <row r="92" spans="1:2" ht="12.75">
      <c r="A92" s="82">
        <v>22.25</v>
      </c>
      <c r="B92" s="61">
        <v>-2.825</v>
      </c>
    </row>
    <row r="93" spans="1:2" ht="12.75">
      <c r="A93" s="82">
        <v>22.5</v>
      </c>
      <c r="B93" s="61">
        <v>-2.85</v>
      </c>
    </row>
    <row r="94" spans="1:2" ht="12.75">
      <c r="A94" s="82">
        <v>22.75</v>
      </c>
      <c r="B94" s="61">
        <v>-2.875</v>
      </c>
    </row>
    <row r="95" spans="1:2" ht="12.75">
      <c r="A95" s="82">
        <v>23</v>
      </c>
      <c r="B95" s="61">
        <v>-2.9</v>
      </c>
    </row>
    <row r="96" spans="1:2" ht="12.75">
      <c r="A96" s="82">
        <v>23.25</v>
      </c>
      <c r="B96" s="61">
        <v>-2.925</v>
      </c>
    </row>
    <row r="97" spans="1:2" ht="12.75">
      <c r="A97" s="82">
        <v>23.5</v>
      </c>
      <c r="B97" s="61">
        <v>-2.95</v>
      </c>
    </row>
    <row r="98" spans="1:2" ht="12.75">
      <c r="A98" s="82">
        <v>23.75</v>
      </c>
      <c r="B98" s="61">
        <v>-2.975</v>
      </c>
    </row>
    <row r="99" spans="1:2" ht="12.75">
      <c r="A99" s="82">
        <v>24</v>
      </c>
      <c r="B99" s="61">
        <v>-3</v>
      </c>
    </row>
    <row r="100" spans="1:2" ht="12.75">
      <c r="A100" s="82">
        <v>24.25</v>
      </c>
      <c r="B100" s="61">
        <v>-3.025</v>
      </c>
    </row>
    <row r="101" spans="1:2" ht="12.75">
      <c r="A101" s="82">
        <v>24.5</v>
      </c>
      <c r="B101" s="61">
        <v>-3.05</v>
      </c>
    </row>
    <row r="102" spans="1:2" ht="12.75">
      <c r="A102" s="82">
        <v>24.75</v>
      </c>
      <c r="B102" s="61">
        <v>-3.075</v>
      </c>
    </row>
    <row r="103" spans="1:2" ht="12.75">
      <c r="A103" s="82">
        <v>25</v>
      </c>
      <c r="B103" s="61">
        <v>-3.1</v>
      </c>
    </row>
    <row r="104" spans="1:2" ht="12.75">
      <c r="A104" s="82">
        <v>25.25</v>
      </c>
      <c r="B104" s="61">
        <v>-3.12</v>
      </c>
    </row>
    <row r="105" spans="1:2" ht="12.75">
      <c r="A105" s="82">
        <v>25.5</v>
      </c>
      <c r="B105" s="61">
        <v>-3.14</v>
      </c>
    </row>
    <row r="106" spans="1:2" ht="12.75">
      <c r="A106" s="82">
        <v>25.75</v>
      </c>
      <c r="B106" s="61">
        <v>-3.16</v>
      </c>
    </row>
    <row r="107" spans="1:2" ht="12.75">
      <c r="A107" s="82">
        <v>26</v>
      </c>
      <c r="B107" s="61">
        <v>-3.18</v>
      </c>
    </row>
    <row r="108" spans="1:2" ht="12.75">
      <c r="A108" s="82">
        <v>26.25</v>
      </c>
      <c r="B108" s="61">
        <v>-3.2</v>
      </c>
    </row>
    <row r="109" spans="1:2" ht="12.75">
      <c r="A109" s="82">
        <v>26.5</v>
      </c>
      <c r="B109" s="61">
        <v>-3.22</v>
      </c>
    </row>
    <row r="110" spans="1:2" ht="12.75">
      <c r="A110" s="82">
        <v>26.75</v>
      </c>
      <c r="B110" s="61">
        <v>-3.24</v>
      </c>
    </row>
    <row r="111" spans="1:2" ht="12.75">
      <c r="A111" s="82">
        <v>27</v>
      </c>
      <c r="B111" s="61">
        <v>-3.26</v>
      </c>
    </row>
    <row r="112" spans="1:2" ht="12.75">
      <c r="A112" s="82">
        <v>27.25</v>
      </c>
      <c r="B112" s="61">
        <v>-3.28</v>
      </c>
    </row>
    <row r="113" spans="1:2" ht="12.75">
      <c r="A113" s="82">
        <v>27.5</v>
      </c>
      <c r="B113" s="61">
        <v>-3.3</v>
      </c>
    </row>
    <row r="114" spans="1:2" ht="12.75">
      <c r="A114" s="82">
        <v>27.75</v>
      </c>
      <c r="B114" s="61">
        <v>-3.32</v>
      </c>
    </row>
    <row r="115" spans="1:2" ht="12.75">
      <c r="A115" s="82">
        <v>28</v>
      </c>
      <c r="B115" s="61">
        <v>-3.34</v>
      </c>
    </row>
    <row r="116" spans="1:2" ht="12.75">
      <c r="A116" s="82">
        <v>28.25</v>
      </c>
      <c r="B116" s="61">
        <v>-3.36</v>
      </c>
    </row>
    <row r="117" spans="1:2" ht="12.75">
      <c r="A117" s="82">
        <v>28.5</v>
      </c>
      <c r="B117" s="61">
        <v>-3.38</v>
      </c>
    </row>
    <row r="118" spans="1:2" ht="12.75">
      <c r="A118" s="82">
        <v>28.75</v>
      </c>
      <c r="B118" s="61">
        <v>-3.4</v>
      </c>
    </row>
    <row r="119" spans="1:2" ht="12.75">
      <c r="A119" s="82">
        <v>29</v>
      </c>
      <c r="B119" s="61">
        <v>-3.42</v>
      </c>
    </row>
    <row r="120" spans="1:2" ht="12.75">
      <c r="A120" s="82">
        <v>29.25</v>
      </c>
      <c r="B120" s="61">
        <v>-3.44</v>
      </c>
    </row>
    <row r="121" spans="1:2" ht="12.75">
      <c r="A121" s="82">
        <v>29.5</v>
      </c>
      <c r="B121" s="61">
        <v>-3.46</v>
      </c>
    </row>
    <row r="122" spans="1:2" ht="12.75">
      <c r="A122" s="82">
        <v>29.75</v>
      </c>
      <c r="B122" s="61">
        <v>-3.48</v>
      </c>
    </row>
    <row r="123" spans="1:2" ht="12.75">
      <c r="A123" s="82">
        <v>30</v>
      </c>
      <c r="B123" s="61">
        <v>-3.5</v>
      </c>
    </row>
    <row r="124" spans="1:2" ht="12.75">
      <c r="A124" s="82">
        <v>30.25</v>
      </c>
      <c r="B124" s="61">
        <v>-3.515</v>
      </c>
    </row>
    <row r="125" spans="1:2" ht="12.75">
      <c r="A125" s="82">
        <v>30.5</v>
      </c>
      <c r="B125" s="61">
        <v>-3.53</v>
      </c>
    </row>
    <row r="126" spans="1:2" ht="12.75">
      <c r="A126" s="82">
        <v>30.75</v>
      </c>
      <c r="B126" s="61">
        <v>-3.545</v>
      </c>
    </row>
    <row r="127" spans="1:2" ht="12.75">
      <c r="A127" s="82">
        <v>31</v>
      </c>
      <c r="B127" s="61">
        <v>-3.56</v>
      </c>
    </row>
    <row r="128" spans="1:2" ht="12.75">
      <c r="A128" s="82">
        <v>31.25</v>
      </c>
      <c r="B128" s="61">
        <v>-3.575</v>
      </c>
    </row>
    <row r="129" spans="1:2" ht="12.75">
      <c r="A129" s="82">
        <v>31.5</v>
      </c>
      <c r="B129" s="61">
        <v>-3.59</v>
      </c>
    </row>
    <row r="130" spans="1:2" ht="12.75">
      <c r="A130" s="82">
        <v>31.75</v>
      </c>
      <c r="B130" s="61">
        <v>-3.605</v>
      </c>
    </row>
    <row r="131" spans="1:2" ht="12.75">
      <c r="A131" s="82">
        <v>32</v>
      </c>
      <c r="B131" s="61">
        <v>-3.62</v>
      </c>
    </row>
    <row r="132" spans="1:2" ht="12.75">
      <c r="A132" s="82">
        <v>32.25</v>
      </c>
      <c r="B132" s="61">
        <v>-3.635</v>
      </c>
    </row>
    <row r="133" spans="1:2" ht="12.75">
      <c r="A133" s="82">
        <v>32.5</v>
      </c>
      <c r="B133" s="61">
        <v>-3.65</v>
      </c>
    </row>
    <row r="134" spans="1:2" ht="12.75">
      <c r="A134" s="82">
        <v>32.75</v>
      </c>
      <c r="B134" s="61">
        <v>-3.665</v>
      </c>
    </row>
    <row r="135" spans="1:2" ht="12.75">
      <c r="A135" s="82">
        <v>33</v>
      </c>
      <c r="B135" s="61">
        <v>-3.68</v>
      </c>
    </row>
    <row r="136" spans="1:2" ht="12.75">
      <c r="A136" s="82">
        <v>33.25</v>
      </c>
      <c r="B136" s="61">
        <v>-3.695</v>
      </c>
    </row>
    <row r="137" spans="1:2" ht="12.75">
      <c r="A137" s="82">
        <v>33.5</v>
      </c>
      <c r="B137" s="61">
        <v>-3.71</v>
      </c>
    </row>
    <row r="138" spans="1:2" ht="12.75">
      <c r="A138" s="82">
        <v>33.75</v>
      </c>
      <c r="B138" s="61">
        <v>-3.725</v>
      </c>
    </row>
    <row r="139" spans="1:2" ht="12.75">
      <c r="A139" s="82">
        <v>34</v>
      </c>
      <c r="B139" s="61">
        <v>-3.74</v>
      </c>
    </row>
    <row r="140" spans="1:2" ht="12.75">
      <c r="A140" s="82">
        <v>34.25</v>
      </c>
      <c r="B140" s="61">
        <v>-3.755</v>
      </c>
    </row>
    <row r="141" spans="1:2" ht="12.75">
      <c r="A141" s="82">
        <v>34.5</v>
      </c>
      <c r="B141" s="61">
        <v>-3.77</v>
      </c>
    </row>
    <row r="142" spans="1:2" ht="12.75">
      <c r="A142" s="82">
        <v>34.75</v>
      </c>
      <c r="B142" s="61">
        <v>-3.785</v>
      </c>
    </row>
    <row r="143" spans="1:2" ht="12.75">
      <c r="A143" s="82">
        <v>35</v>
      </c>
      <c r="B143" s="61">
        <v>-3.8</v>
      </c>
    </row>
    <row r="144" spans="1:2" ht="12.75">
      <c r="A144" s="82">
        <v>35.25</v>
      </c>
      <c r="B144" s="61">
        <v>-3.81</v>
      </c>
    </row>
    <row r="145" spans="1:2" ht="12.75">
      <c r="A145" s="82">
        <v>35.5</v>
      </c>
      <c r="B145" s="61">
        <v>-3.82</v>
      </c>
    </row>
    <row r="146" spans="1:2" ht="12.75">
      <c r="A146" s="82">
        <v>35.75</v>
      </c>
      <c r="B146" s="61">
        <v>-3.83</v>
      </c>
    </row>
    <row r="147" spans="1:2" ht="12.75">
      <c r="A147" s="82">
        <v>36</v>
      </c>
      <c r="B147" s="61">
        <v>-3.84</v>
      </c>
    </row>
    <row r="148" spans="1:2" ht="12.75">
      <c r="A148" s="82">
        <v>36.25</v>
      </c>
      <c r="B148" s="61">
        <v>-3.85</v>
      </c>
    </row>
    <row r="149" spans="1:2" ht="12.75">
      <c r="A149" s="82">
        <v>36.5</v>
      </c>
      <c r="B149" s="61">
        <v>-3.86</v>
      </c>
    </row>
    <row r="150" spans="1:2" ht="12.75">
      <c r="A150" s="82">
        <v>36.75</v>
      </c>
      <c r="B150" s="61">
        <v>-3.87</v>
      </c>
    </row>
    <row r="151" spans="1:2" ht="12.75">
      <c r="A151" s="82">
        <v>37</v>
      </c>
      <c r="B151" s="61">
        <v>-3.88</v>
      </c>
    </row>
    <row r="152" spans="1:2" ht="12.75">
      <c r="A152" s="82">
        <v>37.25</v>
      </c>
      <c r="B152" s="61">
        <v>-3.89</v>
      </c>
    </row>
    <row r="153" spans="1:2" ht="12.75">
      <c r="A153" s="82">
        <v>37.5</v>
      </c>
      <c r="B153" s="61">
        <v>-3.9</v>
      </c>
    </row>
    <row r="154" spans="1:2" ht="12.75">
      <c r="A154" s="82">
        <v>37.75</v>
      </c>
      <c r="B154" s="61">
        <v>-3.91</v>
      </c>
    </row>
    <row r="155" spans="1:2" ht="12.75">
      <c r="A155" s="82">
        <v>38</v>
      </c>
      <c r="B155" s="61">
        <v>-3.92</v>
      </c>
    </row>
    <row r="156" spans="1:2" ht="12.75">
      <c r="A156" s="82">
        <v>38.25</v>
      </c>
      <c r="B156" s="61">
        <v>-3.93</v>
      </c>
    </row>
    <row r="157" spans="1:2" ht="12.75">
      <c r="A157" s="82">
        <v>38.5</v>
      </c>
      <c r="B157" s="61">
        <v>-3.94</v>
      </c>
    </row>
    <row r="158" spans="1:2" ht="12.75">
      <c r="A158" s="82">
        <v>38.75</v>
      </c>
      <c r="B158" s="61">
        <v>-3.95</v>
      </c>
    </row>
    <row r="159" spans="1:2" ht="12.75">
      <c r="A159" s="82">
        <v>39</v>
      </c>
      <c r="B159" s="61">
        <v>-3.96</v>
      </c>
    </row>
    <row r="160" spans="1:2" ht="12.75">
      <c r="A160" s="82">
        <v>39.25</v>
      </c>
      <c r="B160" s="61">
        <v>-3.97</v>
      </c>
    </row>
    <row r="161" spans="1:2" ht="12.75">
      <c r="A161" s="82">
        <v>39.5</v>
      </c>
      <c r="B161" s="61">
        <v>-3.98</v>
      </c>
    </row>
    <row r="162" spans="1:2" ht="12.75">
      <c r="A162" s="82">
        <v>39.75</v>
      </c>
      <c r="B162" s="61">
        <v>-3.99</v>
      </c>
    </row>
    <row r="163" spans="1:2" ht="12.75">
      <c r="A163" s="82">
        <v>40</v>
      </c>
      <c r="B163" s="61">
        <v>-4</v>
      </c>
    </row>
    <row r="164" spans="1:2" ht="13.5" thickBot="1">
      <c r="A164" s="80"/>
      <c r="B164" s="68"/>
    </row>
  </sheetData>
  <sheetProtection password="CC6A" sheet="1" objects="1" scenarios="1"/>
  <printOptions gridLines="1"/>
  <pageMargins left="0.75" right="0.75" top="1" bottom="1" header="0.5" footer="0.5"/>
  <pageSetup horizontalDpi="300" verticalDpi="300" orientation="portrait" r:id="rId1"/>
  <headerFooter alignWithMargins="0">
    <oddHeader>&amp;L&amp;"Arial,Bold"&amp;14TABLE 4&amp;C&amp;"Arial,Bold"&amp;14EROSION SUBFACTOR (ER)&amp;R&amp;8&amp;F
&amp;D
dlightle</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NSSC</dc:creator>
  <cp:keywords/>
  <dc:description/>
  <cp:lastModifiedBy>Cindy Nycz</cp:lastModifiedBy>
  <cp:lastPrinted>2000-09-22T19:08:04Z</cp:lastPrinted>
  <dcterms:created xsi:type="dcterms:W3CDTF">1998-12-15T18:48:20Z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