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55" windowHeight="8085" activeTab="0"/>
  </bookViews>
  <sheets>
    <sheet name="Chart 1 " sheetId="1" r:id="rId1"/>
    <sheet name="Chart 2" sheetId="2" r:id="rId2"/>
    <sheet name="Chart 3 " sheetId="3" r:id="rId3"/>
    <sheet name="Chart 4" sheetId="4" r:id="rId4"/>
  </sheets>
  <externalReferences>
    <externalReference r:id="rId7"/>
    <externalReference r:id="rId8"/>
  </externalReferences>
  <definedNames>
    <definedName name="_Order1" hidden="1">255</definedName>
    <definedName name="DETAIL" localSheetId="3">#REF!</definedName>
    <definedName name="DETAIL">#REF!</definedName>
    <definedName name="_xlnm.Print_Area" localSheetId="0">'Chart 1 '!$A$1:$V$102</definedName>
    <definedName name="_xlnm.Print_Area" localSheetId="1">'Chart 2'!$A$1:$G$88</definedName>
    <definedName name="_xlnm.Print_Area" localSheetId="2">'Chart 3 '!$A$1:$N$92</definedName>
    <definedName name="_xlnm.Print_Area" localSheetId="3">'Chart 4'!$A$1:$J$33</definedName>
    <definedName name="_xlnm.Print_Titles" localSheetId="0">'Chart 1 '!$1:$6</definedName>
    <definedName name="_xlnm.Print_Titles" localSheetId="1">'Chart 2'!$1:$6</definedName>
    <definedName name="_xlnm.Print_Titles" localSheetId="2">'Chart 3 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<sst xmlns="http://schemas.openxmlformats.org/spreadsheetml/2006/main" count="339" uniqueCount="163">
  <si>
    <t>U.S. DEPARTMENT OF ENERGY</t>
  </si>
  <si>
    <t>Appropriated and Reimbursable Activities</t>
  </si>
  <si>
    <t>(dollars in thousands)</t>
  </si>
  <si>
    <t>APPROPRIATION</t>
  </si>
  <si>
    <t>FY 1996</t>
  </si>
  <si>
    <t>FY 1997</t>
  </si>
  <si>
    <t>FY 1998</t>
  </si>
  <si>
    <t xml:space="preserve">ENERGY &amp; WATER DEVELOPMENT </t>
  </si>
  <si>
    <t>Geothermal Resources Development Fund</t>
  </si>
  <si>
    <t>Federal Energy Regulatory Commission</t>
  </si>
  <si>
    <t>Energy Supply &amp; Research Activities</t>
  </si>
  <si>
    <t>Departmental Administration</t>
  </si>
  <si>
    <t>Working Capital Fund</t>
  </si>
  <si>
    <t>Office of Inspector General</t>
  </si>
  <si>
    <t>Weapons Activities</t>
  </si>
  <si>
    <t>Other Defense Activities</t>
  </si>
  <si>
    <t xml:space="preserve"> </t>
  </si>
  <si>
    <t>Nuclear Waste Fund</t>
  </si>
  <si>
    <t>Uranium Enrichment D&amp;D Fund</t>
  </si>
  <si>
    <t>Defense Nuclear Waste Disposal</t>
  </si>
  <si>
    <t>TOTAL Energy &amp; Water Development</t>
  </si>
  <si>
    <t>INTERIOR</t>
  </si>
  <si>
    <t>Fossil Energy Research &amp; Development</t>
  </si>
  <si>
    <t>Energy Conservation</t>
  </si>
  <si>
    <t>Energy Information Administration</t>
  </si>
  <si>
    <t>Economic Regulatory Administration</t>
  </si>
  <si>
    <t>Strategic Petroleum Reserve</t>
  </si>
  <si>
    <t>Naval Petroleum &amp; Oil Shale Reserves</t>
  </si>
  <si>
    <t>SPR Petroleum Account</t>
  </si>
  <si>
    <t>Emergency Preparedness</t>
  </si>
  <si>
    <t>Clean Coal Technology</t>
  </si>
  <si>
    <t>Energy Security Reserves &amp; Alternate Fuels Prod</t>
  </si>
  <si>
    <t>TOTAL Interior</t>
  </si>
  <si>
    <t>TOTAL DEPARTMENT OF ENERGY</t>
  </si>
  <si>
    <t>Uncosted Obligations Threshold Analysis by Appropriation</t>
  </si>
  <si>
    <t>Uncosted Threshold</t>
  </si>
  <si>
    <t>Variance Net</t>
  </si>
  <si>
    <t>Use of Prior Year Balances</t>
  </si>
  <si>
    <t xml:space="preserve">           TOTAL</t>
  </si>
  <si>
    <t>NOTE: Prior Year Balances may include unobligated balances as well as obligations</t>
  </si>
  <si>
    <t xml:space="preserve">           that have not yet been costed.</t>
  </si>
  <si>
    <t>b/ Other consists of expired appropriations, Payments to States under Federal Power Act, and Trust Fund</t>
  </si>
  <si>
    <t>Science</t>
  </si>
  <si>
    <t>FY 1999</t>
  </si>
  <si>
    <t>Elk Hills School Land Fund</t>
  </si>
  <si>
    <t>Departmental Administration - 99/01 3yr</t>
  </si>
  <si>
    <t>Energy Supply &amp; Research Activities - 98 Annual</t>
  </si>
  <si>
    <t>Energy Supply &amp; Research Activities - 99/00 2yr</t>
  </si>
  <si>
    <t>Defense Env. Rest. &amp; Waste Mgmt.</t>
  </si>
  <si>
    <t>Defense Env. Rest. &amp; Waste Mgmt. - 99/01 3yr</t>
  </si>
  <si>
    <t>Energy Supply &amp; Research Activities - 99 Annual</t>
  </si>
  <si>
    <t>FY 2001 Use of Prior Year Balances</t>
  </si>
  <si>
    <t>Increase/ (Decrease)</t>
  </si>
  <si>
    <t>Footnotes:</t>
  </si>
  <si>
    <t>General Notes:</t>
  </si>
  <si>
    <t>Energy Supply &amp; Research Activities - 00 Annual</t>
  </si>
  <si>
    <t>Nuclear waste Fund - 2000 1yr</t>
  </si>
  <si>
    <t>Cerro Grande Fire Activities</t>
  </si>
  <si>
    <t xml:space="preserve">     Advances for Co-Sponsored Work, Gifts, Donations and Bequests, and Transfer Appropriations.</t>
  </si>
  <si>
    <t>Defense Nuclear Nonproliferation</t>
  </si>
  <si>
    <t>Falcon/Amistad Op. Fund (WAPA) c/</t>
  </si>
  <si>
    <r>
      <t xml:space="preserve">Isotope Production &amp; Distribution Fund </t>
    </r>
    <r>
      <rPr>
        <b/>
        <sz val="10"/>
        <rFont val="Arial"/>
        <family val="2"/>
      </rPr>
      <t>a/</t>
    </r>
  </si>
  <si>
    <r>
      <t xml:space="preserve">Colorado River Basins Fund </t>
    </r>
    <r>
      <rPr>
        <b/>
        <sz val="10"/>
        <rFont val="Arial"/>
        <family val="2"/>
      </rPr>
      <t>a/ c/</t>
    </r>
  </si>
  <si>
    <r>
      <t xml:space="preserve">TOTAL Other </t>
    </r>
    <r>
      <rPr>
        <b/>
        <sz val="10"/>
        <rFont val="Arial"/>
        <family val="2"/>
      </rPr>
      <t>b/</t>
    </r>
  </si>
  <si>
    <r>
      <t xml:space="preserve">TOTAL Other  </t>
    </r>
    <r>
      <rPr>
        <b/>
        <sz val="10"/>
        <rFont val="Arial"/>
        <family val="2"/>
      </rPr>
      <t>b/</t>
    </r>
  </si>
  <si>
    <t>b/ Other consists of expired appropriations, Payments to States under Federal Power Act, Trust Fund Advances for Co-Sponsored Work,</t>
  </si>
  <si>
    <t xml:space="preserve">        Gifts, Donations and Bequests, and Transfer Appropriations.</t>
  </si>
  <si>
    <t>FY 2001</t>
  </si>
  <si>
    <t>Western Area Emergency Fund c/</t>
  </si>
  <si>
    <t>Defense Nuclear Nonproliferation - 01/02  2 yr</t>
  </si>
  <si>
    <t>New</t>
  </si>
  <si>
    <t>Office of the Administrator</t>
  </si>
  <si>
    <t>Defense Nuclear Nonproliferation - 01/02 2yr</t>
  </si>
  <si>
    <t>Northeast Home Heating Oil Reserve Account</t>
  </si>
  <si>
    <t>Energy Supply &amp; R&amp;D - Reimb Work Non Fed</t>
  </si>
  <si>
    <t>Naval Reactors</t>
  </si>
  <si>
    <t>Weapons Acivities - Civil COE</t>
  </si>
  <si>
    <t>Energy Supply - Reimbursable Work Non Federal</t>
  </si>
  <si>
    <t>Southwestern Power Administration c/</t>
  </si>
  <si>
    <t>FY 2002</t>
  </si>
  <si>
    <t>Defense Nuclear Nonproliferation - 02/03  2 yr</t>
  </si>
  <si>
    <t>Defense Nuclear Nonproliferation - 02/03 2yr</t>
  </si>
  <si>
    <t>Weapons Activities -  02 Annual</t>
  </si>
  <si>
    <t>Other Defense Activities - 02 Annual</t>
  </si>
  <si>
    <t>Weapons Activities - 02 Annual</t>
  </si>
  <si>
    <t>Alaska Power Administration c/</t>
  </si>
  <si>
    <t>Southeastern Power Administration c/</t>
  </si>
  <si>
    <t>Western Area Power Administration c/</t>
  </si>
  <si>
    <t>Western Emergency Fund c/</t>
  </si>
  <si>
    <t xml:space="preserve">Office of the Administrator </t>
  </si>
  <si>
    <t xml:space="preserve">Defense Nuclear Nonproliferation </t>
  </si>
  <si>
    <t>Energy Supply &amp; Research Development</t>
  </si>
  <si>
    <t>Western Power Administration</t>
  </si>
  <si>
    <r>
      <t xml:space="preserve">Southeastern Power Administration - 2000 Annual </t>
    </r>
    <r>
      <rPr>
        <b/>
        <sz val="10"/>
        <rFont val="Arial"/>
        <family val="2"/>
      </rPr>
      <t>c/</t>
    </r>
  </si>
  <si>
    <r>
      <t xml:space="preserve">Southwestern Power Administration </t>
    </r>
    <r>
      <rPr>
        <b/>
        <sz val="10"/>
        <rFont val="Arial"/>
        <family val="2"/>
      </rPr>
      <t>c/</t>
    </r>
  </si>
  <si>
    <r>
      <t>Continuing Fund (SWPA)</t>
    </r>
    <r>
      <rPr>
        <b/>
        <sz val="10"/>
        <rFont val="Arial"/>
        <family val="2"/>
      </rPr>
      <t xml:space="preserve"> c/ </t>
    </r>
  </si>
  <si>
    <r>
      <t xml:space="preserve">Alaska Power Administration </t>
    </r>
    <r>
      <rPr>
        <b/>
        <sz val="10"/>
        <rFont val="Arial"/>
        <family val="2"/>
      </rPr>
      <t>c/</t>
    </r>
  </si>
  <si>
    <r>
      <t>Colorado River Basins Fund</t>
    </r>
    <r>
      <rPr>
        <b/>
        <sz val="10"/>
        <rFont val="Arial"/>
        <family val="2"/>
      </rPr>
      <t xml:space="preserve"> a/ c/</t>
    </r>
  </si>
  <si>
    <r>
      <t xml:space="preserve">Western Area Power Administration </t>
    </r>
    <r>
      <rPr>
        <b/>
        <sz val="10"/>
        <rFont val="Arial"/>
        <family val="2"/>
      </rPr>
      <t xml:space="preserve">c/ </t>
    </r>
  </si>
  <si>
    <r>
      <t xml:space="preserve">WAPA - Emergency Fund </t>
    </r>
    <r>
      <rPr>
        <b/>
        <sz val="10"/>
        <rFont val="Arial"/>
        <family val="2"/>
      </rPr>
      <t>c/</t>
    </r>
  </si>
  <si>
    <r>
      <t>Falcon/Amistad Op. Fund (WAPA)</t>
    </r>
    <r>
      <rPr>
        <b/>
        <sz val="10"/>
        <rFont val="Arial"/>
        <family val="2"/>
      </rPr>
      <t xml:space="preserve"> c/</t>
    </r>
  </si>
  <si>
    <r>
      <t xml:space="preserve">Southeastern Power Administration </t>
    </r>
    <r>
      <rPr>
        <b/>
        <sz val="10"/>
        <rFont val="Arial"/>
        <family val="2"/>
      </rPr>
      <t xml:space="preserve">c/ </t>
    </r>
  </si>
  <si>
    <t xml:space="preserve">   </t>
  </si>
  <si>
    <t>Office of the Administrator - 03 Annual</t>
  </si>
  <si>
    <t>Nuclear Waste Disposal Fund</t>
  </si>
  <si>
    <t>Nuclear Waste Disposal Fund - 2000 1yr</t>
  </si>
  <si>
    <t>Defense Nuclear Nonproliferation - 03/04 2yr</t>
  </si>
  <si>
    <t>Defense Nuclear Nonproliferation - 03/05 3yr</t>
  </si>
  <si>
    <t>FY2003</t>
  </si>
  <si>
    <t>Defense Nuclear Nonproliferation - 03/04  2 yr</t>
  </si>
  <si>
    <t>Defense Nuclear Nonproliferation - 03/05  3 yr</t>
  </si>
  <si>
    <t>2004 Total Uncosted</t>
  </si>
  <si>
    <t>FY2004</t>
  </si>
  <si>
    <t>Departmental Administration - 03/04 2yr</t>
  </si>
  <si>
    <t>Defense Environmental Services (Privatization)</t>
  </si>
  <si>
    <t>Non-Defense Site Acceleration (Env.Mgmt)</t>
  </si>
  <si>
    <t>Defense Site Acceleration (FacilityClosure Projects)</t>
  </si>
  <si>
    <t>Defense Site Accleration - 99/01 3yr</t>
  </si>
  <si>
    <t>Other Defense Activities - 03/04 2yr</t>
  </si>
  <si>
    <t>Non Defense Environmental Services(Uranium Facilities)</t>
  </si>
  <si>
    <t>Defense Nuclear Nonproliferation - 04/05  2 yr</t>
  </si>
  <si>
    <t>Northern New Mexico Fire Recovery</t>
  </si>
  <si>
    <t>Non-Defense Site Acceleration (Env. Management)</t>
  </si>
  <si>
    <t>Defense Nuclear Nonproliferation - 04/05 2yr</t>
  </si>
  <si>
    <t>Defense Site Acceleration (Fac.Closure Projects)</t>
  </si>
  <si>
    <t>Defense Site Acceleration - 99/01 3yr</t>
  </si>
  <si>
    <t>Non Defense Environmental Services (Uranium Fac.)</t>
  </si>
  <si>
    <t>Uranium Enrichment D&amp;D</t>
  </si>
  <si>
    <r>
      <t xml:space="preserve">  </t>
    </r>
    <r>
      <rPr>
        <sz val="9"/>
        <rFont val="Arial"/>
        <family val="2"/>
      </rPr>
      <t xml:space="preserve">   for these activities.</t>
    </r>
    <r>
      <rPr>
        <i/>
        <sz val="9"/>
        <rFont val="Arial"/>
        <family val="2"/>
      </rPr>
      <t xml:space="preserve"> </t>
    </r>
  </si>
  <si>
    <t xml:space="preserve">    Advances for Co-Sponsored Work, Gifts, Donations and Bequests, and Transfer Appropriations.</t>
  </si>
  <si>
    <t>FY 2004 Use of Prior Year Balances</t>
  </si>
  <si>
    <t>Non-Defense Environmental Services</t>
  </si>
  <si>
    <t>Defense Site Acceleration Completion</t>
  </si>
  <si>
    <t xml:space="preserve">Defense Environmental Services </t>
  </si>
  <si>
    <t xml:space="preserve">Non-Defense Site Acceration Completion </t>
  </si>
  <si>
    <t>FY2005</t>
  </si>
  <si>
    <t>Other Defense Activities - 04/05 2yr</t>
  </si>
  <si>
    <t>Energy Supply &amp; Research Activities - 05/06 2yr</t>
  </si>
  <si>
    <t>Other Defense Activities 04/05 2 yr</t>
  </si>
  <si>
    <t>2005 Total Uncosted</t>
  </si>
  <si>
    <t>Continiung Fund SEPA c/</t>
  </si>
  <si>
    <t>Total Energy and Water</t>
  </si>
  <si>
    <t>Uncosted Obligations Comparison of FY 2004 to FY 2005</t>
  </si>
  <si>
    <t>Continiung Fund SWPA c/</t>
  </si>
  <si>
    <t>Total Interior</t>
  </si>
  <si>
    <t>Source:  Office of Chief Financial Officer, Office of Budget</t>
  </si>
  <si>
    <t>FY 2005 Use of Prior Year Balances</t>
  </si>
  <si>
    <t>Defense Nuclear Nonproliferation - 00/01  2 yr</t>
  </si>
  <si>
    <t>Other Defense Activities - 99/00 2yr</t>
  </si>
  <si>
    <t xml:space="preserve">           U.S. DEPARTMENT OF ENERGY</t>
  </si>
  <si>
    <t xml:space="preserve">             Uncosted Obligations by Appropriation and Fiscal Year</t>
  </si>
  <si>
    <t xml:space="preserve">            Appropriated and Reimbursable Activities</t>
  </si>
  <si>
    <t xml:space="preserve">             (dollars in thousands)</t>
  </si>
  <si>
    <t>*</t>
  </si>
  <si>
    <t>a/  Uncosted revolving fund balances.</t>
  </si>
  <si>
    <t>c/ FY 2005 balances taken from year-end Power Marketing Administration uncosted submissions.</t>
  </si>
  <si>
    <t>All amounts include the cost side of reimbursable work and exclude the collection side of reimbursable work.</t>
  </si>
  <si>
    <t>b/ Other consists of expired appropriations, Payments to States under Federal Power Act, Trust Fund</t>
  </si>
  <si>
    <t>* Justifications for these over-threshold amounts are provided starting on page 5 of this report.  A</t>
  </si>
  <si>
    <t xml:space="preserve">  $30 million threshold was used for amounts to be justified.</t>
  </si>
  <si>
    <t>1) Threshold amounts for reimbursable work, Line-item construction, EM Privatization and Grants, and Cooperative</t>
  </si>
  <si>
    <t xml:space="preserve">     agreements are set at 100% as  these activities inherently display a higher level of uncosted balances with minimal control and,</t>
  </si>
  <si>
    <t xml:space="preserve">     therefore, do not lend themselves to threshold analysis.  Other Departmental efforts monitor and address uncosted balances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</si>
</sst>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_);\(0\)"/>
    <numFmt numFmtId="167" formatCode="#,##0;[Red]#,##0"/>
    <numFmt numFmtId="168" formatCode="&quot;$&quot;#,##0;[Red]&quot;$&quot;#,##0"/>
    <numFmt numFmtId="169" formatCode="0_);[Red]\(0\)"/>
    <numFmt numFmtId="170" formatCode="0.0%"/>
    <numFmt numFmtId="171" formatCode="#,##0.0_);[Red]\(#,##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0" fillId="0" borderId="0" xfId="0" applyAlignment="1" quotePrefix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37" fontId="0" fillId="0" borderId="0" xfId="21" applyFont="1">
      <alignment/>
      <protection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37" fontId="1" fillId="0" borderId="10" xfId="21" applyFont="1" applyBorder="1" applyAlignment="1">
      <alignment horizontal="center"/>
      <protection/>
    </xf>
    <xf numFmtId="37" fontId="1" fillId="0" borderId="10" xfId="21" applyFont="1" applyBorder="1" applyAlignment="1" quotePrefix="1">
      <alignment horizontal="center" wrapText="1"/>
      <protection/>
    </xf>
    <xf numFmtId="37" fontId="1" fillId="0" borderId="10" xfId="21" applyFont="1" applyBorder="1" applyAlignment="1">
      <alignment horizontal="center" wrapText="1"/>
      <protection/>
    </xf>
    <xf numFmtId="0" fontId="1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37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7" fontId="9" fillId="0" borderId="0" xfId="21" applyFont="1">
      <alignment/>
      <protection/>
    </xf>
    <xf numFmtId="37" fontId="0" fillId="0" borderId="0" xfId="21" applyFont="1" applyAlignment="1">
      <alignment wrapText="1"/>
      <protection/>
    </xf>
    <xf numFmtId="37" fontId="9" fillId="0" borderId="0" xfId="21" applyFont="1" applyAlignment="1">
      <alignment wrapText="1"/>
      <protection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/>
    </xf>
    <xf numFmtId="37" fontId="10" fillId="0" borderId="0" xfId="21" applyFont="1">
      <alignment/>
      <protection/>
    </xf>
    <xf numFmtId="37" fontId="11" fillId="0" borderId="0" xfId="21" applyFont="1" applyAlignment="1" quotePrefix="1">
      <alignment horizontal="left"/>
      <protection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8" fontId="0" fillId="0" borderId="7" xfId="0" applyNumberFormat="1" applyFont="1" applyBorder="1" applyAlignment="1">
      <alignment horizontal="centerContinuous"/>
    </xf>
    <xf numFmtId="38" fontId="0" fillId="0" borderId="0" xfId="0" applyNumberFormat="1" applyFont="1" applyBorder="1" applyAlignment="1">
      <alignment horizontal="centerContinuous"/>
    </xf>
    <xf numFmtId="38" fontId="0" fillId="0" borderId="5" xfId="0" applyNumberFormat="1" applyFont="1" applyBorder="1" applyAlignment="1">
      <alignment horizontal="centerContinuous"/>
    </xf>
    <xf numFmtId="38" fontId="0" fillId="0" borderId="0" xfId="0" applyNumberFormat="1" applyFont="1" applyBorder="1" applyAlignment="1">
      <alignment/>
    </xf>
    <xf numFmtId="38" fontId="1" fillId="0" borderId="10" xfId="21" applyNumberFormat="1" applyFont="1" applyBorder="1" applyAlignment="1">
      <alignment horizontal="center" wrapText="1"/>
      <protection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21" applyNumberFormat="1" applyFont="1">
      <alignment/>
      <protection/>
    </xf>
    <xf numFmtId="0" fontId="0" fillId="0" borderId="0" xfId="0" applyAlignment="1" quotePrefix="1">
      <alignment/>
    </xf>
    <xf numFmtId="37" fontId="11" fillId="0" borderId="0" xfId="21" applyFont="1" applyAlignment="1">
      <alignment horizontal="left"/>
      <protection/>
    </xf>
    <xf numFmtId="38" fontId="0" fillId="0" borderId="1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0" fillId="0" borderId="12" xfId="0" applyFont="1" applyBorder="1" applyAlignment="1">
      <alignment/>
    </xf>
    <xf numFmtId="38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37" fontId="4" fillId="0" borderId="0" xfId="21" applyFont="1">
      <alignment/>
      <protection/>
    </xf>
    <xf numFmtId="0" fontId="4" fillId="0" borderId="8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70" fontId="0" fillId="0" borderId="13" xfId="0" applyNumberFormat="1" applyFont="1" applyBorder="1" applyAlignment="1">
      <alignment horizontal="centerContinuous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/>
    </xf>
    <xf numFmtId="38" fontId="1" fillId="0" borderId="11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12" fillId="0" borderId="0" xfId="0" applyFont="1" applyAlignment="1">
      <alignment/>
    </xf>
    <xf numFmtId="0" fontId="0" fillId="0" borderId="7" xfId="0" applyFont="1" applyBorder="1" applyAlignment="1">
      <alignment/>
    </xf>
    <xf numFmtId="37" fontId="0" fillId="0" borderId="0" xfId="21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38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38" fontId="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7" fontId="3" fillId="0" borderId="0" xfId="21" applyFont="1" applyAlignment="1">
      <alignment horizontal="left"/>
      <protection/>
    </xf>
    <xf numFmtId="37" fontId="3" fillId="0" borderId="0" xfId="21" applyFont="1" applyAlignment="1" quotePrefix="1">
      <alignment horizontal="left"/>
      <protection/>
    </xf>
    <xf numFmtId="164" fontId="0" fillId="0" borderId="14" xfId="0" applyNumberFormat="1" applyBorder="1" applyAlignment="1">
      <alignment horizontal="right" wrapText="1"/>
    </xf>
    <xf numFmtId="0" fontId="0" fillId="0" borderId="0" xfId="0" applyFont="1" applyAlignment="1">
      <alignment horizontal="centerContinuous"/>
    </xf>
    <xf numFmtId="3" fontId="0" fillId="0" borderId="5" xfId="0" applyNumberFormat="1" applyFont="1" applyBorder="1" applyAlignment="1">
      <alignment/>
    </xf>
    <xf numFmtId="9" fontId="0" fillId="0" borderId="0" xfId="22" applyFont="1" applyAlignment="1">
      <alignment/>
    </xf>
    <xf numFmtId="38" fontId="0" fillId="0" borderId="1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3" xfId="0" applyFont="1" applyBorder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childs\LOCALS~1\Temp\WAAnaly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A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2000"/>
      <sheetName val="WA19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2000"/>
      <sheetName val="WA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3.57421875" style="27" customWidth="1"/>
    <col min="2" max="2" width="2.421875" style="66" customWidth="1"/>
    <col min="3" max="3" width="2.421875" style="66" hidden="1" customWidth="1"/>
    <col min="4" max="4" width="11.57421875" style="66" hidden="1" customWidth="1"/>
    <col min="5" max="5" width="2.421875" style="66" hidden="1" customWidth="1"/>
    <col min="6" max="6" width="10.8515625" style="66" hidden="1" customWidth="1"/>
    <col min="7" max="7" width="2.421875" style="66" hidden="1" customWidth="1"/>
    <col min="8" max="8" width="10.8515625" style="66" hidden="1" customWidth="1"/>
    <col min="9" max="9" width="2.421875" style="66" hidden="1" customWidth="1"/>
    <col min="10" max="10" width="10.8515625" style="66" hidden="1" customWidth="1"/>
    <col min="11" max="11" width="2.421875" style="66" hidden="1" customWidth="1"/>
    <col min="12" max="12" width="2.421875" style="27" customWidth="1"/>
    <col min="13" max="13" width="13.00390625" style="27" customWidth="1"/>
    <col min="14" max="14" width="3.00390625" style="27" customWidth="1"/>
    <col min="15" max="15" width="11.28125" style="27" customWidth="1"/>
    <col min="16" max="16" width="3.8515625" style="27" customWidth="1"/>
    <col min="17" max="17" width="11.7109375" style="27" customWidth="1"/>
    <col min="18" max="18" width="3.28125" style="27" customWidth="1"/>
    <col min="19" max="19" width="11.7109375" style="27" customWidth="1"/>
    <col min="20" max="20" width="4.421875" style="27" customWidth="1"/>
    <col min="21" max="21" width="11.7109375" style="27" customWidth="1"/>
    <col min="22" max="16384" width="9.140625" style="27" customWidth="1"/>
  </cols>
  <sheetData>
    <row r="1" spans="1:21" ht="21" thickTop="1">
      <c r="A1" s="4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96"/>
      <c r="M1" s="25"/>
      <c r="N1" s="25"/>
      <c r="O1" s="25"/>
      <c r="P1" s="25"/>
      <c r="Q1" s="25"/>
      <c r="R1" s="25"/>
      <c r="S1" s="25"/>
      <c r="T1" s="25"/>
      <c r="U1" s="121"/>
    </row>
    <row r="2" spans="1:21" ht="20.25">
      <c r="A2" s="5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97"/>
      <c r="M2" s="28"/>
      <c r="N2" s="28"/>
      <c r="O2" s="28"/>
      <c r="P2" s="28"/>
      <c r="Q2" s="115"/>
      <c r="R2" s="115"/>
      <c r="S2" s="28"/>
      <c r="T2" s="28"/>
      <c r="U2" s="119"/>
    </row>
    <row r="3" spans="1:21" ht="15.75">
      <c r="A3" s="122" t="s">
        <v>151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97"/>
      <c r="M3" s="28"/>
      <c r="N3" s="28"/>
      <c r="O3" s="28"/>
      <c r="P3" s="28"/>
      <c r="Q3" s="115"/>
      <c r="R3" s="115"/>
      <c r="S3" s="28"/>
      <c r="T3" s="28"/>
      <c r="U3" s="119"/>
    </row>
    <row r="4" spans="1:21" ht="13.5" customHeight="1" thickBot="1">
      <c r="A4" s="20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98"/>
      <c r="M4" s="31"/>
      <c r="N4" s="31"/>
      <c r="O4" s="28"/>
      <c r="P4" s="115"/>
      <c r="Q4" s="28"/>
      <c r="R4" s="115"/>
      <c r="S4" s="31"/>
      <c r="T4" s="31"/>
      <c r="U4" s="120"/>
    </row>
    <row r="5" spans="1:21" ht="13.5" thickTop="1">
      <c r="A5" s="44"/>
      <c r="B5" s="93"/>
      <c r="C5" s="93"/>
      <c r="D5" s="93"/>
      <c r="E5" s="93"/>
      <c r="F5" s="93"/>
      <c r="G5" s="93"/>
      <c r="H5" s="93"/>
      <c r="I5" s="93"/>
      <c r="J5" s="93"/>
      <c r="K5" s="93"/>
      <c r="L5" s="44"/>
      <c r="M5" s="44"/>
      <c r="N5" s="44"/>
      <c r="O5" s="100"/>
      <c r="P5" s="100"/>
      <c r="Q5" s="100"/>
      <c r="R5" s="100"/>
      <c r="S5" s="100"/>
      <c r="U5" s="100"/>
    </row>
    <row r="6" spans="1:21" s="53" customFormat="1" ht="13.5" thickBot="1">
      <c r="A6" s="52" t="s">
        <v>3</v>
      </c>
      <c r="B6" s="71"/>
      <c r="C6" s="71"/>
      <c r="D6" s="71" t="s">
        <v>4</v>
      </c>
      <c r="E6" s="71"/>
      <c r="F6" s="71" t="s">
        <v>5</v>
      </c>
      <c r="G6" s="71"/>
      <c r="H6" s="71" t="s">
        <v>6</v>
      </c>
      <c r="I6" s="71"/>
      <c r="J6" s="71" t="s">
        <v>43</v>
      </c>
      <c r="K6" s="71"/>
      <c r="L6" s="71"/>
      <c r="M6" s="71" t="s">
        <v>67</v>
      </c>
      <c r="N6" s="71"/>
      <c r="O6" s="52" t="s">
        <v>79</v>
      </c>
      <c r="P6" s="104"/>
      <c r="Q6" s="52" t="s">
        <v>108</v>
      </c>
      <c r="R6" s="52"/>
      <c r="S6" s="52" t="s">
        <v>112</v>
      </c>
      <c r="T6" s="52"/>
      <c r="U6" s="53" t="s">
        <v>135</v>
      </c>
    </row>
    <row r="7" spans="1:21" ht="13.5" thickTop="1">
      <c r="A7" s="44" t="s">
        <v>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44"/>
      <c r="M7" s="44"/>
      <c r="N7" s="44"/>
      <c r="O7" s="44"/>
      <c r="P7" s="103"/>
      <c r="Q7" s="44"/>
      <c r="R7" s="103"/>
      <c r="S7" s="44"/>
      <c r="U7" s="118"/>
    </row>
    <row r="8" spans="1:21" ht="12.75">
      <c r="A8" s="44" t="s">
        <v>8</v>
      </c>
      <c r="B8" s="93"/>
      <c r="C8" s="93"/>
      <c r="D8" s="93">
        <v>46</v>
      </c>
      <c r="E8" s="93"/>
      <c r="F8" s="93">
        <v>46</v>
      </c>
      <c r="G8" s="93"/>
      <c r="H8" s="93">
        <v>46</v>
      </c>
      <c r="I8" s="93"/>
      <c r="J8" s="93">
        <v>46</v>
      </c>
      <c r="K8" s="93"/>
      <c r="L8" s="44"/>
      <c r="M8" s="93">
        <v>25</v>
      </c>
      <c r="N8" s="44"/>
      <c r="O8" s="93">
        <v>9</v>
      </c>
      <c r="P8" s="44"/>
      <c r="Q8" s="95">
        <v>9</v>
      </c>
      <c r="S8" s="38">
        <v>9</v>
      </c>
      <c r="U8" s="66">
        <v>9</v>
      </c>
    </row>
    <row r="9" spans="1:21" ht="12.75">
      <c r="A9" s="44" t="s">
        <v>9</v>
      </c>
      <c r="B9" s="93"/>
      <c r="C9" s="93"/>
      <c r="D9" s="93">
        <v>13712</v>
      </c>
      <c r="E9" s="93"/>
      <c r="F9" s="93">
        <v>9031</v>
      </c>
      <c r="G9" s="93"/>
      <c r="H9" s="93">
        <v>8843</v>
      </c>
      <c r="I9" s="93"/>
      <c r="J9" s="93">
        <v>4524</v>
      </c>
      <c r="K9" s="93"/>
      <c r="L9" s="44"/>
      <c r="M9" s="93">
        <v>3883</v>
      </c>
      <c r="N9" s="44"/>
      <c r="O9" s="93">
        <v>9136</v>
      </c>
      <c r="P9" s="44"/>
      <c r="Q9" s="95">
        <v>10636</v>
      </c>
      <c r="S9" s="38">
        <v>11396</v>
      </c>
      <c r="U9" s="66">
        <v>5144</v>
      </c>
    </row>
    <row r="10" spans="1:22" ht="12.75">
      <c r="A10" s="44" t="s">
        <v>42</v>
      </c>
      <c r="B10" s="93"/>
      <c r="C10" s="93"/>
      <c r="D10" s="93">
        <v>195876</v>
      </c>
      <c r="E10" s="93"/>
      <c r="F10" s="93">
        <v>176064</v>
      </c>
      <c r="G10" s="93"/>
      <c r="H10" s="93">
        <v>511595</v>
      </c>
      <c r="I10" s="93" t="s">
        <v>16</v>
      </c>
      <c r="J10" s="93">
        <v>626345</v>
      </c>
      <c r="K10" s="93"/>
      <c r="L10" s="44"/>
      <c r="M10" s="93">
        <v>899106</v>
      </c>
      <c r="N10" s="44"/>
      <c r="O10" s="93">
        <v>1049872</v>
      </c>
      <c r="P10" s="44"/>
      <c r="Q10" s="95">
        <v>1059669</v>
      </c>
      <c r="S10" s="38">
        <v>1169292</v>
      </c>
      <c r="U10" s="66">
        <v>1167582</v>
      </c>
      <c r="V10" s="27" t="s">
        <v>16</v>
      </c>
    </row>
    <row r="11" spans="1:21" ht="12.75">
      <c r="A11" s="44" t="s">
        <v>10</v>
      </c>
      <c r="B11" s="93"/>
      <c r="C11" s="93"/>
      <c r="D11" s="93">
        <v>1429033</v>
      </c>
      <c r="E11" s="93"/>
      <c r="F11" s="93">
        <v>1157372</v>
      </c>
      <c r="G11" s="93"/>
      <c r="H11" s="93">
        <v>478232</v>
      </c>
      <c r="I11" s="93"/>
      <c r="J11" s="93">
        <v>497308</v>
      </c>
      <c r="K11" s="93"/>
      <c r="L11" s="44"/>
      <c r="M11" s="93">
        <v>481174</v>
      </c>
      <c r="N11" s="44"/>
      <c r="O11" s="93">
        <v>591107</v>
      </c>
      <c r="P11" s="44"/>
      <c r="Q11" s="95">
        <v>782457</v>
      </c>
      <c r="S11" s="38">
        <v>903284</v>
      </c>
      <c r="U11" s="66">
        <v>1077262</v>
      </c>
    </row>
    <row r="12" spans="1:21" ht="12.75">
      <c r="A12" s="44" t="s">
        <v>46</v>
      </c>
      <c r="B12" s="93"/>
      <c r="C12" s="93"/>
      <c r="D12" s="93">
        <v>0</v>
      </c>
      <c r="E12" s="93"/>
      <c r="F12" s="93">
        <v>0</v>
      </c>
      <c r="G12" s="93"/>
      <c r="H12" s="93">
        <v>111359</v>
      </c>
      <c r="I12" s="93"/>
      <c r="J12" s="93">
        <v>14116</v>
      </c>
      <c r="K12" s="93"/>
      <c r="L12" s="44"/>
      <c r="M12" s="93">
        <v>2880</v>
      </c>
      <c r="N12" s="44"/>
      <c r="O12" s="93">
        <v>1406</v>
      </c>
      <c r="P12" s="44"/>
      <c r="Q12" s="95">
        <v>0</v>
      </c>
      <c r="S12" s="38">
        <v>0</v>
      </c>
      <c r="U12" s="66">
        <v>-160</v>
      </c>
    </row>
    <row r="13" spans="1:21" ht="12.75">
      <c r="A13" s="44" t="s">
        <v>50</v>
      </c>
      <c r="B13" s="93"/>
      <c r="C13" s="93"/>
      <c r="D13" s="93">
        <v>0</v>
      </c>
      <c r="E13" s="93"/>
      <c r="F13" s="93">
        <v>0</v>
      </c>
      <c r="G13" s="93"/>
      <c r="H13" s="93">
        <v>0</v>
      </c>
      <c r="I13" s="93"/>
      <c r="J13" s="93">
        <v>88336</v>
      </c>
      <c r="K13" s="93" t="s">
        <v>16</v>
      </c>
      <c r="L13" s="44"/>
      <c r="M13" s="93">
        <v>4133</v>
      </c>
      <c r="N13" s="44"/>
      <c r="O13" s="93">
        <v>2939</v>
      </c>
      <c r="P13" s="44"/>
      <c r="Q13" s="95">
        <v>3316</v>
      </c>
      <c r="S13" s="38">
        <v>0</v>
      </c>
      <c r="U13" s="66">
        <v>-88</v>
      </c>
    </row>
    <row r="14" spans="1:21" ht="12.75">
      <c r="A14" s="44" t="s">
        <v>55</v>
      </c>
      <c r="B14" s="93"/>
      <c r="C14" s="93"/>
      <c r="D14" s="93">
        <v>0</v>
      </c>
      <c r="E14" s="93"/>
      <c r="F14" s="93">
        <v>0</v>
      </c>
      <c r="G14" s="93"/>
      <c r="H14" s="93">
        <v>0</v>
      </c>
      <c r="I14" s="93"/>
      <c r="J14" s="93">
        <v>0</v>
      </c>
      <c r="K14" s="93"/>
      <c r="L14" s="44" t="s">
        <v>16</v>
      </c>
      <c r="M14" s="93">
        <v>20274</v>
      </c>
      <c r="N14" s="44"/>
      <c r="O14" s="93">
        <v>4263</v>
      </c>
      <c r="P14" s="44"/>
      <c r="Q14" s="95">
        <v>3859</v>
      </c>
      <c r="S14" s="38">
        <v>2244</v>
      </c>
      <c r="U14" s="66">
        <v>13</v>
      </c>
    </row>
    <row r="15" spans="1:21" ht="12.75">
      <c r="A15" s="44" t="s">
        <v>47</v>
      </c>
      <c r="B15" s="93"/>
      <c r="C15" s="93"/>
      <c r="D15" s="93">
        <v>0</v>
      </c>
      <c r="E15" s="93"/>
      <c r="F15" s="93">
        <v>0</v>
      </c>
      <c r="G15" s="93"/>
      <c r="H15" s="93">
        <v>0</v>
      </c>
      <c r="I15" s="93"/>
      <c r="J15" s="93">
        <v>28898</v>
      </c>
      <c r="K15" s="93" t="s">
        <v>16</v>
      </c>
      <c r="L15" s="44"/>
      <c r="M15" s="93">
        <v>2384</v>
      </c>
      <c r="N15" s="44"/>
      <c r="O15" s="93">
        <v>1186</v>
      </c>
      <c r="P15" s="44"/>
      <c r="Q15" s="95">
        <v>1141</v>
      </c>
      <c r="S15" s="38">
        <v>794</v>
      </c>
      <c r="U15" s="66">
        <v>0</v>
      </c>
    </row>
    <row r="16" spans="1:22" ht="12.75">
      <c r="A16" s="109" t="s">
        <v>137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44"/>
      <c r="M16" s="93">
        <v>0</v>
      </c>
      <c r="N16" s="44"/>
      <c r="O16" s="93">
        <v>0</v>
      </c>
      <c r="P16" s="44"/>
      <c r="Q16" s="95">
        <v>0</v>
      </c>
      <c r="S16" s="38">
        <v>0</v>
      </c>
      <c r="U16" s="66">
        <v>13175</v>
      </c>
      <c r="V16" s="27" t="s">
        <v>70</v>
      </c>
    </row>
    <row r="17" spans="1:21" ht="12.75">
      <c r="A17" s="44" t="s">
        <v>74</v>
      </c>
      <c r="B17" s="93"/>
      <c r="C17" s="93"/>
      <c r="D17" s="93">
        <v>0</v>
      </c>
      <c r="E17" s="93"/>
      <c r="F17" s="93">
        <v>0</v>
      </c>
      <c r="G17" s="93"/>
      <c r="H17" s="93">
        <v>0</v>
      </c>
      <c r="I17" s="93"/>
      <c r="J17" s="93">
        <v>0</v>
      </c>
      <c r="K17" s="93"/>
      <c r="L17" s="44"/>
      <c r="M17" s="93">
        <v>115262</v>
      </c>
      <c r="N17" s="44"/>
      <c r="O17" s="93">
        <v>115705</v>
      </c>
      <c r="P17" s="44"/>
      <c r="Q17" s="95">
        <v>87513</v>
      </c>
      <c r="S17" s="38">
        <v>86019</v>
      </c>
      <c r="U17" s="66">
        <v>0</v>
      </c>
    </row>
    <row r="18" spans="1:21" ht="12.75">
      <c r="A18" s="44" t="s">
        <v>11</v>
      </c>
      <c r="B18" s="93"/>
      <c r="C18" s="93"/>
      <c r="D18" s="93">
        <v>59352</v>
      </c>
      <c r="E18" s="93"/>
      <c r="F18" s="93">
        <v>40704</v>
      </c>
      <c r="G18" s="93"/>
      <c r="H18" s="93">
        <v>49575</v>
      </c>
      <c r="I18" s="93"/>
      <c r="J18" s="93">
        <v>56094</v>
      </c>
      <c r="K18" s="93"/>
      <c r="L18" s="44"/>
      <c r="M18" s="93">
        <v>56396</v>
      </c>
      <c r="N18" s="44"/>
      <c r="O18" s="93">
        <v>65216</v>
      </c>
      <c r="P18" s="44"/>
      <c r="Q18" s="95">
        <v>54873</v>
      </c>
      <c r="S18" s="38">
        <v>53362</v>
      </c>
      <c r="U18" s="66">
        <v>48383</v>
      </c>
    </row>
    <row r="19" spans="1:21" ht="12.75">
      <c r="A19" s="44" t="s">
        <v>45</v>
      </c>
      <c r="B19" s="93"/>
      <c r="C19" s="93"/>
      <c r="D19" s="93">
        <v>0</v>
      </c>
      <c r="E19" s="93"/>
      <c r="F19" s="93">
        <v>0</v>
      </c>
      <c r="G19" s="93"/>
      <c r="H19" s="93">
        <v>0</v>
      </c>
      <c r="I19" s="93"/>
      <c r="J19" s="93">
        <v>2422</v>
      </c>
      <c r="K19" s="93" t="s">
        <v>16</v>
      </c>
      <c r="L19" s="44"/>
      <c r="M19" s="93">
        <v>348</v>
      </c>
      <c r="N19" s="44"/>
      <c r="O19" s="93">
        <v>303</v>
      </c>
      <c r="P19" s="44"/>
      <c r="Q19" s="95">
        <v>294</v>
      </c>
      <c r="S19" s="38">
        <v>272</v>
      </c>
      <c r="U19" s="66">
        <v>37</v>
      </c>
    </row>
    <row r="20" spans="1:21" ht="12.75">
      <c r="A20" s="109" t="s">
        <v>113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44"/>
      <c r="M20" s="93">
        <v>0</v>
      </c>
      <c r="N20" s="44"/>
      <c r="O20" s="93">
        <v>0</v>
      </c>
      <c r="P20" s="44"/>
      <c r="Q20" s="95">
        <v>0</v>
      </c>
      <c r="S20" s="38">
        <v>0</v>
      </c>
      <c r="U20" s="66">
        <v>1</v>
      </c>
    </row>
    <row r="21" spans="1:21" ht="12.75">
      <c r="A21" s="105" t="s">
        <v>12</v>
      </c>
      <c r="B21" s="93"/>
      <c r="C21" s="93"/>
      <c r="D21" s="93">
        <v>0</v>
      </c>
      <c r="E21" s="93"/>
      <c r="F21" s="93">
        <v>1571</v>
      </c>
      <c r="G21" s="93"/>
      <c r="H21" s="93">
        <v>13234</v>
      </c>
      <c r="I21" s="93"/>
      <c r="J21" s="93">
        <v>7695</v>
      </c>
      <c r="K21" s="93"/>
      <c r="L21" s="44"/>
      <c r="M21" s="93">
        <v>15280</v>
      </c>
      <c r="N21" s="44"/>
      <c r="O21" s="93">
        <v>15511</v>
      </c>
      <c r="P21" s="44"/>
      <c r="Q21" s="95">
        <v>16466</v>
      </c>
      <c r="S21" s="38">
        <v>21925</v>
      </c>
      <c r="U21" s="66">
        <v>21799</v>
      </c>
    </row>
    <row r="22" spans="1:21" ht="12.75">
      <c r="A22" s="44" t="s">
        <v>13</v>
      </c>
      <c r="B22" s="93"/>
      <c r="C22" s="93"/>
      <c r="D22" s="93">
        <v>2556</v>
      </c>
      <c r="E22" s="93"/>
      <c r="F22" s="93">
        <v>2168</v>
      </c>
      <c r="G22" s="93"/>
      <c r="H22" s="93">
        <v>3122</v>
      </c>
      <c r="I22" s="93"/>
      <c r="J22" s="93">
        <v>2876</v>
      </c>
      <c r="K22" s="93"/>
      <c r="L22" s="44"/>
      <c r="M22" s="93">
        <v>2154</v>
      </c>
      <c r="N22" s="44"/>
      <c r="O22" s="93">
        <v>846</v>
      </c>
      <c r="P22" s="44"/>
      <c r="Q22" s="95">
        <v>3711</v>
      </c>
      <c r="S22" s="38">
        <v>5062</v>
      </c>
      <c r="U22" s="66">
        <v>5048</v>
      </c>
    </row>
    <row r="23" spans="1:21" ht="12.75">
      <c r="A23" s="44" t="s">
        <v>14</v>
      </c>
      <c r="B23" s="93"/>
      <c r="C23" s="93"/>
      <c r="D23" s="93">
        <v>2023918</v>
      </c>
      <c r="E23" s="93"/>
      <c r="F23" s="93">
        <v>1884000</v>
      </c>
      <c r="G23" s="93"/>
      <c r="H23" s="93">
        <v>1917447</v>
      </c>
      <c r="I23" s="93"/>
      <c r="J23" s="93">
        <v>1797172</v>
      </c>
      <c r="K23" s="93"/>
      <c r="L23" s="44"/>
      <c r="M23" s="93">
        <v>2269285</v>
      </c>
      <c r="N23" s="44"/>
      <c r="O23" s="93">
        <v>2465204</v>
      </c>
      <c r="P23" s="44"/>
      <c r="Q23" s="95">
        <v>3208125</v>
      </c>
      <c r="S23" s="38">
        <v>3936433</v>
      </c>
      <c r="U23" s="66">
        <v>4214409</v>
      </c>
    </row>
    <row r="24" spans="1:21" ht="12.75">
      <c r="A24" s="44" t="s">
        <v>82</v>
      </c>
      <c r="B24" s="93"/>
      <c r="C24" s="93"/>
      <c r="D24" s="93">
        <v>0</v>
      </c>
      <c r="E24" s="93"/>
      <c r="F24" s="93">
        <v>0</v>
      </c>
      <c r="G24" s="93"/>
      <c r="H24" s="93">
        <v>0</v>
      </c>
      <c r="I24" s="93"/>
      <c r="J24" s="93">
        <v>0</v>
      </c>
      <c r="K24" s="93"/>
      <c r="L24" s="44"/>
      <c r="M24" s="93">
        <v>0</v>
      </c>
      <c r="N24" s="44"/>
      <c r="O24" s="93">
        <v>18365</v>
      </c>
      <c r="P24" s="44"/>
      <c r="Q24" s="95">
        <v>10783</v>
      </c>
      <c r="S24" s="38">
        <v>217</v>
      </c>
      <c r="U24" s="66">
        <v>89</v>
      </c>
    </row>
    <row r="25" spans="1:21" ht="12.75">
      <c r="A25" s="44" t="s">
        <v>76</v>
      </c>
      <c r="B25" s="93"/>
      <c r="C25" s="93"/>
      <c r="D25" s="93">
        <v>0</v>
      </c>
      <c r="E25" s="93"/>
      <c r="F25" s="93">
        <v>0</v>
      </c>
      <c r="G25" s="93"/>
      <c r="H25" s="93">
        <v>0</v>
      </c>
      <c r="I25" s="93"/>
      <c r="J25" s="93">
        <v>0</v>
      </c>
      <c r="K25" s="93"/>
      <c r="L25" s="44"/>
      <c r="M25" s="93">
        <v>-262</v>
      </c>
      <c r="N25" s="44"/>
      <c r="O25" s="93">
        <v>-157</v>
      </c>
      <c r="P25" s="44"/>
      <c r="Q25" s="95">
        <v>0</v>
      </c>
      <c r="S25" s="38">
        <v>0</v>
      </c>
      <c r="U25" s="66">
        <v>0</v>
      </c>
    </row>
    <row r="26" spans="1:21" ht="12.75">
      <c r="A26" s="44" t="s">
        <v>48</v>
      </c>
      <c r="B26" s="93"/>
      <c r="C26" s="93"/>
      <c r="D26" s="93">
        <v>1133231</v>
      </c>
      <c r="E26" s="93"/>
      <c r="F26" s="93">
        <v>951011</v>
      </c>
      <c r="G26" s="93"/>
      <c r="H26" s="93">
        <v>1018789</v>
      </c>
      <c r="I26" s="93"/>
      <c r="J26" s="93">
        <v>709877</v>
      </c>
      <c r="K26" s="93"/>
      <c r="L26" s="44"/>
      <c r="M26" s="93">
        <v>937667</v>
      </c>
      <c r="N26" s="44"/>
      <c r="O26" s="93">
        <v>1065956</v>
      </c>
      <c r="P26" s="44"/>
      <c r="Q26" s="95">
        <v>1120222</v>
      </c>
      <c r="S26" s="38">
        <v>-185</v>
      </c>
      <c r="U26" s="66">
        <v>80</v>
      </c>
    </row>
    <row r="27" spans="1:21" ht="12.75">
      <c r="A27" s="44" t="s">
        <v>49</v>
      </c>
      <c r="B27" s="93"/>
      <c r="C27" s="93"/>
      <c r="D27" s="93">
        <v>0</v>
      </c>
      <c r="E27" s="93"/>
      <c r="F27" s="93">
        <v>0</v>
      </c>
      <c r="G27" s="93"/>
      <c r="H27" s="93">
        <v>0</v>
      </c>
      <c r="I27" s="93"/>
      <c r="J27" s="93">
        <v>1587</v>
      </c>
      <c r="K27" s="93" t="s">
        <v>16</v>
      </c>
      <c r="L27" s="44"/>
      <c r="M27" s="93">
        <v>202</v>
      </c>
      <c r="N27" s="44"/>
      <c r="O27" s="93">
        <v>190</v>
      </c>
      <c r="P27" s="44"/>
      <c r="Q27" s="95">
        <v>50</v>
      </c>
      <c r="S27" s="38">
        <v>50</v>
      </c>
      <c r="U27" s="66">
        <v>0</v>
      </c>
    </row>
    <row r="28" spans="1:21" ht="12.75">
      <c r="A28" s="44" t="s">
        <v>114</v>
      </c>
      <c r="B28" s="93"/>
      <c r="C28" s="93"/>
      <c r="D28" s="93">
        <v>0</v>
      </c>
      <c r="E28" s="93"/>
      <c r="F28" s="93">
        <v>0</v>
      </c>
      <c r="G28" s="93"/>
      <c r="H28" s="93">
        <v>0</v>
      </c>
      <c r="I28" s="93"/>
      <c r="J28" s="93">
        <v>361216</v>
      </c>
      <c r="K28" s="93" t="s">
        <v>16</v>
      </c>
      <c r="L28" s="44"/>
      <c r="M28" s="93">
        <v>540144</v>
      </c>
      <c r="N28" s="44"/>
      <c r="O28" s="93">
        <v>560020</v>
      </c>
      <c r="P28" s="44"/>
      <c r="Q28" s="95">
        <v>725699</v>
      </c>
      <c r="S28" s="38">
        <v>250549</v>
      </c>
      <c r="U28" s="66">
        <v>288209</v>
      </c>
    </row>
    <row r="29" spans="1:21" ht="12.75">
      <c r="A29" s="44" t="s">
        <v>115</v>
      </c>
      <c r="B29" s="93"/>
      <c r="C29" s="93"/>
      <c r="D29" s="93">
        <v>0</v>
      </c>
      <c r="E29" s="93"/>
      <c r="F29" s="93">
        <v>0</v>
      </c>
      <c r="G29" s="93"/>
      <c r="H29" s="93">
        <v>98477</v>
      </c>
      <c r="I29" s="93"/>
      <c r="J29" s="93">
        <v>81501</v>
      </c>
      <c r="K29" s="93"/>
      <c r="L29" s="44"/>
      <c r="M29" s="93">
        <v>58063</v>
      </c>
      <c r="N29" s="44"/>
      <c r="O29" s="93">
        <v>55874</v>
      </c>
      <c r="P29" s="44"/>
      <c r="Q29" s="95">
        <v>42305</v>
      </c>
      <c r="S29" s="38">
        <v>20733</v>
      </c>
      <c r="U29" s="66">
        <v>19014</v>
      </c>
    </row>
    <row r="30" spans="1:21" ht="12.75">
      <c r="A30" s="109" t="s">
        <v>147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44"/>
      <c r="M30" s="93">
        <v>1500</v>
      </c>
      <c r="N30" s="44"/>
      <c r="O30" s="93">
        <v>0</v>
      </c>
      <c r="P30" s="44"/>
      <c r="Q30" s="95">
        <v>0</v>
      </c>
      <c r="S30" s="38">
        <v>0</v>
      </c>
      <c r="U30" s="66">
        <v>0</v>
      </c>
    </row>
    <row r="31" spans="1:21" ht="12.75">
      <c r="A31" s="44" t="s">
        <v>69</v>
      </c>
      <c r="B31" s="93"/>
      <c r="C31" s="93"/>
      <c r="D31" s="93">
        <v>0</v>
      </c>
      <c r="E31" s="93"/>
      <c r="F31" s="93">
        <v>0</v>
      </c>
      <c r="G31" s="93"/>
      <c r="H31" s="93">
        <v>0</v>
      </c>
      <c r="I31" s="93"/>
      <c r="J31" s="93">
        <v>0</v>
      </c>
      <c r="K31" s="93"/>
      <c r="L31" s="44"/>
      <c r="M31" s="93">
        <v>29845</v>
      </c>
      <c r="N31" s="44"/>
      <c r="O31" s="93">
        <v>13167</v>
      </c>
      <c r="P31" s="44"/>
      <c r="Q31" s="95">
        <v>980</v>
      </c>
      <c r="S31" s="38">
        <v>10</v>
      </c>
      <c r="U31" s="66">
        <v>4</v>
      </c>
    </row>
    <row r="32" spans="1:21" ht="12.75">
      <c r="A32" s="44" t="s">
        <v>80</v>
      </c>
      <c r="B32" s="93"/>
      <c r="C32" s="93"/>
      <c r="D32" s="93">
        <v>0</v>
      </c>
      <c r="E32" s="93"/>
      <c r="F32" s="93">
        <v>0</v>
      </c>
      <c r="G32" s="93"/>
      <c r="H32" s="93">
        <v>0</v>
      </c>
      <c r="I32" s="93"/>
      <c r="J32" s="93">
        <v>0</v>
      </c>
      <c r="K32" s="93"/>
      <c r="L32" s="44"/>
      <c r="M32" s="93">
        <v>0</v>
      </c>
      <c r="N32" s="44"/>
      <c r="O32" s="93">
        <v>122466</v>
      </c>
      <c r="P32" s="44"/>
      <c r="Q32" s="95">
        <v>67700</v>
      </c>
      <c r="S32" s="38">
        <v>12628</v>
      </c>
      <c r="U32" s="66">
        <v>887</v>
      </c>
    </row>
    <row r="33" spans="1:21" ht="12.75">
      <c r="A33" s="44" t="s">
        <v>109</v>
      </c>
      <c r="B33" s="93"/>
      <c r="C33" s="93"/>
      <c r="D33" s="93">
        <v>0</v>
      </c>
      <c r="E33" s="93"/>
      <c r="F33" s="93">
        <v>0</v>
      </c>
      <c r="G33" s="93"/>
      <c r="H33" s="93">
        <v>0</v>
      </c>
      <c r="I33" s="93"/>
      <c r="J33" s="93">
        <v>0</v>
      </c>
      <c r="K33" s="93"/>
      <c r="L33" s="44"/>
      <c r="M33" s="93">
        <v>0</v>
      </c>
      <c r="N33" s="93"/>
      <c r="O33" s="93">
        <v>0</v>
      </c>
      <c r="P33" s="44"/>
      <c r="Q33" s="95">
        <v>24785</v>
      </c>
      <c r="S33" s="38">
        <v>12796</v>
      </c>
      <c r="U33" s="66">
        <v>87</v>
      </c>
    </row>
    <row r="34" spans="1:21" ht="12.75">
      <c r="A34" s="44" t="s">
        <v>110</v>
      </c>
      <c r="B34" s="93"/>
      <c r="C34" s="93"/>
      <c r="D34" s="93">
        <v>0</v>
      </c>
      <c r="E34" s="93"/>
      <c r="F34" s="93">
        <v>0</v>
      </c>
      <c r="G34" s="93"/>
      <c r="H34" s="93">
        <v>0</v>
      </c>
      <c r="I34" s="93"/>
      <c r="J34" s="93">
        <v>0</v>
      </c>
      <c r="K34" s="93"/>
      <c r="L34" s="44"/>
      <c r="M34" s="93">
        <v>0</v>
      </c>
      <c r="N34" s="44"/>
      <c r="O34" s="93">
        <v>0</v>
      </c>
      <c r="P34" s="44"/>
      <c r="Q34" s="95">
        <v>17000</v>
      </c>
      <c r="S34" s="38">
        <v>62371</v>
      </c>
      <c r="U34" s="66">
        <v>-4162</v>
      </c>
    </row>
    <row r="35" spans="1:21" ht="12.75">
      <c r="A35" s="44" t="s">
        <v>120</v>
      </c>
      <c r="B35" s="93"/>
      <c r="C35" s="93"/>
      <c r="D35" s="93"/>
      <c r="E35" s="93"/>
      <c r="F35" s="93"/>
      <c r="G35" s="93"/>
      <c r="H35" s="93"/>
      <c r="I35" s="93"/>
      <c r="J35" s="93">
        <v>0</v>
      </c>
      <c r="K35" s="93"/>
      <c r="L35" s="44"/>
      <c r="M35" s="93">
        <v>0</v>
      </c>
      <c r="N35" s="44"/>
      <c r="O35" s="93">
        <v>0</v>
      </c>
      <c r="P35" s="44"/>
      <c r="Q35" s="95">
        <v>0</v>
      </c>
      <c r="S35" s="38">
        <v>19246</v>
      </c>
      <c r="U35" s="66">
        <v>11089</v>
      </c>
    </row>
    <row r="36" spans="1:21" ht="12.75">
      <c r="A36" s="44" t="s">
        <v>90</v>
      </c>
      <c r="B36" s="93"/>
      <c r="C36" s="93"/>
      <c r="D36" s="93">
        <v>0</v>
      </c>
      <c r="E36" s="93"/>
      <c r="F36" s="93">
        <v>0</v>
      </c>
      <c r="G36" s="93"/>
      <c r="H36" s="93">
        <v>0</v>
      </c>
      <c r="I36" s="93"/>
      <c r="J36" s="93">
        <v>0</v>
      </c>
      <c r="K36" s="93"/>
      <c r="L36" s="44"/>
      <c r="M36" s="93">
        <v>443157</v>
      </c>
      <c r="N36" s="44"/>
      <c r="O36" s="93">
        <v>610109</v>
      </c>
      <c r="P36" s="44"/>
      <c r="Q36" s="95">
        <v>819672</v>
      </c>
      <c r="S36" s="38">
        <v>843959</v>
      </c>
      <c r="U36" s="66">
        <v>958670</v>
      </c>
    </row>
    <row r="37" spans="1:21" ht="12.75">
      <c r="A37" s="44" t="s">
        <v>116</v>
      </c>
      <c r="B37" s="93"/>
      <c r="C37" s="93"/>
      <c r="D37" s="93">
        <v>0</v>
      </c>
      <c r="E37" s="93"/>
      <c r="F37" s="93">
        <v>0</v>
      </c>
      <c r="G37" s="93"/>
      <c r="H37" s="93">
        <v>91720</v>
      </c>
      <c r="I37" s="93"/>
      <c r="J37" s="93">
        <v>103701</v>
      </c>
      <c r="K37" s="93" t="s">
        <v>16</v>
      </c>
      <c r="L37" s="44"/>
      <c r="M37" s="93">
        <v>182249</v>
      </c>
      <c r="N37" s="44"/>
      <c r="O37" s="93">
        <v>176347</v>
      </c>
      <c r="P37" s="44"/>
      <c r="Q37" s="95">
        <v>78190</v>
      </c>
      <c r="S37" s="38">
        <v>1051341</v>
      </c>
      <c r="U37" s="66">
        <v>1075970</v>
      </c>
    </row>
    <row r="38" spans="1:21" ht="12.75">
      <c r="A38" s="44" t="s">
        <v>117</v>
      </c>
      <c r="B38" s="93"/>
      <c r="C38" s="93"/>
      <c r="D38" s="93">
        <v>0</v>
      </c>
      <c r="E38" s="93"/>
      <c r="F38" s="93">
        <v>0</v>
      </c>
      <c r="G38" s="93"/>
      <c r="H38" s="93">
        <v>0</v>
      </c>
      <c r="I38" s="93"/>
      <c r="J38" s="93">
        <v>281</v>
      </c>
      <c r="K38" s="93" t="s">
        <v>16</v>
      </c>
      <c r="L38" s="44"/>
      <c r="M38" s="93">
        <v>70</v>
      </c>
      <c r="N38" s="44"/>
      <c r="O38" s="93">
        <v>10</v>
      </c>
      <c r="P38" s="44"/>
      <c r="Q38" s="95">
        <v>6</v>
      </c>
      <c r="S38" s="38">
        <v>6</v>
      </c>
      <c r="U38" s="66">
        <v>0</v>
      </c>
    </row>
    <row r="39" spans="1:21" ht="12.75">
      <c r="A39" s="44" t="s">
        <v>103</v>
      </c>
      <c r="B39" s="93"/>
      <c r="C39" s="93"/>
      <c r="D39" s="93">
        <v>0</v>
      </c>
      <c r="E39" s="93"/>
      <c r="F39" s="93">
        <v>0</v>
      </c>
      <c r="G39" s="93"/>
      <c r="H39" s="93">
        <v>0</v>
      </c>
      <c r="I39" s="93"/>
      <c r="J39" s="93">
        <v>0</v>
      </c>
      <c r="K39" s="93"/>
      <c r="L39" s="44"/>
      <c r="M39" s="93">
        <v>0</v>
      </c>
      <c r="N39" s="44"/>
      <c r="O39" s="93">
        <v>0</v>
      </c>
      <c r="P39" s="44"/>
      <c r="Q39" s="95">
        <v>41847</v>
      </c>
      <c r="S39" s="38">
        <v>6307</v>
      </c>
      <c r="U39" s="66">
        <v>3417</v>
      </c>
    </row>
    <row r="40" spans="1:21" ht="12.75">
      <c r="A40" s="44" t="s">
        <v>89</v>
      </c>
      <c r="B40" s="93"/>
      <c r="C40" s="93"/>
      <c r="D40" s="93">
        <v>0</v>
      </c>
      <c r="E40" s="93"/>
      <c r="F40" s="93">
        <v>0</v>
      </c>
      <c r="G40" s="93"/>
      <c r="H40" s="93">
        <v>0</v>
      </c>
      <c r="I40" s="93"/>
      <c r="J40" s="93">
        <v>0</v>
      </c>
      <c r="K40" s="93"/>
      <c r="L40" s="44"/>
      <c r="M40" s="93">
        <v>3661</v>
      </c>
      <c r="N40" s="44"/>
      <c r="O40" s="93">
        <v>50625</v>
      </c>
      <c r="P40" s="44"/>
      <c r="Q40" s="95">
        <v>20160</v>
      </c>
      <c r="S40" s="38">
        <v>66571</v>
      </c>
      <c r="U40" s="66">
        <v>86753</v>
      </c>
    </row>
    <row r="41" spans="1:21" ht="12.75">
      <c r="A41" s="44" t="s">
        <v>15</v>
      </c>
      <c r="B41" s="93"/>
      <c r="C41" s="93"/>
      <c r="D41" s="93">
        <v>449448</v>
      </c>
      <c r="E41" s="93"/>
      <c r="F41" s="93">
        <v>558193</v>
      </c>
      <c r="G41" s="93"/>
      <c r="H41" s="93">
        <v>511205</v>
      </c>
      <c r="I41" s="93"/>
      <c r="J41" s="93">
        <v>567092</v>
      </c>
      <c r="K41" s="93"/>
      <c r="L41" s="44"/>
      <c r="M41" s="93">
        <v>205414</v>
      </c>
      <c r="N41" s="44"/>
      <c r="O41" s="93">
        <v>216235</v>
      </c>
      <c r="P41" s="44"/>
      <c r="Q41" s="95">
        <v>181339</v>
      </c>
      <c r="S41" s="38">
        <v>209106</v>
      </c>
      <c r="U41" s="66">
        <v>229465</v>
      </c>
    </row>
    <row r="42" spans="1:22" ht="12.75">
      <c r="A42" s="109" t="s">
        <v>136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44"/>
      <c r="M42" s="93">
        <v>0</v>
      </c>
      <c r="N42" s="44"/>
      <c r="O42" s="93">
        <v>0</v>
      </c>
      <c r="P42" s="44"/>
      <c r="Q42" s="95">
        <v>0</v>
      </c>
      <c r="S42" s="38">
        <v>0</v>
      </c>
      <c r="U42" s="66">
        <v>18</v>
      </c>
      <c r="V42" s="27" t="s">
        <v>70</v>
      </c>
    </row>
    <row r="43" spans="1:21" ht="12.75">
      <c r="A43" s="44" t="s">
        <v>118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44"/>
      <c r="M43" s="93">
        <v>0</v>
      </c>
      <c r="N43" s="44"/>
      <c r="O43" s="93">
        <v>0</v>
      </c>
      <c r="P43" s="44"/>
      <c r="Q43" s="95">
        <v>0</v>
      </c>
      <c r="S43" s="38">
        <v>451</v>
      </c>
      <c r="U43" s="66">
        <v>0</v>
      </c>
    </row>
    <row r="44" spans="1:21" ht="12.75">
      <c r="A44" s="44" t="s">
        <v>83</v>
      </c>
      <c r="B44" s="93"/>
      <c r="C44" s="93"/>
      <c r="D44" s="93">
        <v>0</v>
      </c>
      <c r="E44" s="93"/>
      <c r="F44" s="93">
        <v>0</v>
      </c>
      <c r="G44" s="93"/>
      <c r="H44" s="93">
        <v>0</v>
      </c>
      <c r="I44" s="93"/>
      <c r="J44" s="93">
        <v>0</v>
      </c>
      <c r="K44" s="93"/>
      <c r="L44" s="44"/>
      <c r="M44" s="93">
        <v>0</v>
      </c>
      <c r="N44" s="44"/>
      <c r="O44" s="93">
        <v>5485</v>
      </c>
      <c r="P44" s="44"/>
      <c r="Q44" s="95">
        <v>596</v>
      </c>
      <c r="S44" s="38">
        <v>2</v>
      </c>
      <c r="U44" s="66">
        <v>2</v>
      </c>
    </row>
    <row r="45" spans="1:21" ht="12.75">
      <c r="A45" s="109" t="s">
        <v>148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44"/>
      <c r="M45" s="93">
        <v>1</v>
      </c>
      <c r="N45" s="44"/>
      <c r="O45" s="93">
        <v>0</v>
      </c>
      <c r="P45" s="44"/>
      <c r="Q45" s="95">
        <v>0</v>
      </c>
      <c r="S45" s="38">
        <v>0</v>
      </c>
      <c r="U45" s="66">
        <v>0</v>
      </c>
    </row>
    <row r="46" spans="1:21" ht="12.75">
      <c r="A46" s="44" t="s">
        <v>101</v>
      </c>
      <c r="B46" s="93"/>
      <c r="C46" s="93"/>
      <c r="D46" s="93">
        <v>504</v>
      </c>
      <c r="E46" s="93"/>
      <c r="F46" s="93">
        <v>369</v>
      </c>
      <c r="G46" s="93"/>
      <c r="H46" s="93">
        <v>57</v>
      </c>
      <c r="I46" s="93"/>
      <c r="J46" s="93">
        <v>300</v>
      </c>
      <c r="K46" s="93"/>
      <c r="L46" s="44" t="s">
        <v>16</v>
      </c>
      <c r="M46" s="93">
        <v>292</v>
      </c>
      <c r="N46" s="44"/>
      <c r="O46" s="93">
        <v>547</v>
      </c>
      <c r="P46" s="44"/>
      <c r="Q46" s="95">
        <v>472</v>
      </c>
      <c r="S46" s="38">
        <v>552</v>
      </c>
      <c r="U46" s="66">
        <v>388</v>
      </c>
    </row>
    <row r="47" spans="1:21" ht="12.75">
      <c r="A47" s="44" t="s">
        <v>93</v>
      </c>
      <c r="B47" s="93"/>
      <c r="C47" s="93"/>
      <c r="D47" s="93">
        <v>0</v>
      </c>
      <c r="E47" s="93"/>
      <c r="F47" s="93">
        <v>0</v>
      </c>
      <c r="G47" s="93"/>
      <c r="H47" s="93">
        <v>0</v>
      </c>
      <c r="I47" s="93"/>
      <c r="J47" s="93">
        <v>0</v>
      </c>
      <c r="K47" s="93"/>
      <c r="L47" s="44" t="s">
        <v>16</v>
      </c>
      <c r="M47" s="93">
        <v>318</v>
      </c>
      <c r="N47" s="44"/>
      <c r="O47" s="93">
        <v>0</v>
      </c>
      <c r="P47" s="44"/>
      <c r="Q47" s="95">
        <v>0</v>
      </c>
      <c r="S47" s="38">
        <v>0</v>
      </c>
      <c r="U47" s="66">
        <v>0</v>
      </c>
    </row>
    <row r="48" spans="1:21" ht="12.75">
      <c r="A48" s="44" t="s">
        <v>94</v>
      </c>
      <c r="B48" s="93"/>
      <c r="C48" s="93"/>
      <c r="D48" s="93">
        <v>7082</v>
      </c>
      <c r="E48" s="93"/>
      <c r="F48" s="93">
        <v>6705</v>
      </c>
      <c r="G48" s="93"/>
      <c r="H48" s="93">
        <v>8732</v>
      </c>
      <c r="I48" s="93"/>
      <c r="J48" s="93">
        <v>11467</v>
      </c>
      <c r="K48" s="93"/>
      <c r="L48" s="44" t="s">
        <v>16</v>
      </c>
      <c r="M48" s="93">
        <v>9537</v>
      </c>
      <c r="N48" s="44"/>
      <c r="O48" s="93">
        <v>13578</v>
      </c>
      <c r="P48" s="44"/>
      <c r="Q48" s="95">
        <v>14345</v>
      </c>
      <c r="S48" s="38">
        <v>15873</v>
      </c>
      <c r="U48" s="66">
        <v>17120</v>
      </c>
    </row>
    <row r="49" spans="1:21" ht="12.75">
      <c r="A49" s="44" t="s">
        <v>95</v>
      </c>
      <c r="B49" s="93"/>
      <c r="C49" s="93"/>
      <c r="D49" s="93">
        <v>0</v>
      </c>
      <c r="E49" s="93"/>
      <c r="F49" s="93">
        <v>0</v>
      </c>
      <c r="G49" s="93"/>
      <c r="H49" s="93">
        <v>2991</v>
      </c>
      <c r="I49" s="93"/>
      <c r="J49" s="93">
        <v>3416</v>
      </c>
      <c r="K49" s="93"/>
      <c r="L49" s="44" t="s">
        <v>16</v>
      </c>
      <c r="M49" s="93">
        <v>0</v>
      </c>
      <c r="N49" s="44"/>
      <c r="O49" s="93">
        <v>0</v>
      </c>
      <c r="P49" s="44"/>
      <c r="Q49" s="95">
        <v>0</v>
      </c>
      <c r="S49" s="38">
        <v>0</v>
      </c>
      <c r="U49" s="66">
        <v>783</v>
      </c>
    </row>
    <row r="50" spans="1:21" ht="12.75">
      <c r="A50" s="44" t="s">
        <v>96</v>
      </c>
      <c r="B50" s="93"/>
      <c r="C50" s="93"/>
      <c r="D50" s="93">
        <v>4441</v>
      </c>
      <c r="E50" s="93"/>
      <c r="F50" s="93">
        <v>3349</v>
      </c>
      <c r="G50" s="93"/>
      <c r="H50" s="93">
        <v>13336</v>
      </c>
      <c r="I50" s="93"/>
      <c r="J50" s="93">
        <v>8491</v>
      </c>
      <c r="K50" s="93"/>
      <c r="L50" s="44"/>
      <c r="M50" s="93">
        <v>16595</v>
      </c>
      <c r="N50" s="44"/>
      <c r="O50" s="93">
        <v>799</v>
      </c>
      <c r="P50" s="44"/>
      <c r="Q50" s="95">
        <v>0</v>
      </c>
      <c r="S50" s="38">
        <v>0</v>
      </c>
      <c r="U50" s="66">
        <v>653</v>
      </c>
    </row>
    <row r="51" spans="1:21" ht="12.75">
      <c r="A51" s="44" t="s">
        <v>61</v>
      </c>
      <c r="B51" s="106"/>
      <c r="C51" s="106" t="s">
        <v>16</v>
      </c>
      <c r="D51" s="93">
        <v>8096</v>
      </c>
      <c r="E51" s="106" t="s">
        <v>16</v>
      </c>
      <c r="F51" s="93">
        <v>5900</v>
      </c>
      <c r="G51" s="106"/>
      <c r="H51" s="93">
        <v>6499</v>
      </c>
      <c r="I51" s="106"/>
      <c r="J51" s="93">
        <v>7890</v>
      </c>
      <c r="K51" s="106"/>
      <c r="L51" s="44" t="s">
        <v>16</v>
      </c>
      <c r="M51" s="93">
        <v>7265</v>
      </c>
      <c r="N51" s="44"/>
      <c r="O51" s="93">
        <v>6198</v>
      </c>
      <c r="P51" s="44"/>
      <c r="Q51" s="95">
        <v>3862</v>
      </c>
      <c r="S51" s="38">
        <v>4380</v>
      </c>
      <c r="U51" s="66">
        <v>4674</v>
      </c>
    </row>
    <row r="52" spans="1:21" ht="12.75">
      <c r="A52" s="44" t="s">
        <v>97</v>
      </c>
      <c r="B52" s="106" t="s">
        <v>16</v>
      </c>
      <c r="C52" s="106" t="s">
        <v>16</v>
      </c>
      <c r="D52" s="93">
        <v>8238</v>
      </c>
      <c r="E52" s="106" t="s">
        <v>16</v>
      </c>
      <c r="F52" s="93">
        <v>22159</v>
      </c>
      <c r="G52" s="106"/>
      <c r="H52" s="93">
        <v>7623</v>
      </c>
      <c r="I52" s="106"/>
      <c r="J52" s="93">
        <v>8223</v>
      </c>
      <c r="K52" s="106"/>
      <c r="L52" s="44" t="s">
        <v>16</v>
      </c>
      <c r="M52" s="93">
        <v>5715</v>
      </c>
      <c r="N52" s="44"/>
      <c r="O52" s="93">
        <v>13090</v>
      </c>
      <c r="P52" s="44"/>
      <c r="Q52" s="95">
        <v>9079</v>
      </c>
      <c r="S52" s="38">
        <v>17794</v>
      </c>
      <c r="U52" s="66">
        <v>11431</v>
      </c>
    </row>
    <row r="53" spans="1:21" ht="12.75">
      <c r="A53" s="44" t="s">
        <v>98</v>
      </c>
      <c r="B53" s="93"/>
      <c r="C53" s="93" t="s">
        <v>16</v>
      </c>
      <c r="D53" s="93">
        <v>90767</v>
      </c>
      <c r="E53" s="93"/>
      <c r="F53" s="93">
        <v>99918</v>
      </c>
      <c r="G53" s="93"/>
      <c r="H53" s="93">
        <v>87778</v>
      </c>
      <c r="I53" s="93"/>
      <c r="J53" s="93">
        <v>89587</v>
      </c>
      <c r="K53" s="93"/>
      <c r="L53" s="44" t="s">
        <v>16</v>
      </c>
      <c r="M53" s="93">
        <v>94154</v>
      </c>
      <c r="N53" s="44"/>
      <c r="O53" s="93">
        <v>71185</v>
      </c>
      <c r="P53" s="44"/>
      <c r="Q53" s="95">
        <v>144069</v>
      </c>
      <c r="S53" s="38">
        <v>127775</v>
      </c>
      <c r="U53" s="66">
        <v>95558</v>
      </c>
    </row>
    <row r="54" spans="1:21" ht="12.75" hidden="1">
      <c r="A54" s="44" t="s">
        <v>68</v>
      </c>
      <c r="B54" s="93"/>
      <c r="C54" s="93"/>
      <c r="D54" s="93">
        <v>0</v>
      </c>
      <c r="E54" s="93"/>
      <c r="F54" s="93">
        <v>0</v>
      </c>
      <c r="G54" s="93"/>
      <c r="H54" s="93">
        <v>0</v>
      </c>
      <c r="I54" s="93"/>
      <c r="J54" s="93">
        <v>0</v>
      </c>
      <c r="K54" s="93"/>
      <c r="L54" s="44" t="s">
        <v>16</v>
      </c>
      <c r="M54" s="93"/>
      <c r="N54" s="44"/>
      <c r="O54" s="93"/>
      <c r="P54" s="44"/>
      <c r="Q54" s="95"/>
      <c r="S54" s="38"/>
      <c r="U54" s="66"/>
    </row>
    <row r="55" spans="1:21" ht="12.75">
      <c r="A55" s="44" t="s">
        <v>99</v>
      </c>
      <c r="B55" s="93"/>
      <c r="C55" s="93"/>
      <c r="D55" s="93">
        <v>0</v>
      </c>
      <c r="E55" s="93"/>
      <c r="F55" s="93">
        <v>0</v>
      </c>
      <c r="G55" s="93"/>
      <c r="H55" s="93">
        <v>0</v>
      </c>
      <c r="I55" s="93"/>
      <c r="J55" s="93">
        <v>0</v>
      </c>
      <c r="K55" s="93"/>
      <c r="L55" s="44"/>
      <c r="M55" s="93">
        <v>6634</v>
      </c>
      <c r="N55" s="44"/>
      <c r="O55" s="93">
        <v>0</v>
      </c>
      <c r="P55" s="44"/>
      <c r="Q55" s="95">
        <v>0</v>
      </c>
      <c r="S55" s="38">
        <v>0</v>
      </c>
      <c r="U55" s="66">
        <v>94</v>
      </c>
    </row>
    <row r="56" spans="1:21" ht="12.75">
      <c r="A56" s="44" t="s">
        <v>100</v>
      </c>
      <c r="B56" s="93" t="s">
        <v>16</v>
      </c>
      <c r="C56" s="93" t="s">
        <v>16</v>
      </c>
      <c r="D56" s="93">
        <v>0</v>
      </c>
      <c r="E56" s="93"/>
      <c r="F56" s="93">
        <v>5</v>
      </c>
      <c r="G56" s="93"/>
      <c r="H56" s="93">
        <v>317</v>
      </c>
      <c r="I56" s="93"/>
      <c r="J56" s="93">
        <v>2</v>
      </c>
      <c r="K56" s="93"/>
      <c r="L56" s="44" t="s">
        <v>16</v>
      </c>
      <c r="M56" s="93">
        <v>0</v>
      </c>
      <c r="N56" s="44"/>
      <c r="O56" s="93">
        <v>2</v>
      </c>
      <c r="P56" s="44"/>
      <c r="Q56" s="95">
        <v>1126</v>
      </c>
      <c r="S56" s="38">
        <v>1724</v>
      </c>
      <c r="U56" s="66">
        <v>1934</v>
      </c>
    </row>
    <row r="57" spans="1:21" ht="12.75">
      <c r="A57" s="44" t="s">
        <v>104</v>
      </c>
      <c r="B57" s="93"/>
      <c r="C57" s="93"/>
      <c r="D57" s="93">
        <v>33110</v>
      </c>
      <c r="E57" s="93"/>
      <c r="F57" s="93">
        <v>68939</v>
      </c>
      <c r="G57" s="93"/>
      <c r="H57" s="93">
        <v>38585</v>
      </c>
      <c r="I57" s="93"/>
      <c r="J57" s="93">
        <v>59257</v>
      </c>
      <c r="K57" s="93"/>
      <c r="L57" s="44"/>
      <c r="M57" s="93">
        <v>42796</v>
      </c>
      <c r="N57" s="44"/>
      <c r="O57" s="93">
        <v>43751</v>
      </c>
      <c r="P57" s="44"/>
      <c r="Q57" s="95">
        <v>56114</v>
      </c>
      <c r="S57" s="38">
        <v>91523</v>
      </c>
      <c r="U57" s="66">
        <v>169849</v>
      </c>
    </row>
    <row r="58" spans="1:21" ht="12.75">
      <c r="A58" s="44" t="s">
        <v>105</v>
      </c>
      <c r="B58" s="93"/>
      <c r="C58" s="93"/>
      <c r="D58" s="93">
        <v>0</v>
      </c>
      <c r="E58" s="93"/>
      <c r="F58" s="93">
        <v>0</v>
      </c>
      <c r="G58" s="93"/>
      <c r="H58" s="93">
        <v>0</v>
      </c>
      <c r="I58" s="93"/>
      <c r="J58" s="93">
        <v>0</v>
      </c>
      <c r="K58" s="93"/>
      <c r="L58" s="44" t="s">
        <v>16</v>
      </c>
      <c r="M58" s="93">
        <v>277</v>
      </c>
      <c r="N58" s="44"/>
      <c r="O58" s="93">
        <v>158</v>
      </c>
      <c r="P58" s="44"/>
      <c r="Q58" s="95">
        <v>78</v>
      </c>
      <c r="S58" s="38">
        <v>8</v>
      </c>
      <c r="U58" s="66">
        <v>0</v>
      </c>
    </row>
    <row r="59" spans="1:21" ht="12.75">
      <c r="A59" s="44" t="s">
        <v>119</v>
      </c>
      <c r="B59" s="93"/>
      <c r="C59" s="93"/>
      <c r="D59" s="93">
        <v>0</v>
      </c>
      <c r="E59" s="93"/>
      <c r="F59" s="93">
        <v>0</v>
      </c>
      <c r="G59" s="93"/>
      <c r="H59" s="93">
        <v>0</v>
      </c>
      <c r="I59" s="93"/>
      <c r="J59" s="93">
        <v>0</v>
      </c>
      <c r="K59" s="93"/>
      <c r="L59" s="44"/>
      <c r="M59" s="93">
        <v>138468</v>
      </c>
      <c r="N59" s="44"/>
      <c r="O59" s="93">
        <v>151420</v>
      </c>
      <c r="P59" s="44"/>
      <c r="Q59" s="95">
        <v>81160</v>
      </c>
      <c r="S59" s="38">
        <v>132552</v>
      </c>
      <c r="U59" s="66">
        <v>19070</v>
      </c>
    </row>
    <row r="60" spans="1:21" ht="12.75">
      <c r="A60" s="44" t="s">
        <v>18</v>
      </c>
      <c r="B60" s="93"/>
      <c r="C60" s="93"/>
      <c r="D60" s="93">
        <v>25707</v>
      </c>
      <c r="E60" s="93"/>
      <c r="F60" s="93">
        <v>28167</v>
      </c>
      <c r="G60" s="93"/>
      <c r="H60" s="93">
        <v>47819</v>
      </c>
      <c r="I60" s="93"/>
      <c r="J60" s="93">
        <v>48682</v>
      </c>
      <c r="K60" s="93"/>
      <c r="L60" s="44"/>
      <c r="M60" s="93">
        <v>0</v>
      </c>
      <c r="N60" s="44"/>
      <c r="O60" s="93">
        <v>0</v>
      </c>
      <c r="P60" s="44"/>
      <c r="Q60" s="95">
        <v>0</v>
      </c>
      <c r="S60" s="38">
        <v>99239</v>
      </c>
      <c r="U60" s="66">
        <v>47571</v>
      </c>
    </row>
    <row r="61" spans="1:21" ht="12.75">
      <c r="A61" s="44" t="s">
        <v>19</v>
      </c>
      <c r="B61" s="93"/>
      <c r="C61" s="93"/>
      <c r="D61" s="93">
        <v>19656</v>
      </c>
      <c r="E61" s="93"/>
      <c r="F61" s="93">
        <v>22162</v>
      </c>
      <c r="G61" s="93"/>
      <c r="H61" s="93">
        <v>4256</v>
      </c>
      <c r="I61" s="93"/>
      <c r="J61" s="93">
        <v>2663</v>
      </c>
      <c r="K61" s="93"/>
      <c r="L61" s="44"/>
      <c r="M61" s="93">
        <v>8573</v>
      </c>
      <c r="N61" s="44"/>
      <c r="O61" s="93">
        <v>7909</v>
      </c>
      <c r="P61" s="44"/>
      <c r="Q61" s="95">
        <v>29282</v>
      </c>
      <c r="S61" s="38">
        <v>46266</v>
      </c>
      <c r="U61" s="66">
        <v>14084</v>
      </c>
    </row>
    <row r="62" spans="1:21" ht="12.75">
      <c r="A62" s="44" t="s">
        <v>75</v>
      </c>
      <c r="B62" s="93"/>
      <c r="C62" s="93"/>
      <c r="D62" s="93">
        <v>0</v>
      </c>
      <c r="E62" s="93"/>
      <c r="F62" s="93">
        <v>0</v>
      </c>
      <c r="G62" s="93"/>
      <c r="H62" s="93">
        <v>0</v>
      </c>
      <c r="I62" s="93"/>
      <c r="J62" s="93">
        <v>0</v>
      </c>
      <c r="K62" s="93"/>
      <c r="L62" s="44"/>
      <c r="M62" s="93">
        <v>93416</v>
      </c>
      <c r="N62" s="44"/>
      <c r="O62" s="93">
        <v>100465</v>
      </c>
      <c r="P62" s="44"/>
      <c r="Q62" s="95">
        <v>105477</v>
      </c>
      <c r="S62" s="38">
        <v>135343</v>
      </c>
      <c r="U62" s="66">
        <v>118637</v>
      </c>
    </row>
    <row r="63" spans="1:21" ht="12.75">
      <c r="A63" s="109" t="s">
        <v>121</v>
      </c>
      <c r="B63" s="93"/>
      <c r="C63" s="93"/>
      <c r="D63" s="93"/>
      <c r="E63" s="93"/>
      <c r="F63" s="93"/>
      <c r="G63" s="93"/>
      <c r="H63" s="93"/>
      <c r="I63" s="93"/>
      <c r="J63" s="93">
        <v>0</v>
      </c>
      <c r="K63" s="93"/>
      <c r="L63" s="44"/>
      <c r="M63" s="93">
        <v>0</v>
      </c>
      <c r="N63" s="44"/>
      <c r="O63" s="93">
        <v>0</v>
      </c>
      <c r="P63" s="44"/>
      <c r="Q63" s="95">
        <v>0</v>
      </c>
      <c r="S63" s="38">
        <v>494</v>
      </c>
      <c r="U63" s="66">
        <v>0</v>
      </c>
    </row>
    <row r="64" spans="1:21" ht="12.75">
      <c r="A64" s="44" t="s">
        <v>57</v>
      </c>
      <c r="B64" s="93"/>
      <c r="C64" s="93"/>
      <c r="D64" s="93">
        <v>0</v>
      </c>
      <c r="E64" s="93"/>
      <c r="F64" s="93">
        <v>0</v>
      </c>
      <c r="G64" s="93"/>
      <c r="H64" s="93">
        <v>0</v>
      </c>
      <c r="I64" s="93"/>
      <c r="J64" s="93">
        <v>0</v>
      </c>
      <c r="K64" s="93"/>
      <c r="L64" s="44" t="s">
        <v>16</v>
      </c>
      <c r="M64" s="93">
        <v>234313</v>
      </c>
      <c r="N64" s="44"/>
      <c r="O64" s="93">
        <v>157184</v>
      </c>
      <c r="P64" s="44"/>
      <c r="Q64" s="95">
        <v>73627</v>
      </c>
      <c r="S64" s="38">
        <v>53553</v>
      </c>
      <c r="U64" s="66">
        <v>29104</v>
      </c>
    </row>
    <row r="65" spans="1:22" s="41" customFormat="1" ht="13.5" thickBot="1">
      <c r="A65" s="41" t="s">
        <v>20</v>
      </c>
      <c r="B65" s="45"/>
      <c r="C65" s="45"/>
      <c r="D65" s="45">
        <v>5572027</v>
      </c>
      <c r="E65" s="45"/>
      <c r="F65" s="45">
        <f>SUM(F8:F61)</f>
        <v>5037833</v>
      </c>
      <c r="G65" s="45"/>
      <c r="H65" s="45">
        <f>SUM(H8:H61)</f>
        <v>5031637</v>
      </c>
      <c r="I65" s="45"/>
      <c r="J65" s="45">
        <f>SUM(J8:J61)</f>
        <v>5191065</v>
      </c>
      <c r="K65" s="45"/>
      <c r="M65" s="45">
        <f>SUM(M7:M64)</f>
        <v>6932648</v>
      </c>
      <c r="O65" s="45">
        <f>SUM(O7:O64)</f>
        <v>7783681</v>
      </c>
      <c r="Q65" s="45">
        <f>SUM(Q7:Q64)</f>
        <v>8902094</v>
      </c>
      <c r="S65" s="45">
        <f>SUM(S7:S64)</f>
        <v>9473326</v>
      </c>
      <c r="U65" s="45">
        <f>SUM(U7:U64)</f>
        <v>9753156</v>
      </c>
      <c r="V65" s="44"/>
    </row>
    <row r="66" spans="2:21" s="44" customFormat="1" ht="13.5" thickTop="1">
      <c r="B66" s="93"/>
      <c r="C66" s="93"/>
      <c r="D66" s="93"/>
      <c r="E66" s="93"/>
      <c r="F66" s="93"/>
      <c r="G66" s="93"/>
      <c r="H66" s="93"/>
      <c r="I66" s="93"/>
      <c r="J66" s="93"/>
      <c r="K66" s="93"/>
      <c r="M66" s="93"/>
      <c r="O66" s="93"/>
      <c r="Q66" s="93"/>
      <c r="S66" s="95"/>
      <c r="U66" s="93"/>
    </row>
    <row r="67" spans="2:21" s="44" customFormat="1" ht="12.75">
      <c r="B67" s="93"/>
      <c r="C67" s="93"/>
      <c r="D67" s="93"/>
      <c r="E67" s="93"/>
      <c r="F67" s="93"/>
      <c r="G67" s="93"/>
      <c r="H67" s="93"/>
      <c r="I67" s="93"/>
      <c r="J67" s="93"/>
      <c r="K67" s="93"/>
      <c r="M67" s="93"/>
      <c r="O67" s="93"/>
      <c r="Q67" s="93"/>
      <c r="S67" s="95"/>
      <c r="U67" s="93"/>
    </row>
    <row r="68" spans="1:21" ht="12.75">
      <c r="A68" s="44" t="s">
        <v>21</v>
      </c>
      <c r="B68" s="93"/>
      <c r="C68" s="93"/>
      <c r="D68" s="93" t="s">
        <v>16</v>
      </c>
      <c r="E68" s="93"/>
      <c r="F68" s="93"/>
      <c r="G68" s="93"/>
      <c r="H68" s="93"/>
      <c r="I68" s="93"/>
      <c r="J68" s="93"/>
      <c r="K68" s="93"/>
      <c r="L68" s="44"/>
      <c r="M68" s="44"/>
      <c r="N68" s="44"/>
      <c r="O68" s="93"/>
      <c r="P68" s="44"/>
      <c r="Q68" s="44"/>
      <c r="S68" s="38"/>
      <c r="U68" s="66"/>
    </row>
    <row r="69" spans="1:21" ht="12.75">
      <c r="A69" s="44" t="s">
        <v>22</v>
      </c>
      <c r="B69" s="93"/>
      <c r="C69" s="93"/>
      <c r="D69" s="93">
        <v>291758</v>
      </c>
      <c r="E69" s="93"/>
      <c r="F69" s="93">
        <v>219354</v>
      </c>
      <c r="G69" s="93"/>
      <c r="H69" s="93">
        <v>221284</v>
      </c>
      <c r="I69" s="93"/>
      <c r="J69" s="93">
        <v>255262</v>
      </c>
      <c r="K69" s="93"/>
      <c r="L69" s="44"/>
      <c r="M69" s="95">
        <v>352068</v>
      </c>
      <c r="N69" s="44"/>
      <c r="O69" s="93">
        <v>395355</v>
      </c>
      <c r="P69" s="44"/>
      <c r="Q69" s="95">
        <v>359138</v>
      </c>
      <c r="S69" s="38">
        <v>362856</v>
      </c>
      <c r="U69" s="66">
        <v>360746</v>
      </c>
    </row>
    <row r="70" spans="1:21" ht="12.75">
      <c r="A70" s="44" t="s">
        <v>23</v>
      </c>
      <c r="B70" s="93"/>
      <c r="C70" s="93"/>
      <c r="D70" s="93">
        <v>338938</v>
      </c>
      <c r="E70" s="93"/>
      <c r="F70" s="93">
        <v>410676</v>
      </c>
      <c r="G70" s="93"/>
      <c r="H70" s="93">
        <v>318617</v>
      </c>
      <c r="I70" s="93"/>
      <c r="J70" s="93">
        <v>338036</v>
      </c>
      <c r="K70" s="93"/>
      <c r="L70" s="44"/>
      <c r="M70" s="95">
        <v>418964</v>
      </c>
      <c r="N70" s="44"/>
      <c r="O70" s="93">
        <v>556006</v>
      </c>
      <c r="P70" s="44"/>
      <c r="Q70" s="95">
        <v>612782</v>
      </c>
      <c r="S70" s="38">
        <v>532699</v>
      </c>
      <c r="U70" s="66">
        <v>438399</v>
      </c>
    </row>
    <row r="71" spans="1:21" ht="12.75">
      <c r="A71" s="44" t="s">
        <v>24</v>
      </c>
      <c r="B71" s="93"/>
      <c r="C71" s="93"/>
      <c r="D71" s="93">
        <v>20462</v>
      </c>
      <c r="E71" s="93"/>
      <c r="F71" s="93">
        <v>15494</v>
      </c>
      <c r="G71" s="93"/>
      <c r="H71" s="93">
        <v>14080</v>
      </c>
      <c r="I71" s="93"/>
      <c r="J71" s="93">
        <v>18828</v>
      </c>
      <c r="K71" s="93"/>
      <c r="L71" s="44"/>
      <c r="M71" s="95">
        <v>20935</v>
      </c>
      <c r="N71" s="44"/>
      <c r="O71" s="93">
        <v>23200</v>
      </c>
      <c r="P71" s="44"/>
      <c r="Q71" s="95">
        <v>18447</v>
      </c>
      <c r="S71" s="38">
        <v>17358</v>
      </c>
      <c r="U71" s="66">
        <v>17836</v>
      </c>
    </row>
    <row r="72" spans="1:21" ht="12.75">
      <c r="A72" s="44" t="s">
        <v>25</v>
      </c>
      <c r="B72" s="93"/>
      <c r="C72" s="93"/>
      <c r="D72" s="93">
        <v>1477</v>
      </c>
      <c r="E72" s="93"/>
      <c r="F72" s="93">
        <v>695</v>
      </c>
      <c r="G72" s="93"/>
      <c r="H72" s="93">
        <v>335</v>
      </c>
      <c r="I72" s="93"/>
      <c r="J72" s="93">
        <v>172</v>
      </c>
      <c r="K72" s="93"/>
      <c r="L72" s="44"/>
      <c r="M72" s="95">
        <v>195</v>
      </c>
      <c r="N72" s="44"/>
      <c r="O72" s="93">
        <v>216</v>
      </c>
      <c r="P72" s="44"/>
      <c r="Q72" s="95">
        <v>120</v>
      </c>
      <c r="S72" s="38">
        <v>128</v>
      </c>
      <c r="U72" s="66">
        <v>85</v>
      </c>
    </row>
    <row r="73" spans="1:21" ht="12.75">
      <c r="A73" s="44" t="s">
        <v>26</v>
      </c>
      <c r="B73" s="93"/>
      <c r="C73" s="93"/>
      <c r="D73" s="93">
        <v>120988</v>
      </c>
      <c r="E73" s="93"/>
      <c r="F73" s="93">
        <v>121393</v>
      </c>
      <c r="G73" s="93"/>
      <c r="H73" s="93">
        <v>98216</v>
      </c>
      <c r="I73" s="93"/>
      <c r="J73" s="93">
        <v>57562</v>
      </c>
      <c r="K73" s="93"/>
      <c r="L73" s="44"/>
      <c r="M73" s="95">
        <v>49038</v>
      </c>
      <c r="N73" s="44"/>
      <c r="O73" s="93">
        <v>70890</v>
      </c>
      <c r="P73" s="44"/>
      <c r="Q73" s="95">
        <v>53705</v>
      </c>
      <c r="S73" s="38">
        <v>55334</v>
      </c>
      <c r="U73" s="66">
        <v>60948</v>
      </c>
    </row>
    <row r="74" spans="1:21" ht="12.75">
      <c r="A74" s="44" t="s">
        <v>27</v>
      </c>
      <c r="B74" s="93"/>
      <c r="C74" s="93"/>
      <c r="D74" s="93">
        <v>75917</v>
      </c>
      <c r="E74" s="93"/>
      <c r="F74" s="93">
        <v>51277</v>
      </c>
      <c r="G74" s="93"/>
      <c r="H74" s="93">
        <v>49692</v>
      </c>
      <c r="I74" s="93"/>
      <c r="J74" s="93">
        <v>29503</v>
      </c>
      <c r="K74" s="93"/>
      <c r="L74" s="44"/>
      <c r="M74" s="95">
        <v>18344</v>
      </c>
      <c r="N74" s="44"/>
      <c r="O74" s="93">
        <v>13945</v>
      </c>
      <c r="P74" s="44"/>
      <c r="Q74" s="95">
        <v>10992</v>
      </c>
      <c r="S74" s="38">
        <v>11881</v>
      </c>
      <c r="U74" s="66">
        <v>8347</v>
      </c>
    </row>
    <row r="75" spans="1:21" ht="12.75" hidden="1">
      <c r="A75" s="44" t="s">
        <v>44</v>
      </c>
      <c r="B75" s="93"/>
      <c r="C75" s="93"/>
      <c r="D75" s="93">
        <v>0</v>
      </c>
      <c r="E75" s="93"/>
      <c r="F75" s="93">
        <v>0</v>
      </c>
      <c r="G75" s="93"/>
      <c r="H75" s="93">
        <v>0</v>
      </c>
      <c r="I75" s="93"/>
      <c r="J75" s="93">
        <v>0</v>
      </c>
      <c r="K75" s="93"/>
      <c r="L75" s="44"/>
      <c r="M75" s="95"/>
      <c r="N75" s="44"/>
      <c r="O75" s="93"/>
      <c r="P75" s="44"/>
      <c r="Q75" s="95"/>
      <c r="S75" s="38"/>
      <c r="U75" s="66"/>
    </row>
    <row r="76" spans="1:21" ht="12.75">
      <c r="A76" s="44" t="s">
        <v>28</v>
      </c>
      <c r="B76" s="93"/>
      <c r="C76" s="93"/>
      <c r="D76" s="93">
        <v>2359</v>
      </c>
      <c r="E76" s="93"/>
      <c r="F76" s="93">
        <v>2369</v>
      </c>
      <c r="G76" s="93"/>
      <c r="H76" s="93">
        <v>2467</v>
      </c>
      <c r="I76" s="93"/>
      <c r="J76" s="93">
        <v>2496</v>
      </c>
      <c r="K76" s="93"/>
      <c r="L76" s="44"/>
      <c r="M76" s="95">
        <v>6192</v>
      </c>
      <c r="N76" s="44"/>
      <c r="O76" s="93">
        <v>7381</v>
      </c>
      <c r="P76" s="44"/>
      <c r="Q76" s="95">
        <v>5348</v>
      </c>
      <c r="S76" s="38">
        <v>3976</v>
      </c>
      <c r="U76" s="66">
        <v>36100</v>
      </c>
    </row>
    <row r="77" spans="1:21" ht="12.75">
      <c r="A77" s="44" t="s">
        <v>73</v>
      </c>
      <c r="B77" s="93"/>
      <c r="C77" s="93"/>
      <c r="D77" s="93">
        <v>0</v>
      </c>
      <c r="E77" s="93"/>
      <c r="F77" s="93">
        <v>0</v>
      </c>
      <c r="G77" s="93"/>
      <c r="H77" s="93">
        <v>0</v>
      </c>
      <c r="I77" s="93"/>
      <c r="J77" s="93">
        <v>0</v>
      </c>
      <c r="K77" s="93"/>
      <c r="L77" s="44"/>
      <c r="M77" s="95">
        <v>4140</v>
      </c>
      <c r="N77" s="44"/>
      <c r="O77" s="93">
        <v>170</v>
      </c>
      <c r="P77" s="44"/>
      <c r="Q77" s="95">
        <v>4852</v>
      </c>
      <c r="S77" s="38">
        <v>4906</v>
      </c>
      <c r="U77" s="66">
        <v>4893</v>
      </c>
    </row>
    <row r="78" spans="1:21" ht="12.75">
      <c r="A78" s="44" t="s">
        <v>29</v>
      </c>
      <c r="B78" s="93"/>
      <c r="C78" s="93"/>
      <c r="D78" s="93">
        <v>867</v>
      </c>
      <c r="E78" s="93"/>
      <c r="F78" s="93">
        <v>398</v>
      </c>
      <c r="G78" s="93"/>
      <c r="H78" s="93">
        <v>209</v>
      </c>
      <c r="I78" s="93"/>
      <c r="J78" s="93">
        <v>109</v>
      </c>
      <c r="K78" s="93"/>
      <c r="L78" s="44"/>
      <c r="M78" s="95">
        <v>43</v>
      </c>
      <c r="N78" s="44"/>
      <c r="O78" s="93">
        <v>43</v>
      </c>
      <c r="P78" s="44"/>
      <c r="Q78" s="95">
        <v>6729</v>
      </c>
      <c r="S78" s="38">
        <v>6729</v>
      </c>
      <c r="U78" s="66">
        <v>1</v>
      </c>
    </row>
    <row r="79" spans="1:21" ht="12.75">
      <c r="A79" s="44" t="s">
        <v>30</v>
      </c>
      <c r="B79" s="93"/>
      <c r="C79" s="93"/>
      <c r="D79" s="93">
        <v>199605</v>
      </c>
      <c r="E79" s="93"/>
      <c r="F79" s="93">
        <v>290257</v>
      </c>
      <c r="G79" s="93"/>
      <c r="H79" s="93">
        <v>409251</v>
      </c>
      <c r="I79" s="93"/>
      <c r="J79" s="93">
        <v>378178</v>
      </c>
      <c r="K79" s="93"/>
      <c r="L79" s="44"/>
      <c r="M79" s="95">
        <v>232660</v>
      </c>
      <c r="N79" s="44"/>
      <c r="O79" s="93">
        <v>228155</v>
      </c>
      <c r="P79" s="44"/>
      <c r="Q79" s="95">
        <v>28294</v>
      </c>
      <c r="S79" s="38">
        <v>21102</v>
      </c>
      <c r="U79" s="66">
        <v>11127</v>
      </c>
    </row>
    <row r="80" spans="1:21" ht="12.75">
      <c r="A80" s="44" t="s">
        <v>31</v>
      </c>
      <c r="B80" s="93"/>
      <c r="C80" s="93"/>
      <c r="D80" s="93">
        <v>9858</v>
      </c>
      <c r="E80" s="93"/>
      <c r="F80" s="93">
        <v>9855</v>
      </c>
      <c r="G80" s="93"/>
      <c r="H80" s="93">
        <v>9788</v>
      </c>
      <c r="I80" s="93"/>
      <c r="J80" s="93">
        <v>9787</v>
      </c>
      <c r="K80" s="93"/>
      <c r="L80" s="44"/>
      <c r="M80" s="95">
        <v>9452</v>
      </c>
      <c r="N80" s="44"/>
      <c r="O80" s="93">
        <v>9367</v>
      </c>
      <c r="P80" s="44"/>
      <c r="Q80" s="95">
        <v>9129</v>
      </c>
      <c r="S80" s="38">
        <v>9136</v>
      </c>
      <c r="U80" s="66">
        <v>9134</v>
      </c>
    </row>
    <row r="81" spans="1:22" s="41" customFormat="1" ht="13.5" thickBot="1">
      <c r="A81" s="41" t="s">
        <v>32</v>
      </c>
      <c r="B81" s="45"/>
      <c r="C81" s="45"/>
      <c r="D81" s="45">
        <v>1062283</v>
      </c>
      <c r="E81" s="45"/>
      <c r="F81" s="45">
        <f>SUM(F69:F80)</f>
        <v>1121768</v>
      </c>
      <c r="G81" s="45"/>
      <c r="H81" s="45">
        <f>SUM(H69:H80)</f>
        <v>1123939</v>
      </c>
      <c r="I81" s="45"/>
      <c r="J81" s="45">
        <f>SUM(J69:J80)</f>
        <v>1089933</v>
      </c>
      <c r="K81" s="45"/>
      <c r="M81" s="45">
        <f>SUM(M69:M80)</f>
        <v>1112031</v>
      </c>
      <c r="O81" s="45">
        <f>SUM(O69:O80)</f>
        <v>1304728</v>
      </c>
      <c r="Q81" s="45">
        <f>SUM(Q69:Q80)</f>
        <v>1109536</v>
      </c>
      <c r="S81" s="45">
        <f>SUM(S69:S80)</f>
        <v>1026105</v>
      </c>
      <c r="U81" s="45">
        <f>SUM(U69:U80)</f>
        <v>947616</v>
      </c>
      <c r="V81" s="44"/>
    </row>
    <row r="82" spans="1:21" s="44" customFormat="1" ht="13.5" thickTop="1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O82" s="74"/>
      <c r="U82" s="93"/>
    </row>
    <row r="83" spans="1:22" s="55" customFormat="1" ht="13.5" thickBot="1">
      <c r="A83" s="54" t="s">
        <v>64</v>
      </c>
      <c r="B83" s="72"/>
      <c r="C83" s="72"/>
      <c r="D83" s="72">
        <v>11722</v>
      </c>
      <c r="E83" s="72"/>
      <c r="F83" s="72">
        <f>29-442+9900</f>
        <v>9487</v>
      </c>
      <c r="G83" s="72"/>
      <c r="H83" s="72">
        <f>-567+6944-143</f>
        <v>6234</v>
      </c>
      <c r="I83" s="72"/>
      <c r="J83" s="72">
        <v>4364</v>
      </c>
      <c r="K83" s="72"/>
      <c r="L83" s="41" t="s">
        <v>16</v>
      </c>
      <c r="M83" s="45">
        <v>30538</v>
      </c>
      <c r="N83" s="41"/>
      <c r="O83" s="72">
        <v>31750</v>
      </c>
      <c r="P83" s="41"/>
      <c r="Q83" s="43">
        <v>4544</v>
      </c>
      <c r="R83" s="43"/>
      <c r="S83" s="43">
        <v>21658</v>
      </c>
      <c r="T83" s="41"/>
      <c r="U83" s="45">
        <v>9203</v>
      </c>
      <c r="V83" s="44"/>
    </row>
    <row r="84" spans="1:22" ht="13.5" thickTop="1">
      <c r="A84" s="4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44"/>
      <c r="M84" s="44"/>
      <c r="N84" s="44"/>
      <c r="O84" s="93"/>
      <c r="P84" s="44"/>
      <c r="Q84" s="44"/>
      <c r="S84" s="38"/>
      <c r="U84" s="66"/>
      <c r="V84" s="44"/>
    </row>
    <row r="85" spans="1:22" s="46" customFormat="1" ht="13.5" thickBot="1">
      <c r="A85" s="46" t="s">
        <v>33</v>
      </c>
      <c r="B85" s="67"/>
      <c r="C85" s="67"/>
      <c r="D85" s="67">
        <v>6646032</v>
      </c>
      <c r="E85" s="67"/>
      <c r="F85" s="67">
        <f>+F65+F81+F83</f>
        <v>6169088</v>
      </c>
      <c r="G85" s="67"/>
      <c r="H85" s="67">
        <f>+H65+H81+H83</f>
        <v>6161810</v>
      </c>
      <c r="I85" s="67"/>
      <c r="J85" s="67">
        <f>+J65+J81+J83</f>
        <v>6285362</v>
      </c>
      <c r="K85" s="67"/>
      <c r="M85" s="67">
        <f>+M65+M81+M83</f>
        <v>8075217</v>
      </c>
      <c r="O85" s="67">
        <f>+O65+O81+O83</f>
        <v>9120159</v>
      </c>
      <c r="Q85" s="67">
        <f>+Q65+Q81+Q83</f>
        <v>10016174</v>
      </c>
      <c r="S85" s="67">
        <f>+S65+S81+S83</f>
        <v>10521089</v>
      </c>
      <c r="U85" s="67">
        <f>+U65+U81+U83</f>
        <v>10709975</v>
      </c>
      <c r="V85" s="44"/>
    </row>
    <row r="86" spans="1:17" ht="13.5" thickTop="1">
      <c r="A86" s="44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44"/>
      <c r="M86" s="44"/>
      <c r="N86" s="44"/>
      <c r="O86" s="44"/>
      <c r="P86" s="44"/>
      <c r="Q86" s="44"/>
    </row>
    <row r="87" spans="1:17" ht="12.75">
      <c r="A87" s="107" t="s">
        <v>53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44"/>
      <c r="M87" s="44"/>
      <c r="N87" s="44"/>
      <c r="O87" s="44"/>
      <c r="P87" s="44"/>
      <c r="Q87" s="44"/>
    </row>
    <row r="88" spans="1:17" ht="12.75">
      <c r="A88" s="44" t="s">
        <v>154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44"/>
      <c r="M88" s="44"/>
      <c r="N88" s="44"/>
      <c r="O88" s="44"/>
      <c r="P88" s="44"/>
      <c r="Q88" s="44"/>
    </row>
    <row r="89" spans="1:17" ht="12.75">
      <c r="A89" s="105" t="s">
        <v>65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44"/>
      <c r="M89" s="44"/>
      <c r="N89" s="44"/>
      <c r="O89" s="44"/>
      <c r="P89" s="44"/>
      <c r="Q89" s="44"/>
    </row>
    <row r="90" spans="1:17" ht="12.75">
      <c r="A90" s="108" t="s">
        <v>66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44"/>
      <c r="M90" s="44"/>
      <c r="N90" s="44"/>
      <c r="O90" s="44"/>
      <c r="P90" s="44"/>
      <c r="Q90" s="44"/>
    </row>
    <row r="91" spans="1:17" ht="12.75">
      <c r="A91" s="108" t="s">
        <v>155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44"/>
      <c r="M91" s="44"/>
      <c r="N91" s="44"/>
      <c r="O91" s="44"/>
      <c r="P91" s="44"/>
      <c r="Q91" s="44"/>
    </row>
    <row r="92" spans="1:17" ht="12.75">
      <c r="A92" s="108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44"/>
      <c r="M92" s="44"/>
      <c r="N92" s="44"/>
      <c r="O92" s="44"/>
      <c r="P92" s="44"/>
      <c r="Q92" s="44"/>
    </row>
    <row r="93" spans="1:17" ht="12.75">
      <c r="A93" s="108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44"/>
      <c r="M93" s="44"/>
      <c r="N93" s="44"/>
      <c r="O93" s="44"/>
      <c r="P93" s="44"/>
      <c r="Q93" s="44"/>
    </row>
    <row r="94" spans="1:17" ht="12.75">
      <c r="A94" s="108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44"/>
      <c r="M94" s="44"/>
      <c r="N94" s="44"/>
      <c r="O94" s="44"/>
      <c r="P94" s="44"/>
      <c r="Q94" s="44"/>
    </row>
    <row r="95" spans="1:17" ht="12.75">
      <c r="A95" s="107" t="s">
        <v>54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44"/>
      <c r="M95" s="44"/>
      <c r="N95" s="44"/>
      <c r="O95" s="44"/>
      <c r="P95" s="44"/>
      <c r="Q95" s="44"/>
    </row>
    <row r="96" spans="1:17" ht="12.75">
      <c r="A96" s="44" t="s">
        <v>156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44"/>
      <c r="M96" s="44"/>
      <c r="N96" s="44"/>
      <c r="O96" s="44"/>
      <c r="P96" s="44"/>
      <c r="Q96" s="44"/>
    </row>
    <row r="97" ht="12.75">
      <c r="A97" s="27" t="s">
        <v>16</v>
      </c>
    </row>
  </sheetData>
  <printOptions horizontalCentered="1"/>
  <pageMargins left="0" right="0" top="0.18" bottom="0.5" header="0.17" footer="0.5"/>
  <pageSetup fitToHeight="0" horizontalDpi="300" verticalDpi="300" orientation="landscape" scale="61" r:id="rId1"/>
  <headerFooter alignWithMargins="0">
    <oddFooter xml:space="preserve">&amp;CChart 1&amp;RA&amp;P       </oddFooter>
  </headerFooter>
  <rowBreaks count="1" manualBreakCount="1">
    <brk id="6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workbookViewId="0" topLeftCell="A62">
      <selection activeCell="F45" sqref="F45"/>
    </sheetView>
  </sheetViews>
  <sheetFormatPr defaultColWidth="9.140625" defaultRowHeight="12.75"/>
  <cols>
    <col min="1" max="1" width="44.28125" style="27" customWidth="1"/>
    <col min="2" max="2" width="15.7109375" style="27" customWidth="1"/>
    <col min="3" max="3" width="3.00390625" style="27" customWidth="1"/>
    <col min="4" max="4" width="15.7109375" style="27" customWidth="1"/>
    <col min="5" max="5" width="3.140625" style="27" customWidth="1"/>
    <col min="6" max="6" width="15.7109375" style="27" customWidth="1"/>
    <col min="7" max="7" width="5.57421875" style="27" customWidth="1"/>
    <col min="8" max="16384" width="9.140625" style="27" customWidth="1"/>
  </cols>
  <sheetData>
    <row r="1" spans="1:7" ht="21" thickTop="1">
      <c r="A1" s="4" t="s">
        <v>0</v>
      </c>
      <c r="B1" s="25"/>
      <c r="C1" s="25"/>
      <c r="D1" s="25"/>
      <c r="E1" s="25"/>
      <c r="F1" s="25"/>
      <c r="G1" s="26"/>
    </row>
    <row r="2" spans="1:7" ht="18.75">
      <c r="A2" s="9" t="s">
        <v>142</v>
      </c>
      <c r="B2" s="28"/>
      <c r="C2" s="28"/>
      <c r="D2" s="28"/>
      <c r="E2" s="28"/>
      <c r="F2" s="28"/>
      <c r="G2" s="29"/>
    </row>
    <row r="3" spans="1:7" ht="15.75">
      <c r="A3" s="30" t="s">
        <v>1</v>
      </c>
      <c r="B3" s="28"/>
      <c r="C3" s="28"/>
      <c r="D3" s="28"/>
      <c r="E3" s="28"/>
      <c r="F3" s="28"/>
      <c r="G3" s="29"/>
    </row>
    <row r="4" spans="1:7" ht="13.5" thickBot="1">
      <c r="A4" s="20" t="s">
        <v>2</v>
      </c>
      <c r="B4" s="31"/>
      <c r="C4" s="31"/>
      <c r="D4" s="31"/>
      <c r="E4" s="31"/>
      <c r="F4" s="31"/>
      <c r="G4" s="32"/>
    </row>
    <row r="5" spans="1:6" ht="13.5" thickTop="1">
      <c r="A5" s="33"/>
      <c r="B5" s="21"/>
      <c r="C5" s="21"/>
      <c r="D5" s="21"/>
      <c r="E5" s="21"/>
      <c r="F5" s="21"/>
    </row>
    <row r="6" spans="1:7" ht="26.25" thickBot="1">
      <c r="A6" s="34" t="s">
        <v>3</v>
      </c>
      <c r="B6" s="36" t="s">
        <v>111</v>
      </c>
      <c r="C6" s="34"/>
      <c r="D6" s="36" t="s">
        <v>52</v>
      </c>
      <c r="E6" s="34"/>
      <c r="F6" s="36" t="s">
        <v>139</v>
      </c>
      <c r="G6" s="37"/>
    </row>
    <row r="7" ht="12.75">
      <c r="A7" s="23" t="s">
        <v>7</v>
      </c>
    </row>
    <row r="8" spans="1:6" ht="12.75">
      <c r="A8" s="27" t="s">
        <v>8</v>
      </c>
      <c r="B8" s="66">
        <v>9</v>
      </c>
      <c r="D8" s="39">
        <f aca="true" t="shared" si="0" ref="D8:D60">+F8-B8</f>
        <v>0</v>
      </c>
      <c r="F8" s="66">
        <v>9</v>
      </c>
    </row>
    <row r="9" spans="1:6" ht="12.75">
      <c r="A9" s="27" t="s">
        <v>9</v>
      </c>
      <c r="B9" s="66">
        <v>11396</v>
      </c>
      <c r="D9" s="39">
        <f t="shared" si="0"/>
        <v>-6252</v>
      </c>
      <c r="F9" s="66">
        <v>5144</v>
      </c>
    </row>
    <row r="10" spans="1:6" ht="12.75">
      <c r="A10" s="27" t="s">
        <v>42</v>
      </c>
      <c r="B10" s="66">
        <v>1169292</v>
      </c>
      <c r="D10" s="39">
        <f t="shared" si="0"/>
        <v>-1710</v>
      </c>
      <c r="F10" s="66">
        <v>1167582</v>
      </c>
    </row>
    <row r="11" spans="1:6" ht="12.75">
      <c r="A11" s="27" t="s">
        <v>10</v>
      </c>
      <c r="B11" s="66">
        <v>903284</v>
      </c>
      <c r="D11" s="39">
        <f t="shared" si="0"/>
        <v>173978</v>
      </c>
      <c r="F11" s="66">
        <v>1077262</v>
      </c>
    </row>
    <row r="12" spans="1:6" ht="12.75">
      <c r="A12" s="27" t="s">
        <v>46</v>
      </c>
      <c r="B12" s="66">
        <v>0</v>
      </c>
      <c r="D12" s="39">
        <f t="shared" si="0"/>
        <v>-160</v>
      </c>
      <c r="F12" s="66">
        <v>-160</v>
      </c>
    </row>
    <row r="13" spans="1:6" ht="12.75">
      <c r="A13" s="27" t="s">
        <v>50</v>
      </c>
      <c r="B13" s="66">
        <v>0</v>
      </c>
      <c r="D13" s="39">
        <f t="shared" si="0"/>
        <v>-88</v>
      </c>
      <c r="F13" s="66">
        <v>-88</v>
      </c>
    </row>
    <row r="14" spans="1:6" ht="12.75">
      <c r="A14" s="27" t="s">
        <v>55</v>
      </c>
      <c r="B14" s="66">
        <v>2244</v>
      </c>
      <c r="D14" s="39">
        <f t="shared" si="0"/>
        <v>-2231</v>
      </c>
      <c r="F14" s="66">
        <v>13</v>
      </c>
    </row>
    <row r="15" spans="1:6" ht="12.75">
      <c r="A15" s="27" t="s">
        <v>47</v>
      </c>
      <c r="B15" s="66">
        <v>794</v>
      </c>
      <c r="D15" s="39">
        <f t="shared" si="0"/>
        <v>-794</v>
      </c>
      <c r="F15" s="66">
        <v>0</v>
      </c>
    </row>
    <row r="16" spans="1:6" ht="12.75">
      <c r="A16" s="27" t="s">
        <v>137</v>
      </c>
      <c r="B16" s="66">
        <v>0</v>
      </c>
      <c r="D16" s="39">
        <f t="shared" si="0"/>
        <v>13175</v>
      </c>
      <c r="F16" s="66">
        <v>13175</v>
      </c>
    </row>
    <row r="17" spans="1:6" ht="12.75">
      <c r="A17" s="27" t="s">
        <v>77</v>
      </c>
      <c r="B17" s="66">
        <v>86019</v>
      </c>
      <c r="D17" s="39">
        <f t="shared" si="0"/>
        <v>-86019</v>
      </c>
      <c r="F17" s="66">
        <v>0</v>
      </c>
    </row>
    <row r="18" spans="1:6" ht="12.75">
      <c r="A18" s="27" t="s">
        <v>11</v>
      </c>
      <c r="B18" s="66">
        <v>53362</v>
      </c>
      <c r="D18" s="39">
        <f t="shared" si="0"/>
        <v>-4979</v>
      </c>
      <c r="F18" s="66">
        <v>48383</v>
      </c>
    </row>
    <row r="19" spans="1:6" ht="12.75">
      <c r="A19" s="27" t="s">
        <v>45</v>
      </c>
      <c r="B19" s="66">
        <v>272</v>
      </c>
      <c r="D19" s="39">
        <f t="shared" si="0"/>
        <v>-235</v>
      </c>
      <c r="F19" s="66">
        <v>37</v>
      </c>
    </row>
    <row r="20" spans="1:6" ht="12.75">
      <c r="A20" s="27" t="s">
        <v>113</v>
      </c>
      <c r="B20" s="66">
        <v>1</v>
      </c>
      <c r="D20" s="39">
        <f t="shared" si="0"/>
        <v>0</v>
      </c>
      <c r="F20" s="66">
        <v>1</v>
      </c>
    </row>
    <row r="21" spans="1:6" ht="12.75">
      <c r="A21" s="40" t="s">
        <v>12</v>
      </c>
      <c r="B21" s="66">
        <v>21925</v>
      </c>
      <c r="D21" s="39">
        <f t="shared" si="0"/>
        <v>-126</v>
      </c>
      <c r="F21" s="66">
        <v>21799</v>
      </c>
    </row>
    <row r="22" spans="1:6" ht="12.75">
      <c r="A22" s="27" t="s">
        <v>13</v>
      </c>
      <c r="B22" s="66">
        <v>5062</v>
      </c>
      <c r="D22" s="39">
        <f t="shared" si="0"/>
        <v>-14</v>
      </c>
      <c r="F22" s="66">
        <v>5048</v>
      </c>
    </row>
    <row r="23" spans="1:6" ht="12.75">
      <c r="A23" s="27" t="s">
        <v>14</v>
      </c>
      <c r="B23" s="66">
        <v>3936433</v>
      </c>
      <c r="D23" s="39">
        <f t="shared" si="0"/>
        <v>277976</v>
      </c>
      <c r="F23" s="66">
        <v>4214409</v>
      </c>
    </row>
    <row r="24" spans="1:6" ht="12.75">
      <c r="A24" s="27" t="s">
        <v>84</v>
      </c>
      <c r="B24" s="66">
        <v>217</v>
      </c>
      <c r="D24" s="39">
        <f t="shared" si="0"/>
        <v>-128</v>
      </c>
      <c r="F24" s="66">
        <v>89</v>
      </c>
    </row>
    <row r="25" spans="1:6" ht="12.75">
      <c r="A25" s="27" t="s">
        <v>48</v>
      </c>
      <c r="B25" s="66">
        <v>-186</v>
      </c>
      <c r="D25" s="39">
        <f t="shared" si="0"/>
        <v>266</v>
      </c>
      <c r="F25" s="66">
        <v>80</v>
      </c>
    </row>
    <row r="26" spans="1:6" ht="12.75">
      <c r="A26" s="27" t="s">
        <v>49</v>
      </c>
      <c r="B26" s="66">
        <v>50</v>
      </c>
      <c r="D26" s="39">
        <f t="shared" si="0"/>
        <v>-50</v>
      </c>
      <c r="F26" s="66">
        <v>0</v>
      </c>
    </row>
    <row r="27" spans="1:6" ht="12.75">
      <c r="A27" s="27" t="s">
        <v>114</v>
      </c>
      <c r="B27" s="66">
        <v>250549</v>
      </c>
      <c r="D27" s="39">
        <f t="shared" si="0"/>
        <v>37660</v>
      </c>
      <c r="F27" s="66">
        <v>288209</v>
      </c>
    </row>
    <row r="28" spans="1:6" ht="12.75">
      <c r="A28" s="27" t="s">
        <v>122</v>
      </c>
      <c r="B28" s="66">
        <v>20733</v>
      </c>
      <c r="D28" s="39">
        <f t="shared" si="0"/>
        <v>-1719</v>
      </c>
      <c r="F28" s="66">
        <v>19014</v>
      </c>
    </row>
    <row r="29" spans="1:7" ht="12.75">
      <c r="A29" s="27" t="s">
        <v>72</v>
      </c>
      <c r="B29" s="66">
        <v>10</v>
      </c>
      <c r="D29" s="39">
        <f t="shared" si="0"/>
        <v>-6</v>
      </c>
      <c r="F29" s="66">
        <v>4</v>
      </c>
      <c r="G29" s="27" t="s">
        <v>16</v>
      </c>
    </row>
    <row r="30" spans="1:6" ht="12.75">
      <c r="A30" s="27" t="s">
        <v>81</v>
      </c>
      <c r="B30" s="66">
        <v>12628</v>
      </c>
      <c r="D30" s="39">
        <f t="shared" si="0"/>
        <v>-11741</v>
      </c>
      <c r="F30" s="66">
        <v>887</v>
      </c>
    </row>
    <row r="31" spans="1:6" ht="12.75">
      <c r="A31" s="27" t="s">
        <v>106</v>
      </c>
      <c r="B31" s="66">
        <v>12796</v>
      </c>
      <c r="D31" s="39">
        <f t="shared" si="0"/>
        <v>-12709</v>
      </c>
      <c r="F31" s="66">
        <v>87</v>
      </c>
    </row>
    <row r="32" spans="1:6" ht="12.75">
      <c r="A32" s="27" t="s">
        <v>107</v>
      </c>
      <c r="B32" s="66">
        <v>62371</v>
      </c>
      <c r="D32" s="39">
        <f t="shared" si="0"/>
        <v>-66533</v>
      </c>
      <c r="F32" s="66">
        <v>-4162</v>
      </c>
    </row>
    <row r="33" spans="1:6" ht="12.75">
      <c r="A33" s="27" t="s">
        <v>123</v>
      </c>
      <c r="B33" s="66">
        <v>19246</v>
      </c>
      <c r="D33" s="39">
        <f t="shared" si="0"/>
        <v>-8157</v>
      </c>
      <c r="F33" s="66">
        <v>11089</v>
      </c>
    </row>
    <row r="34" spans="1:7" ht="12.75">
      <c r="A34" s="27" t="s">
        <v>90</v>
      </c>
      <c r="B34" s="66">
        <v>843959</v>
      </c>
      <c r="D34" s="39">
        <f t="shared" si="0"/>
        <v>114711</v>
      </c>
      <c r="F34" s="66">
        <v>958670</v>
      </c>
      <c r="G34" s="27" t="s">
        <v>16</v>
      </c>
    </row>
    <row r="35" spans="1:6" ht="12.75">
      <c r="A35" s="27" t="s">
        <v>124</v>
      </c>
      <c r="B35" s="66">
        <v>1051341</v>
      </c>
      <c r="D35" s="39">
        <f t="shared" si="0"/>
        <v>24629</v>
      </c>
      <c r="F35" s="66">
        <v>1075970</v>
      </c>
    </row>
    <row r="36" spans="1:6" ht="12.75">
      <c r="A36" s="27" t="s">
        <v>125</v>
      </c>
      <c r="B36" s="66">
        <v>6</v>
      </c>
      <c r="D36" s="39">
        <f t="shared" si="0"/>
        <v>-6</v>
      </c>
      <c r="F36" s="66">
        <v>0</v>
      </c>
    </row>
    <row r="37" spans="1:6" ht="12.75">
      <c r="A37" s="27" t="s">
        <v>103</v>
      </c>
      <c r="B37" s="66">
        <v>6307</v>
      </c>
      <c r="D37" s="39">
        <f t="shared" si="0"/>
        <v>-2890</v>
      </c>
      <c r="F37" s="66">
        <v>3417</v>
      </c>
    </row>
    <row r="38" spans="1:6" ht="12.75">
      <c r="A38" s="27" t="s">
        <v>71</v>
      </c>
      <c r="B38" s="66">
        <v>66571</v>
      </c>
      <c r="D38" s="39">
        <f>+F38-B38</f>
        <v>20182</v>
      </c>
      <c r="F38" s="66">
        <v>86753</v>
      </c>
    </row>
    <row r="39" spans="1:6" ht="12.75">
      <c r="A39" s="27" t="s">
        <v>15</v>
      </c>
      <c r="B39" s="66">
        <v>209106</v>
      </c>
      <c r="D39" s="39">
        <f t="shared" si="0"/>
        <v>20359</v>
      </c>
      <c r="F39" s="66">
        <v>229465</v>
      </c>
    </row>
    <row r="40" spans="1:6" ht="12.75">
      <c r="A40" s="27" t="s">
        <v>138</v>
      </c>
      <c r="B40" s="66">
        <v>0</v>
      </c>
      <c r="D40" s="39">
        <f t="shared" si="0"/>
        <v>18</v>
      </c>
      <c r="F40" s="66">
        <v>18</v>
      </c>
    </row>
    <row r="41" spans="1:6" ht="12.75">
      <c r="A41" s="27" t="s">
        <v>118</v>
      </c>
      <c r="B41" s="66">
        <v>451</v>
      </c>
      <c r="D41" s="39">
        <v>451</v>
      </c>
      <c r="F41" s="66">
        <v>0</v>
      </c>
    </row>
    <row r="42" spans="1:6" ht="12.75">
      <c r="A42" s="27" t="s">
        <v>83</v>
      </c>
      <c r="B42" s="66">
        <v>2</v>
      </c>
      <c r="D42" s="39">
        <v>-594</v>
      </c>
      <c r="F42" s="66">
        <v>2</v>
      </c>
    </row>
    <row r="43" spans="1:7" ht="12.75">
      <c r="A43" s="27" t="s">
        <v>86</v>
      </c>
      <c r="B43" s="66">
        <v>552</v>
      </c>
      <c r="D43" s="39">
        <f t="shared" si="0"/>
        <v>-164</v>
      </c>
      <c r="F43" s="66">
        <v>388</v>
      </c>
      <c r="G43" s="66"/>
    </row>
    <row r="44" spans="1:7" ht="12.75">
      <c r="A44" s="27" t="s">
        <v>78</v>
      </c>
      <c r="B44" s="66">
        <v>15873</v>
      </c>
      <c r="D44" s="39">
        <f t="shared" si="0"/>
        <v>1247</v>
      </c>
      <c r="F44" s="66">
        <v>17120</v>
      </c>
      <c r="G44" s="66"/>
    </row>
    <row r="45" spans="1:7" ht="12.75">
      <c r="A45" s="27" t="s">
        <v>140</v>
      </c>
      <c r="B45" s="66">
        <v>0</v>
      </c>
      <c r="D45" s="39">
        <f t="shared" si="0"/>
        <v>783</v>
      </c>
      <c r="F45" s="66">
        <v>783</v>
      </c>
      <c r="G45" s="66"/>
    </row>
    <row r="46" spans="1:7" ht="12.75">
      <c r="A46" s="27" t="s">
        <v>85</v>
      </c>
      <c r="B46" s="66">
        <v>0</v>
      </c>
      <c r="D46" s="39">
        <f t="shared" si="0"/>
        <v>653</v>
      </c>
      <c r="E46" s="38"/>
      <c r="F46" s="66">
        <v>653</v>
      </c>
      <c r="G46" s="66"/>
    </row>
    <row r="47" spans="1:6" ht="12.75">
      <c r="A47" s="27" t="s">
        <v>61</v>
      </c>
      <c r="B47" s="66">
        <v>4380</v>
      </c>
      <c r="D47" s="39">
        <f t="shared" si="0"/>
        <v>294</v>
      </c>
      <c r="E47" s="38"/>
      <c r="F47" s="66">
        <v>4674</v>
      </c>
    </row>
    <row r="48" spans="1:7" ht="12.75">
      <c r="A48" s="27" t="s">
        <v>62</v>
      </c>
      <c r="B48" s="66">
        <v>17794</v>
      </c>
      <c r="D48" s="39">
        <f t="shared" si="0"/>
        <v>-6363</v>
      </c>
      <c r="E48" s="38"/>
      <c r="F48" s="66">
        <v>11431</v>
      </c>
      <c r="G48" s="66"/>
    </row>
    <row r="49" spans="1:7" ht="12.75">
      <c r="A49" s="27" t="s">
        <v>87</v>
      </c>
      <c r="B49" s="66">
        <v>127775</v>
      </c>
      <c r="D49" s="39">
        <f t="shared" si="0"/>
        <v>-32217</v>
      </c>
      <c r="E49" s="38"/>
      <c r="F49" s="66">
        <v>95558</v>
      </c>
      <c r="G49" s="66"/>
    </row>
    <row r="50" spans="1:7" ht="12.75">
      <c r="A50" s="27" t="s">
        <v>88</v>
      </c>
      <c r="B50" s="66">
        <v>0</v>
      </c>
      <c r="D50" s="39">
        <f t="shared" si="0"/>
        <v>94</v>
      </c>
      <c r="E50" s="38"/>
      <c r="F50" s="66">
        <v>94</v>
      </c>
      <c r="G50" s="66" t="s">
        <v>16</v>
      </c>
    </row>
    <row r="51" spans="1:7" ht="12.75">
      <c r="A51" s="27" t="s">
        <v>60</v>
      </c>
      <c r="B51" s="66">
        <v>1724</v>
      </c>
      <c r="D51" s="39">
        <f t="shared" si="0"/>
        <v>210</v>
      </c>
      <c r="E51" s="38"/>
      <c r="F51" s="66">
        <v>1934</v>
      </c>
      <c r="G51" s="66" t="s">
        <v>16</v>
      </c>
    </row>
    <row r="52" spans="1:6" ht="12.75">
      <c r="A52" s="27" t="s">
        <v>17</v>
      </c>
      <c r="B52" s="66">
        <v>91523</v>
      </c>
      <c r="D52" s="39">
        <f t="shared" si="0"/>
        <v>78326</v>
      </c>
      <c r="E52" s="38"/>
      <c r="F52" s="66">
        <v>169849</v>
      </c>
    </row>
    <row r="53" spans="1:6" ht="12.75">
      <c r="A53" s="27" t="s">
        <v>56</v>
      </c>
      <c r="B53" s="66">
        <v>8</v>
      </c>
      <c r="D53" s="39">
        <f t="shared" si="0"/>
        <v>-8</v>
      </c>
      <c r="E53" s="38"/>
      <c r="F53" s="66">
        <v>0</v>
      </c>
    </row>
    <row r="54" spans="1:7" ht="12.75">
      <c r="A54" s="27" t="s">
        <v>126</v>
      </c>
      <c r="B54" s="66">
        <v>132552</v>
      </c>
      <c r="D54" s="39">
        <f t="shared" si="0"/>
        <v>-113482</v>
      </c>
      <c r="E54" s="38"/>
      <c r="F54" s="66">
        <v>19070</v>
      </c>
      <c r="G54" s="27" t="s">
        <v>16</v>
      </c>
    </row>
    <row r="55" spans="1:6" ht="12.75">
      <c r="A55" s="27" t="s">
        <v>127</v>
      </c>
      <c r="B55" s="66">
        <v>99239</v>
      </c>
      <c r="D55" s="39">
        <f t="shared" si="0"/>
        <v>-51668</v>
      </c>
      <c r="E55" s="38"/>
      <c r="F55" s="66">
        <v>47571</v>
      </c>
    </row>
    <row r="56" spans="1:6" ht="12.75">
      <c r="A56" s="27" t="s">
        <v>19</v>
      </c>
      <c r="B56" s="66">
        <v>46266</v>
      </c>
      <c r="C56" s="27" t="s">
        <v>16</v>
      </c>
      <c r="D56" s="39">
        <f t="shared" si="0"/>
        <v>-32182</v>
      </c>
      <c r="E56" s="38"/>
      <c r="F56" s="66">
        <v>14084</v>
      </c>
    </row>
    <row r="57" spans="1:7" ht="12.75">
      <c r="A57" s="27" t="s">
        <v>75</v>
      </c>
      <c r="B57" s="66">
        <v>135343</v>
      </c>
      <c r="D57" s="39">
        <f t="shared" si="0"/>
        <v>-16706</v>
      </c>
      <c r="E57" s="38"/>
      <c r="F57" s="66">
        <v>118637</v>
      </c>
      <c r="G57" s="27" t="s">
        <v>16</v>
      </c>
    </row>
    <row r="58" spans="1:6" ht="12.75">
      <c r="A58" s="27" t="s">
        <v>121</v>
      </c>
      <c r="B58" s="66">
        <v>494</v>
      </c>
      <c r="D58" s="39">
        <f t="shared" si="0"/>
        <v>-494</v>
      </c>
      <c r="E58" s="38"/>
      <c r="F58" s="66">
        <v>0</v>
      </c>
    </row>
    <row r="59" spans="1:6" ht="12.75">
      <c r="A59" s="27" t="s">
        <v>57</v>
      </c>
      <c r="B59" s="66">
        <v>53553</v>
      </c>
      <c r="D59" s="39">
        <f t="shared" si="0"/>
        <v>-24449</v>
      </c>
      <c r="E59" s="38"/>
      <c r="F59" s="66">
        <v>29104</v>
      </c>
    </row>
    <row r="60" spans="1:7" ht="13.5" thickBot="1">
      <c r="A60" s="41" t="s">
        <v>20</v>
      </c>
      <c r="B60" s="42">
        <f>SUM(B8:B59)</f>
        <v>9473326</v>
      </c>
      <c r="C60" s="41"/>
      <c r="D60" s="42">
        <f t="shared" si="0"/>
        <v>279830</v>
      </c>
      <c r="E60" s="43"/>
      <c r="F60" s="42">
        <f>SUM(F8:F59)</f>
        <v>9753156</v>
      </c>
      <c r="G60" s="41"/>
    </row>
    <row r="61" spans="1:6" ht="13.5" thickTop="1">
      <c r="A61" s="27" t="s">
        <v>21</v>
      </c>
      <c r="B61" s="39" t="s">
        <v>16</v>
      </c>
      <c r="F61" s="66"/>
    </row>
    <row r="62" spans="1:6" ht="12.75">
      <c r="A62" s="27" t="s">
        <v>22</v>
      </c>
      <c r="B62" s="66">
        <v>362856</v>
      </c>
      <c r="D62" s="39">
        <f aca="true" t="shared" si="1" ref="D62:D74">+F62-B62</f>
        <v>-2110</v>
      </c>
      <c r="F62" s="66">
        <v>360746</v>
      </c>
    </row>
    <row r="63" spans="1:6" ht="12.75">
      <c r="A63" s="27" t="s">
        <v>23</v>
      </c>
      <c r="B63" s="66">
        <v>532699</v>
      </c>
      <c r="D63" s="39">
        <f t="shared" si="1"/>
        <v>-94300</v>
      </c>
      <c r="F63" s="66">
        <v>438399</v>
      </c>
    </row>
    <row r="64" spans="1:6" ht="12.75">
      <c r="A64" s="27" t="s">
        <v>24</v>
      </c>
      <c r="B64" s="66">
        <v>17358</v>
      </c>
      <c r="D64" s="39">
        <f t="shared" si="1"/>
        <v>478</v>
      </c>
      <c r="F64" s="66">
        <v>17836</v>
      </c>
    </row>
    <row r="65" spans="1:6" ht="12.75">
      <c r="A65" s="27" t="s">
        <v>25</v>
      </c>
      <c r="B65" s="66">
        <v>128</v>
      </c>
      <c r="D65" s="39">
        <f t="shared" si="1"/>
        <v>-43</v>
      </c>
      <c r="F65" s="66">
        <v>85</v>
      </c>
    </row>
    <row r="66" spans="1:6" ht="12.75">
      <c r="A66" s="27" t="s">
        <v>26</v>
      </c>
      <c r="B66" s="66">
        <v>55334</v>
      </c>
      <c r="D66" s="39">
        <f t="shared" si="1"/>
        <v>5614</v>
      </c>
      <c r="F66" s="66">
        <v>60948</v>
      </c>
    </row>
    <row r="67" spans="1:6" ht="12.75">
      <c r="A67" s="27" t="s">
        <v>27</v>
      </c>
      <c r="B67" s="66">
        <v>11881</v>
      </c>
      <c r="D67" s="39">
        <f t="shared" si="1"/>
        <v>-3534</v>
      </c>
      <c r="F67" s="66">
        <v>8347</v>
      </c>
    </row>
    <row r="68" spans="1:6" ht="12.75" hidden="1">
      <c r="A68" s="27" t="s">
        <v>44</v>
      </c>
      <c r="B68" s="66"/>
      <c r="D68" s="39">
        <f t="shared" si="1"/>
        <v>0</v>
      </c>
      <c r="F68" s="66"/>
    </row>
    <row r="69" spans="1:6" ht="12.75">
      <c r="A69" s="27" t="s">
        <v>28</v>
      </c>
      <c r="B69" s="66">
        <v>3976</v>
      </c>
      <c r="D69" s="39">
        <f t="shared" si="1"/>
        <v>32124</v>
      </c>
      <c r="F69" s="66">
        <v>36100</v>
      </c>
    </row>
    <row r="70" spans="1:7" ht="12.75">
      <c r="A70" s="27" t="s">
        <v>73</v>
      </c>
      <c r="B70" s="66">
        <v>4906</v>
      </c>
      <c r="D70" s="39">
        <f t="shared" si="1"/>
        <v>-13</v>
      </c>
      <c r="F70" s="66">
        <v>4893</v>
      </c>
      <c r="G70" s="27" t="s">
        <v>16</v>
      </c>
    </row>
    <row r="71" spans="1:6" ht="12.75">
      <c r="A71" s="27" t="s">
        <v>29</v>
      </c>
      <c r="B71" s="66">
        <v>6729</v>
      </c>
      <c r="D71" s="39">
        <f t="shared" si="1"/>
        <v>-6728</v>
      </c>
      <c r="E71" s="38"/>
      <c r="F71" s="66">
        <v>1</v>
      </c>
    </row>
    <row r="72" spans="1:6" ht="12.75">
      <c r="A72" s="27" t="s">
        <v>30</v>
      </c>
      <c r="B72" s="66">
        <v>21102</v>
      </c>
      <c r="D72" s="39">
        <f t="shared" si="1"/>
        <v>-9975</v>
      </c>
      <c r="F72" s="66">
        <v>11127</v>
      </c>
    </row>
    <row r="73" spans="1:6" ht="12.75">
      <c r="A73" s="27" t="s">
        <v>31</v>
      </c>
      <c r="B73" s="66">
        <v>9136</v>
      </c>
      <c r="D73" s="39">
        <f t="shared" si="1"/>
        <v>-2</v>
      </c>
      <c r="E73" s="38"/>
      <c r="F73" s="66">
        <v>9134</v>
      </c>
    </row>
    <row r="74" spans="1:7" ht="13.5" thickBot="1">
      <c r="A74" s="41" t="s">
        <v>32</v>
      </c>
      <c r="B74" s="42">
        <f>SUM(B62:B73)</f>
        <v>1026105</v>
      </c>
      <c r="C74" s="41"/>
      <c r="D74" s="42">
        <f t="shared" si="1"/>
        <v>-78489</v>
      </c>
      <c r="E74" s="43"/>
      <c r="F74" s="42">
        <f>SUM(F62:F73)</f>
        <v>947616</v>
      </c>
      <c r="G74" s="41"/>
    </row>
    <row r="75" spans="6:7" ht="13.5" thickTop="1">
      <c r="F75" s="66"/>
      <c r="G75" s="44"/>
    </row>
    <row r="76" spans="1:7" ht="13.5" thickBot="1">
      <c r="A76" s="41" t="s">
        <v>63</v>
      </c>
      <c r="B76" s="45">
        <v>21658</v>
      </c>
      <c r="C76" s="41"/>
      <c r="D76" s="42">
        <f>+F76-B76</f>
        <v>-12455</v>
      </c>
      <c r="E76" s="41"/>
      <c r="F76" s="45">
        <v>9203</v>
      </c>
      <c r="G76" s="41" t="s">
        <v>16</v>
      </c>
    </row>
    <row r="77" spans="2:6" ht="13.5" thickTop="1">
      <c r="B77" s="39"/>
      <c r="D77" s="38"/>
      <c r="E77" s="38"/>
      <c r="F77" s="38"/>
    </row>
    <row r="78" spans="1:7" ht="13.5" thickBot="1">
      <c r="A78" s="46" t="s">
        <v>33</v>
      </c>
      <c r="B78" s="47">
        <f>+B60+B74+B76</f>
        <v>10521089</v>
      </c>
      <c r="C78" s="46"/>
      <c r="D78" s="47">
        <f>+D60+D74+D76</f>
        <v>188886</v>
      </c>
      <c r="E78" s="48"/>
      <c r="F78" s="47">
        <f>+F60+F74+F76</f>
        <v>10709975</v>
      </c>
      <c r="G78" s="46"/>
    </row>
    <row r="79" ht="13.5" thickTop="1"/>
    <row r="80" ht="12.75">
      <c r="A80" s="23" t="s">
        <v>53</v>
      </c>
    </row>
    <row r="81" ht="12.75">
      <c r="A81" s="27" t="s">
        <v>154</v>
      </c>
    </row>
    <row r="82" ht="12.75">
      <c r="A82" s="40" t="s">
        <v>41</v>
      </c>
    </row>
    <row r="83" ht="12.75">
      <c r="A83" s="56" t="s">
        <v>58</v>
      </c>
    </row>
    <row r="84" ht="12.75">
      <c r="A84" s="56" t="s">
        <v>155</v>
      </c>
    </row>
  </sheetData>
  <printOptions horizontalCentered="1"/>
  <pageMargins left="0.75" right="0.75" top="0.5" bottom="0.25" header="0.5" footer="0.5"/>
  <pageSetup firstPageNumber="3" useFirstPageNumber="1" fitToHeight="2" horizontalDpi="300" verticalDpi="300" orientation="landscape" scale="60" r:id="rId1"/>
  <headerFooter alignWithMargins="0">
    <oddFooter>&amp;C
Chart 2&amp;RA&amp;P</oddFooter>
  </headerFooter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49.57421875" style="27" customWidth="1"/>
    <col min="2" max="2" width="15.7109375" style="27" customWidth="1"/>
    <col min="3" max="3" width="3.00390625" style="27" customWidth="1"/>
    <col min="4" max="4" width="15.7109375" style="27" customWidth="1"/>
    <col min="5" max="5" width="3.140625" style="27" customWidth="1"/>
    <col min="6" max="6" width="15.7109375" style="66" customWidth="1"/>
    <col min="7" max="7" width="6.140625" style="75" customWidth="1"/>
    <col min="8" max="16384" width="9.140625" style="27" customWidth="1"/>
  </cols>
  <sheetData>
    <row r="1" spans="1:7" ht="21" thickTop="1">
      <c r="A1" s="4" t="s">
        <v>0</v>
      </c>
      <c r="B1" s="25"/>
      <c r="C1" s="25"/>
      <c r="D1" s="25"/>
      <c r="E1" s="25"/>
      <c r="F1" s="61"/>
      <c r="G1" s="77"/>
    </row>
    <row r="2" spans="1:7" ht="18.75">
      <c r="A2" s="9" t="s">
        <v>34</v>
      </c>
      <c r="B2" s="28"/>
      <c r="C2" s="28"/>
      <c r="D2" s="28"/>
      <c r="E2" s="28"/>
      <c r="F2" s="62"/>
      <c r="G2" s="78"/>
    </row>
    <row r="3" spans="1:7" ht="15.75">
      <c r="A3" s="30" t="s">
        <v>1</v>
      </c>
      <c r="B3" s="28"/>
      <c r="C3" s="28"/>
      <c r="D3" s="28"/>
      <c r="E3" s="28"/>
      <c r="F3" s="62"/>
      <c r="G3" s="78"/>
    </row>
    <row r="4" spans="1:7" ht="13.5" thickBot="1">
      <c r="A4" s="20" t="s">
        <v>2</v>
      </c>
      <c r="B4" s="31"/>
      <c r="C4" s="31"/>
      <c r="D4" s="31"/>
      <c r="E4" s="31"/>
      <c r="F4" s="63"/>
      <c r="G4" s="79"/>
    </row>
    <row r="5" spans="1:6" ht="16.5" thickTop="1">
      <c r="A5" s="33"/>
      <c r="B5" s="21"/>
      <c r="C5" s="21"/>
      <c r="D5" s="21"/>
      <c r="E5" s="21"/>
      <c r="F5" s="64"/>
    </row>
    <row r="6" spans="1:7" ht="26.25" thickBot="1">
      <c r="A6" s="34" t="s">
        <v>3</v>
      </c>
      <c r="B6" s="35" t="s">
        <v>139</v>
      </c>
      <c r="C6" s="34"/>
      <c r="D6" s="36" t="s">
        <v>35</v>
      </c>
      <c r="E6" s="34"/>
      <c r="F6" s="65" t="s">
        <v>36</v>
      </c>
      <c r="G6" s="65"/>
    </row>
    <row r="7" ht="15.75">
      <c r="A7" s="23" t="s">
        <v>7</v>
      </c>
    </row>
    <row r="8" spans="1:7" ht="12.75">
      <c r="A8" s="27" t="s">
        <v>8</v>
      </c>
      <c r="B8" s="66">
        <v>9</v>
      </c>
      <c r="C8" s="66"/>
      <c r="D8" s="66">
        <v>2</v>
      </c>
      <c r="E8" s="66"/>
      <c r="F8" s="66">
        <f>+B8-D8</f>
        <v>7</v>
      </c>
      <c r="G8" s="27"/>
    </row>
    <row r="9" spans="1:7" ht="12.75">
      <c r="A9" s="27" t="s">
        <v>9</v>
      </c>
      <c r="B9" s="66">
        <v>5144</v>
      </c>
      <c r="C9" s="66"/>
      <c r="D9" s="66">
        <v>37228</v>
      </c>
      <c r="E9" s="66"/>
      <c r="F9" s="66">
        <f aca="true" t="shared" si="0" ref="F9:F51">+B9-D9</f>
        <v>-32084</v>
      </c>
      <c r="G9" s="27"/>
    </row>
    <row r="10" spans="1:7" ht="12.75">
      <c r="A10" s="27" t="s">
        <v>42</v>
      </c>
      <c r="B10" s="66">
        <v>1167582</v>
      </c>
      <c r="C10" s="66"/>
      <c r="D10" s="66">
        <f>931346+207564</f>
        <v>1138910</v>
      </c>
      <c r="E10" s="66"/>
      <c r="F10" s="66">
        <f t="shared" si="0"/>
        <v>28672</v>
      </c>
      <c r="G10" s="27"/>
    </row>
    <row r="11" spans="1:7" ht="12.75">
      <c r="A11" s="27" t="s">
        <v>10</v>
      </c>
      <c r="B11" s="66">
        <v>1077262</v>
      </c>
      <c r="C11" s="66"/>
      <c r="D11" s="66">
        <f>820077+211601</f>
        <v>1031678</v>
      </c>
      <c r="E11" s="66"/>
      <c r="F11" s="66">
        <f t="shared" si="0"/>
        <v>45584</v>
      </c>
      <c r="G11" s="27" t="s">
        <v>153</v>
      </c>
    </row>
    <row r="12" spans="1:7" ht="12.75">
      <c r="A12" s="27" t="s">
        <v>46</v>
      </c>
      <c r="B12" s="66">
        <v>-160</v>
      </c>
      <c r="C12" s="66"/>
      <c r="D12" s="66">
        <v>0</v>
      </c>
      <c r="E12" s="66"/>
      <c r="F12" s="66">
        <f t="shared" si="0"/>
        <v>-160</v>
      </c>
      <c r="G12" s="27"/>
    </row>
    <row r="13" spans="1:7" ht="12.75">
      <c r="A13" s="27" t="s">
        <v>50</v>
      </c>
      <c r="B13" s="66">
        <v>-88</v>
      </c>
      <c r="C13" s="66"/>
      <c r="D13" s="66">
        <v>11</v>
      </c>
      <c r="E13" s="66"/>
      <c r="F13" s="66">
        <f t="shared" si="0"/>
        <v>-99</v>
      </c>
      <c r="G13" s="27"/>
    </row>
    <row r="14" spans="1:7" ht="12.75">
      <c r="A14" s="27" t="s">
        <v>55</v>
      </c>
      <c r="B14" s="66">
        <v>13</v>
      </c>
      <c r="C14" s="66"/>
      <c r="D14" s="66">
        <f>148+-145+6</f>
        <v>9</v>
      </c>
      <c r="E14" s="66"/>
      <c r="F14" s="66">
        <f t="shared" si="0"/>
        <v>4</v>
      </c>
      <c r="G14" s="27"/>
    </row>
    <row r="15" spans="1:7" ht="12.75">
      <c r="A15" s="27" t="s">
        <v>137</v>
      </c>
      <c r="B15" s="66">
        <v>13175</v>
      </c>
      <c r="C15" s="66"/>
      <c r="D15" s="66">
        <v>1716</v>
      </c>
      <c r="E15" s="66"/>
      <c r="F15" s="66">
        <f t="shared" si="0"/>
        <v>11459</v>
      </c>
      <c r="G15" s="27"/>
    </row>
    <row r="16" spans="1:7" ht="12.75">
      <c r="A16" s="27" t="s">
        <v>11</v>
      </c>
      <c r="B16" s="66">
        <v>48383</v>
      </c>
      <c r="C16" s="66"/>
      <c r="D16" s="66">
        <f>54585+275</f>
        <v>54860</v>
      </c>
      <c r="E16" s="66"/>
      <c r="F16" s="66">
        <f t="shared" si="0"/>
        <v>-6477</v>
      </c>
      <c r="G16" s="27"/>
    </row>
    <row r="17" spans="1:7" ht="12.75">
      <c r="A17" s="27" t="s">
        <v>45</v>
      </c>
      <c r="B17" s="66">
        <v>37</v>
      </c>
      <c r="C17" s="66"/>
      <c r="D17" s="66">
        <v>7</v>
      </c>
      <c r="E17" s="66"/>
      <c r="F17" s="66">
        <f t="shared" si="0"/>
        <v>30</v>
      </c>
      <c r="G17" s="27"/>
    </row>
    <row r="18" spans="1:7" ht="12.75">
      <c r="A18" s="27" t="s">
        <v>113</v>
      </c>
      <c r="B18" s="66">
        <v>1</v>
      </c>
      <c r="C18" s="66"/>
      <c r="D18" s="66">
        <v>-1111</v>
      </c>
      <c r="E18" s="66"/>
      <c r="F18" s="66">
        <f t="shared" si="0"/>
        <v>1112</v>
      </c>
      <c r="G18" s="27"/>
    </row>
    <row r="19" spans="1:7" ht="12.75">
      <c r="A19" s="40" t="s">
        <v>12</v>
      </c>
      <c r="B19" s="66">
        <v>21799</v>
      </c>
      <c r="C19" s="66"/>
      <c r="D19" s="66">
        <v>19836</v>
      </c>
      <c r="E19" s="66"/>
      <c r="F19" s="66">
        <f t="shared" si="0"/>
        <v>1963</v>
      </c>
      <c r="G19" s="27"/>
    </row>
    <row r="20" spans="1:7" ht="12.75">
      <c r="A20" s="27" t="s">
        <v>13</v>
      </c>
      <c r="B20" s="66">
        <v>5048</v>
      </c>
      <c r="C20" s="66"/>
      <c r="D20" s="66">
        <v>7878</v>
      </c>
      <c r="E20" s="66"/>
      <c r="F20" s="66">
        <f t="shared" si="0"/>
        <v>-2830</v>
      </c>
      <c r="G20" s="27"/>
    </row>
    <row r="21" spans="1:7" ht="12.75">
      <c r="A21" s="27" t="s">
        <v>14</v>
      </c>
      <c r="B21" s="66">
        <v>4214409</v>
      </c>
      <c r="C21" s="66"/>
      <c r="D21" s="66">
        <f>4218688+61389</f>
        <v>4280077</v>
      </c>
      <c r="E21" s="66"/>
      <c r="F21" s="66">
        <f t="shared" si="0"/>
        <v>-65668</v>
      </c>
      <c r="G21" s="27"/>
    </row>
    <row r="22" spans="1:7" ht="12.75">
      <c r="A22" s="27" t="s">
        <v>84</v>
      </c>
      <c r="B22" s="66">
        <v>89</v>
      </c>
      <c r="C22" s="110"/>
      <c r="D22" s="110">
        <v>91</v>
      </c>
      <c r="E22" s="66"/>
      <c r="F22" s="66">
        <f t="shared" si="0"/>
        <v>-2</v>
      </c>
      <c r="G22" s="27"/>
    </row>
    <row r="23" spans="1:7" ht="12.75">
      <c r="A23" s="27" t="s">
        <v>48</v>
      </c>
      <c r="B23" s="66">
        <v>80</v>
      </c>
      <c r="C23" s="66"/>
      <c r="D23" s="66">
        <v>761</v>
      </c>
      <c r="E23" s="66"/>
      <c r="F23" s="66">
        <f t="shared" si="0"/>
        <v>-681</v>
      </c>
      <c r="G23" s="27"/>
    </row>
    <row r="24" spans="1:7" ht="12.75">
      <c r="A24" s="27" t="s">
        <v>114</v>
      </c>
      <c r="B24" s="66">
        <v>288209</v>
      </c>
      <c r="C24" s="66"/>
      <c r="D24" s="66">
        <v>288623</v>
      </c>
      <c r="E24" s="66"/>
      <c r="F24" s="66">
        <f t="shared" si="0"/>
        <v>-414</v>
      </c>
      <c r="G24" s="27"/>
    </row>
    <row r="25" spans="1:7" ht="12.75">
      <c r="A25" s="27" t="s">
        <v>122</v>
      </c>
      <c r="B25" s="66">
        <v>19014</v>
      </c>
      <c r="C25" s="66"/>
      <c r="D25" s="66">
        <f>24309+40</f>
        <v>24349</v>
      </c>
      <c r="E25" s="66"/>
      <c r="F25" s="66">
        <f t="shared" si="0"/>
        <v>-5335</v>
      </c>
      <c r="G25" s="27"/>
    </row>
    <row r="26" spans="1:7" ht="12.75">
      <c r="A26" s="27" t="s">
        <v>72</v>
      </c>
      <c r="B26" s="66">
        <v>4</v>
      </c>
      <c r="C26" s="66"/>
      <c r="D26" s="66">
        <v>1</v>
      </c>
      <c r="E26" s="66"/>
      <c r="F26" s="66">
        <f t="shared" si="0"/>
        <v>3</v>
      </c>
      <c r="G26" s="27"/>
    </row>
    <row r="27" spans="1:7" ht="12.75">
      <c r="A27" s="27" t="s">
        <v>81</v>
      </c>
      <c r="B27" s="66">
        <v>887</v>
      </c>
      <c r="C27" s="66"/>
      <c r="D27" s="66">
        <v>1606</v>
      </c>
      <c r="E27" s="66"/>
      <c r="F27" s="66">
        <f t="shared" si="0"/>
        <v>-719</v>
      </c>
      <c r="G27" s="27"/>
    </row>
    <row r="28" spans="1:7" ht="12.75">
      <c r="A28" s="27" t="s">
        <v>106</v>
      </c>
      <c r="B28" s="66">
        <v>87</v>
      </c>
      <c r="C28" s="66"/>
      <c r="D28" s="66">
        <v>1663</v>
      </c>
      <c r="E28" s="66"/>
      <c r="F28" s="66">
        <f t="shared" si="0"/>
        <v>-1576</v>
      </c>
      <c r="G28" s="27"/>
    </row>
    <row r="29" spans="1:7" ht="12.75">
      <c r="A29" s="27" t="s">
        <v>107</v>
      </c>
      <c r="B29" s="66">
        <v>-4162</v>
      </c>
      <c r="C29" s="66"/>
      <c r="D29" s="66">
        <v>11213</v>
      </c>
      <c r="E29" s="66"/>
      <c r="F29" s="66">
        <f t="shared" si="0"/>
        <v>-15375</v>
      </c>
      <c r="G29" s="27"/>
    </row>
    <row r="30" spans="1:7" ht="12.75">
      <c r="A30" s="27" t="s">
        <v>123</v>
      </c>
      <c r="B30" s="66">
        <v>11089</v>
      </c>
      <c r="C30" s="66"/>
      <c r="D30" s="66">
        <v>2575</v>
      </c>
      <c r="E30" s="66"/>
      <c r="F30" s="66">
        <f t="shared" si="0"/>
        <v>8514</v>
      </c>
      <c r="G30" s="27"/>
    </row>
    <row r="31" spans="1:7" ht="12.75">
      <c r="A31" s="27" t="s">
        <v>90</v>
      </c>
      <c r="B31" s="66">
        <v>958670</v>
      </c>
      <c r="C31" s="66"/>
      <c r="D31" s="66">
        <f>391227+10951</f>
        <v>402178</v>
      </c>
      <c r="E31" s="66"/>
      <c r="F31" s="66">
        <f t="shared" si="0"/>
        <v>556492</v>
      </c>
      <c r="G31" s="27" t="s">
        <v>153</v>
      </c>
    </row>
    <row r="32" spans="1:7" ht="12.75">
      <c r="A32" s="27" t="s">
        <v>124</v>
      </c>
      <c r="B32" s="66">
        <v>1075970</v>
      </c>
      <c r="C32" s="66"/>
      <c r="D32" s="66">
        <f>1267929+15870</f>
        <v>1283799</v>
      </c>
      <c r="E32" s="66"/>
      <c r="F32" s="66">
        <f t="shared" si="0"/>
        <v>-207829</v>
      </c>
      <c r="G32" s="27"/>
    </row>
    <row r="33" spans="1:7" ht="12.75">
      <c r="A33" s="27" t="s">
        <v>103</v>
      </c>
      <c r="B33" s="66">
        <v>3417</v>
      </c>
      <c r="C33" s="66"/>
      <c r="D33" s="66">
        <f>983+254</f>
        <v>1237</v>
      </c>
      <c r="E33" s="66"/>
      <c r="F33" s="66">
        <f t="shared" si="0"/>
        <v>2180</v>
      </c>
      <c r="G33" s="27"/>
    </row>
    <row r="34" spans="1:7" ht="12.75">
      <c r="A34" s="27" t="s">
        <v>71</v>
      </c>
      <c r="B34" s="66">
        <v>86753</v>
      </c>
      <c r="C34" s="66"/>
      <c r="D34" s="66">
        <f>73128+10257</f>
        <v>83385</v>
      </c>
      <c r="E34" s="66"/>
      <c r="F34" s="66">
        <f t="shared" si="0"/>
        <v>3368</v>
      </c>
      <c r="G34" s="27"/>
    </row>
    <row r="35" spans="1:7" ht="12.75">
      <c r="A35" s="27" t="s">
        <v>15</v>
      </c>
      <c r="B35" s="66">
        <v>229465</v>
      </c>
      <c r="C35" s="66"/>
      <c r="D35" s="66">
        <f>144385+12779</f>
        <v>157164</v>
      </c>
      <c r="E35" s="66"/>
      <c r="F35" s="66">
        <f t="shared" si="0"/>
        <v>72301</v>
      </c>
      <c r="G35" s="27" t="s">
        <v>153</v>
      </c>
    </row>
    <row r="36" spans="1:7" ht="12.75">
      <c r="A36" s="27" t="s">
        <v>138</v>
      </c>
      <c r="B36" s="66">
        <v>18</v>
      </c>
      <c r="C36" s="66"/>
      <c r="D36" s="66">
        <v>70</v>
      </c>
      <c r="E36" s="66"/>
      <c r="F36" s="66">
        <f t="shared" si="0"/>
        <v>-52</v>
      </c>
      <c r="G36" s="27"/>
    </row>
    <row r="37" spans="1:7" ht="12.75">
      <c r="A37" s="27" t="s">
        <v>83</v>
      </c>
      <c r="B37" s="66">
        <v>2</v>
      </c>
      <c r="C37" s="39"/>
      <c r="D37" s="66">
        <v>-3618</v>
      </c>
      <c r="E37" s="66"/>
      <c r="F37" s="66">
        <f t="shared" si="0"/>
        <v>3620</v>
      </c>
      <c r="G37" s="27"/>
    </row>
    <row r="38" spans="1:7" ht="12.75">
      <c r="A38" s="27" t="s">
        <v>86</v>
      </c>
      <c r="B38" s="66">
        <v>388</v>
      </c>
      <c r="C38" s="39"/>
      <c r="D38" s="66">
        <v>4807</v>
      </c>
      <c r="E38" s="66"/>
      <c r="F38" s="66">
        <f t="shared" si="0"/>
        <v>-4419</v>
      </c>
      <c r="G38" s="27"/>
    </row>
    <row r="39" spans="1:7" ht="12.75">
      <c r="A39" s="27" t="s">
        <v>78</v>
      </c>
      <c r="B39" s="66">
        <v>17120</v>
      </c>
      <c r="C39" s="39"/>
      <c r="D39" s="66">
        <v>12258</v>
      </c>
      <c r="E39" s="66"/>
      <c r="F39" s="66">
        <f t="shared" si="0"/>
        <v>4862</v>
      </c>
      <c r="G39" s="27"/>
    </row>
    <row r="40" spans="1:7" ht="12.75">
      <c r="A40" s="27" t="s">
        <v>143</v>
      </c>
      <c r="B40" s="66">
        <v>783</v>
      </c>
      <c r="C40" s="39"/>
      <c r="D40" s="66">
        <v>356</v>
      </c>
      <c r="E40" s="66"/>
      <c r="F40" s="66">
        <f t="shared" si="0"/>
        <v>427</v>
      </c>
      <c r="G40" s="27"/>
    </row>
    <row r="41" spans="1:7" ht="12.75">
      <c r="A41" s="27" t="s">
        <v>85</v>
      </c>
      <c r="B41" s="66">
        <v>653</v>
      </c>
      <c r="C41" s="39"/>
      <c r="D41" s="38">
        <v>779</v>
      </c>
      <c r="E41" s="66"/>
      <c r="F41" s="66">
        <f t="shared" si="0"/>
        <v>-126</v>
      </c>
      <c r="G41" s="27"/>
    </row>
    <row r="42" spans="1:7" ht="12.75">
      <c r="A42" s="27" t="s">
        <v>61</v>
      </c>
      <c r="B42" s="66">
        <v>4674</v>
      </c>
      <c r="C42" s="39"/>
      <c r="D42" s="38">
        <v>4618</v>
      </c>
      <c r="E42" s="66"/>
      <c r="F42" s="66">
        <f t="shared" si="0"/>
        <v>56</v>
      </c>
      <c r="G42" s="27"/>
    </row>
    <row r="43" spans="1:7" ht="12.75">
      <c r="A43" s="27" t="s">
        <v>62</v>
      </c>
      <c r="B43" s="66">
        <v>11431</v>
      </c>
      <c r="C43" s="39"/>
      <c r="D43" s="38">
        <v>36423</v>
      </c>
      <c r="E43" s="66"/>
      <c r="F43" s="66">
        <f t="shared" si="0"/>
        <v>-24992</v>
      </c>
      <c r="G43" s="27"/>
    </row>
    <row r="44" spans="1:7" ht="12.75">
      <c r="A44" s="27" t="s">
        <v>87</v>
      </c>
      <c r="B44" s="66">
        <v>95558</v>
      </c>
      <c r="C44" s="39"/>
      <c r="D44" s="38">
        <v>85480</v>
      </c>
      <c r="E44" s="66"/>
      <c r="F44" s="66">
        <f t="shared" si="0"/>
        <v>10078</v>
      </c>
      <c r="G44" s="27"/>
    </row>
    <row r="45" spans="1:7" ht="12.75">
      <c r="A45" s="27" t="s">
        <v>88</v>
      </c>
      <c r="B45" s="66">
        <v>94</v>
      </c>
      <c r="C45" s="39"/>
      <c r="D45" s="38">
        <v>85</v>
      </c>
      <c r="E45" s="66"/>
      <c r="F45" s="66">
        <f t="shared" si="0"/>
        <v>9</v>
      </c>
      <c r="G45" s="27"/>
    </row>
    <row r="46" spans="1:7" ht="12.75">
      <c r="A46" s="27" t="s">
        <v>60</v>
      </c>
      <c r="B46" s="66">
        <v>1934</v>
      </c>
      <c r="C46" s="39"/>
      <c r="D46" s="38">
        <v>770</v>
      </c>
      <c r="E46" s="66"/>
      <c r="F46" s="66">
        <f t="shared" si="0"/>
        <v>1164</v>
      </c>
      <c r="G46" s="27"/>
    </row>
    <row r="47" spans="1:7" ht="12.75">
      <c r="A47" s="27" t="s">
        <v>17</v>
      </c>
      <c r="B47" s="66">
        <v>169849</v>
      </c>
      <c r="C47" s="39"/>
      <c r="D47" s="38">
        <f>62557+7817</f>
        <v>70374</v>
      </c>
      <c r="E47" s="66"/>
      <c r="F47" s="66">
        <f t="shared" si="0"/>
        <v>99475</v>
      </c>
      <c r="G47" s="27" t="s">
        <v>153</v>
      </c>
    </row>
    <row r="48" spans="1:7" ht="12.75">
      <c r="A48" s="27" t="s">
        <v>126</v>
      </c>
      <c r="B48" s="66">
        <v>19070</v>
      </c>
      <c r="C48" s="39"/>
      <c r="D48" s="38">
        <v>40401</v>
      </c>
      <c r="E48" s="66"/>
      <c r="F48" s="66">
        <f t="shared" si="0"/>
        <v>-21331</v>
      </c>
      <c r="G48" s="27"/>
    </row>
    <row r="49" spans="1:7" ht="12.75">
      <c r="A49" s="27" t="s">
        <v>127</v>
      </c>
      <c r="B49" s="66">
        <v>47571</v>
      </c>
      <c r="C49" s="39"/>
      <c r="D49" s="38">
        <v>84789</v>
      </c>
      <c r="E49" s="66"/>
      <c r="F49" s="66">
        <f t="shared" si="0"/>
        <v>-37218</v>
      </c>
      <c r="G49" s="27"/>
    </row>
    <row r="50" spans="1:7" ht="12.75">
      <c r="A50" s="27" t="s">
        <v>19</v>
      </c>
      <c r="B50" s="66">
        <v>14084</v>
      </c>
      <c r="C50" s="94"/>
      <c r="D50" s="93">
        <f>38763+228</f>
        <v>38991</v>
      </c>
      <c r="E50" s="93"/>
      <c r="F50" s="66">
        <f t="shared" si="0"/>
        <v>-24907</v>
      </c>
      <c r="G50" s="27"/>
    </row>
    <row r="51" spans="1:7" ht="12.75">
      <c r="A51" s="27" t="s">
        <v>75</v>
      </c>
      <c r="B51" s="66">
        <v>118637</v>
      </c>
      <c r="C51" s="94"/>
      <c r="D51" s="95">
        <f>175867+377</f>
        <v>176244</v>
      </c>
      <c r="E51" s="93"/>
      <c r="F51" s="66">
        <f t="shared" si="0"/>
        <v>-57607</v>
      </c>
      <c r="G51" s="27"/>
    </row>
    <row r="52" spans="1:7" ht="12.75">
      <c r="A52" s="27" t="s">
        <v>57</v>
      </c>
      <c r="B52" s="66">
        <v>29104</v>
      </c>
      <c r="C52" s="94"/>
      <c r="D52" s="95">
        <f>24336+148</f>
        <v>24484</v>
      </c>
      <c r="E52" s="66"/>
      <c r="F52" s="66">
        <f aca="true" t="shared" si="1" ref="F52:F66">+B52-D52</f>
        <v>4620</v>
      </c>
      <c r="G52" s="27"/>
    </row>
    <row r="53" spans="1:7" ht="13.5" thickBot="1">
      <c r="A53" s="41" t="s">
        <v>141</v>
      </c>
      <c r="B53" s="45">
        <f>SUM(B8:B52)</f>
        <v>9753156</v>
      </c>
      <c r="C53" s="42"/>
      <c r="D53" s="45">
        <f>SUM(D8:D52)</f>
        <v>9407057</v>
      </c>
      <c r="E53" s="45"/>
      <c r="F53" s="45">
        <f>SUM(F8:F52)</f>
        <v>346099</v>
      </c>
      <c r="G53" s="27"/>
    </row>
    <row r="54" spans="1:7" ht="13.5" thickTop="1">
      <c r="A54" s="107" t="s">
        <v>21</v>
      </c>
      <c r="B54" s="93"/>
      <c r="C54" s="94"/>
      <c r="D54" s="95"/>
      <c r="E54" s="93"/>
      <c r="F54" s="93"/>
      <c r="G54" s="27"/>
    </row>
    <row r="55" spans="1:7" ht="12.75">
      <c r="A55" s="27" t="s">
        <v>22</v>
      </c>
      <c r="B55" s="66">
        <v>360746</v>
      </c>
      <c r="C55" s="94"/>
      <c r="D55" s="95">
        <f>148803+116570</f>
        <v>265373</v>
      </c>
      <c r="E55" s="66"/>
      <c r="F55" s="66">
        <f t="shared" si="1"/>
        <v>95373</v>
      </c>
      <c r="G55" s="27" t="s">
        <v>153</v>
      </c>
    </row>
    <row r="56" spans="1:7" ht="12.75">
      <c r="A56" s="27" t="s">
        <v>23</v>
      </c>
      <c r="B56" s="66">
        <v>438399</v>
      </c>
      <c r="C56" s="94"/>
      <c r="D56" s="95">
        <f>225728+96542</f>
        <v>322270</v>
      </c>
      <c r="E56" s="66"/>
      <c r="F56" s="66">
        <f t="shared" si="1"/>
        <v>116129</v>
      </c>
      <c r="G56" s="27" t="s">
        <v>153</v>
      </c>
    </row>
    <row r="57" spans="1:7" ht="12.75">
      <c r="A57" s="27" t="s">
        <v>24</v>
      </c>
      <c r="B57" s="66">
        <v>17836</v>
      </c>
      <c r="C57" s="94"/>
      <c r="D57" s="95">
        <f>17127+17</f>
        <v>17144</v>
      </c>
      <c r="E57" s="66"/>
      <c r="F57" s="66">
        <f t="shared" si="1"/>
        <v>692</v>
      </c>
      <c r="G57" s="27"/>
    </row>
    <row r="58" spans="1:7" ht="12.75">
      <c r="A58" s="27" t="s">
        <v>25</v>
      </c>
      <c r="B58" s="66">
        <v>85</v>
      </c>
      <c r="C58" s="94"/>
      <c r="D58" s="95">
        <v>29</v>
      </c>
      <c r="E58" s="66"/>
      <c r="F58" s="66">
        <f t="shared" si="1"/>
        <v>56</v>
      </c>
      <c r="G58" s="27"/>
    </row>
    <row r="59" spans="1:7" ht="12.75">
      <c r="A59" s="27" t="s">
        <v>26</v>
      </c>
      <c r="B59" s="66">
        <v>60948</v>
      </c>
      <c r="C59" s="94"/>
      <c r="D59" s="95">
        <v>31889</v>
      </c>
      <c r="E59" s="66"/>
      <c r="F59" s="66">
        <f t="shared" si="1"/>
        <v>29059</v>
      </c>
      <c r="G59" s="27"/>
    </row>
    <row r="60" spans="1:7" ht="12.75">
      <c r="A60" s="27" t="s">
        <v>27</v>
      </c>
      <c r="B60" s="66">
        <v>8347</v>
      </c>
      <c r="C60" s="94"/>
      <c r="D60" s="95">
        <v>5829</v>
      </c>
      <c r="E60" s="66"/>
      <c r="F60" s="66">
        <f t="shared" si="1"/>
        <v>2518</v>
      </c>
      <c r="G60" s="27"/>
    </row>
    <row r="61" spans="1:7" ht="12.75">
      <c r="A61" s="27" t="s">
        <v>28</v>
      </c>
      <c r="B61" s="66">
        <v>36100</v>
      </c>
      <c r="C61" s="94"/>
      <c r="D61" s="95">
        <v>5300</v>
      </c>
      <c r="E61" s="66"/>
      <c r="F61" s="66">
        <f t="shared" si="1"/>
        <v>30800</v>
      </c>
      <c r="G61" s="27" t="s">
        <v>153</v>
      </c>
    </row>
    <row r="62" spans="1:7" ht="12.75">
      <c r="A62" s="27" t="s">
        <v>73</v>
      </c>
      <c r="B62" s="66">
        <v>4893</v>
      </c>
      <c r="C62" s="94"/>
      <c r="D62" s="95">
        <v>1704</v>
      </c>
      <c r="E62" s="66"/>
      <c r="F62" s="66">
        <f t="shared" si="1"/>
        <v>3189</v>
      </c>
      <c r="G62" s="27"/>
    </row>
    <row r="63" spans="1:7" ht="12.75">
      <c r="A63" s="27" t="s">
        <v>29</v>
      </c>
      <c r="B63" s="66">
        <v>1</v>
      </c>
      <c r="D63" s="111">
        <v>0</v>
      </c>
      <c r="E63" s="66"/>
      <c r="F63" s="66">
        <f t="shared" si="1"/>
        <v>1</v>
      </c>
      <c r="G63" s="27"/>
    </row>
    <row r="64" spans="1:7" ht="12.75">
      <c r="A64" s="27" t="s">
        <v>30</v>
      </c>
      <c r="B64" s="66">
        <v>11127</v>
      </c>
      <c r="D64" s="111">
        <v>2777</v>
      </c>
      <c r="E64" s="66"/>
      <c r="F64" s="66">
        <f t="shared" si="1"/>
        <v>8350</v>
      </c>
      <c r="G64" s="27"/>
    </row>
    <row r="65" spans="1:7" ht="13.5" thickBot="1">
      <c r="A65" s="27" t="s">
        <v>31</v>
      </c>
      <c r="B65" s="66">
        <v>9134</v>
      </c>
      <c r="C65" s="55"/>
      <c r="D65" s="72">
        <v>1553</v>
      </c>
      <c r="E65" s="116"/>
      <c r="F65" s="66">
        <f t="shared" si="1"/>
        <v>7581</v>
      </c>
      <c r="G65" s="72"/>
    </row>
    <row r="66" spans="1:6" ht="16.5" thickTop="1">
      <c r="A66" s="73" t="s">
        <v>144</v>
      </c>
      <c r="B66" s="74">
        <f>SUM(B55:B65)</f>
        <v>947616</v>
      </c>
      <c r="D66" s="74">
        <f>SUM(D55:D65)</f>
        <v>653868</v>
      </c>
      <c r="E66" s="38"/>
      <c r="F66" s="74">
        <f t="shared" si="1"/>
        <v>293748</v>
      </c>
    </row>
    <row r="67" spans="1:7" ht="13.5" thickBot="1">
      <c r="A67" s="54" t="s">
        <v>64</v>
      </c>
      <c r="B67" s="72">
        <v>9203</v>
      </c>
      <c r="C67" s="45"/>
      <c r="D67" s="45">
        <v>2434</v>
      </c>
      <c r="E67" s="45"/>
      <c r="F67" s="45">
        <f>+B67-D67</f>
        <v>6769</v>
      </c>
      <c r="G67" s="92" t="s">
        <v>16</v>
      </c>
    </row>
    <row r="68" spans="2:5" ht="16.5" thickTop="1">
      <c r="B68" s="39"/>
      <c r="D68" s="38"/>
      <c r="E68" s="38"/>
    </row>
    <row r="69" spans="1:7" ht="13.5" thickBot="1">
      <c r="A69" s="46" t="s">
        <v>33</v>
      </c>
      <c r="B69" s="47">
        <f>+B53+B66+B67</f>
        <v>10709975</v>
      </c>
      <c r="C69" s="46"/>
      <c r="D69" s="47">
        <f>+D53+D66+D67</f>
        <v>10063359</v>
      </c>
      <c r="E69" s="48"/>
      <c r="F69" s="47">
        <f>+F53+F66+F67</f>
        <v>646616</v>
      </c>
      <c r="G69" s="67"/>
    </row>
    <row r="70" ht="16.5" thickTop="1"/>
    <row r="71" spans="1:7" s="24" customFormat="1" ht="14.25" customHeight="1">
      <c r="A71" s="113" t="s">
        <v>158</v>
      </c>
      <c r="E71" s="49"/>
      <c r="F71" s="68"/>
      <c r="G71" s="76"/>
    </row>
    <row r="72" spans="1:7" s="24" customFormat="1" ht="15" customHeight="1">
      <c r="A72" s="112" t="s">
        <v>159</v>
      </c>
      <c r="E72" s="49"/>
      <c r="F72" s="68"/>
      <c r="G72" s="76"/>
    </row>
    <row r="73" spans="1:7" s="24" customFormat="1" ht="15.75">
      <c r="A73" s="27" t="s">
        <v>154</v>
      </c>
      <c r="E73" s="49"/>
      <c r="F73" s="68"/>
      <c r="G73" s="76"/>
    </row>
    <row r="74" spans="1:7" s="24" customFormat="1" ht="15.75">
      <c r="A74" s="40" t="s">
        <v>157</v>
      </c>
      <c r="B74" s="117"/>
      <c r="E74" s="49"/>
      <c r="F74" s="68"/>
      <c r="G74" s="76"/>
    </row>
    <row r="75" spans="1:7" s="24" customFormat="1" ht="15.75">
      <c r="A75" s="56" t="s">
        <v>129</v>
      </c>
      <c r="B75" s="50"/>
      <c r="C75" s="50"/>
      <c r="D75" s="50"/>
      <c r="E75" s="51"/>
      <c r="F75" s="68"/>
      <c r="G75" s="76"/>
    </row>
    <row r="76" spans="1:7" s="24" customFormat="1" ht="15.75">
      <c r="A76" s="56" t="s">
        <v>155</v>
      </c>
      <c r="B76" s="50"/>
      <c r="C76" s="50"/>
      <c r="D76" s="50"/>
      <c r="E76" s="51"/>
      <c r="F76" s="68"/>
      <c r="G76" s="76"/>
    </row>
    <row r="77" spans="1:7" s="24" customFormat="1" ht="15.75">
      <c r="A77" s="56"/>
      <c r="E77" s="49"/>
      <c r="F77" s="68"/>
      <c r="G77" s="76"/>
    </row>
    <row r="78" spans="1:7" s="24" customFormat="1" ht="15.75">
      <c r="A78" s="56"/>
      <c r="E78" s="49"/>
      <c r="F78" s="68"/>
      <c r="G78" s="76"/>
    </row>
    <row r="79" spans="1:7" s="24" customFormat="1" ht="15.75">
      <c r="A79" s="56"/>
      <c r="E79" s="49"/>
      <c r="F79" s="68"/>
      <c r="G79" s="76"/>
    </row>
    <row r="80" spans="1:7" s="24" customFormat="1" ht="15.75">
      <c r="A80" s="57" t="s">
        <v>54</v>
      </c>
      <c r="E80" s="49"/>
      <c r="F80" s="68"/>
      <c r="G80" s="76"/>
    </row>
    <row r="81" spans="1:7" s="24" customFormat="1" ht="15.75">
      <c r="A81" s="101" t="s">
        <v>160</v>
      </c>
      <c r="B81" s="27"/>
      <c r="C81" s="27"/>
      <c r="D81" s="27"/>
      <c r="E81" s="27"/>
      <c r="F81" s="66"/>
      <c r="G81" s="76"/>
    </row>
    <row r="82" spans="1:7" s="24" customFormat="1" ht="15.75">
      <c r="A82" s="40" t="s">
        <v>161</v>
      </c>
      <c r="B82" s="27"/>
      <c r="C82" s="27"/>
      <c r="D82" s="27"/>
      <c r="E82" s="27"/>
      <c r="F82" s="66"/>
      <c r="G82" s="76"/>
    </row>
    <row r="83" spans="1:7" s="24" customFormat="1" ht="15.75">
      <c r="A83" s="27" t="s">
        <v>162</v>
      </c>
      <c r="B83" s="27"/>
      <c r="C83" s="27"/>
      <c r="D83" s="27"/>
      <c r="E83" s="27"/>
      <c r="F83" s="66"/>
      <c r="G83" s="76"/>
    </row>
    <row r="84" spans="1:7" s="24" customFormat="1" ht="15.75">
      <c r="A84" s="70" t="s">
        <v>128</v>
      </c>
      <c r="E84" s="49"/>
      <c r="F84" s="68"/>
      <c r="G84" s="76"/>
    </row>
    <row r="85" spans="1:7" s="24" customFormat="1" ht="10.5" customHeight="1">
      <c r="A85" s="58"/>
      <c r="E85" s="49"/>
      <c r="F85" s="68"/>
      <c r="G85" s="76"/>
    </row>
    <row r="86" ht="15.75">
      <c r="A86" s="70"/>
    </row>
    <row r="87" ht="15.75">
      <c r="A87" s="59"/>
    </row>
    <row r="88" ht="15.75">
      <c r="A88" s="60"/>
    </row>
    <row r="89" ht="15.75">
      <c r="A89" s="27" t="s">
        <v>102</v>
      </c>
    </row>
  </sheetData>
  <printOptions horizontalCentered="1"/>
  <pageMargins left="3.12" right="1.7" top="0.75" bottom="0.25" header="0.5" footer="0.5"/>
  <pageSetup firstPageNumber="5" useFirstPageNumber="1" fitToHeight="2" horizontalDpi="300" verticalDpi="300" orientation="landscape" scale="60" r:id="rId1"/>
  <headerFooter alignWithMargins="0">
    <oddFooter>&amp;CChart 3&amp;RA&amp;P</oddFooter>
  </headerFooter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workbookViewId="0" topLeftCell="A7">
      <selection activeCell="E22" sqref="E22"/>
    </sheetView>
  </sheetViews>
  <sheetFormatPr defaultColWidth="9.140625" defaultRowHeight="12.75"/>
  <cols>
    <col min="1" max="1" width="41.421875" style="0" customWidth="1"/>
    <col min="2" max="2" width="2.7109375" style="0" customWidth="1"/>
    <col min="3" max="3" width="17.7109375" style="1" customWidth="1"/>
    <col min="4" max="4" width="2.7109375" style="1" customWidth="1"/>
    <col min="5" max="5" width="17.7109375" style="1" customWidth="1"/>
    <col min="6" max="6" width="2.7109375" style="0" customWidth="1"/>
    <col min="7" max="7" width="17.7109375" style="0" hidden="1" customWidth="1"/>
    <col min="8" max="8" width="2.7109375" style="0" hidden="1" customWidth="1"/>
  </cols>
  <sheetData>
    <row r="1" spans="1:8" s="11" customFormat="1" ht="21" thickTop="1">
      <c r="A1" s="4" t="s">
        <v>0</v>
      </c>
      <c r="B1" s="18"/>
      <c r="C1" s="18"/>
      <c r="D1" s="18"/>
      <c r="E1" s="18"/>
      <c r="F1" s="19"/>
      <c r="G1" s="18"/>
      <c r="H1" s="19"/>
    </row>
    <row r="2" spans="1:8" ht="18.75">
      <c r="A2" s="9" t="s">
        <v>37</v>
      </c>
      <c r="B2" s="16"/>
      <c r="C2" s="3"/>
      <c r="D2" s="3"/>
      <c r="E2" s="3"/>
      <c r="F2" s="6"/>
      <c r="G2" s="87"/>
      <c r="H2" s="3"/>
    </row>
    <row r="3" spans="1:8" ht="15.75">
      <c r="A3" s="88" t="s">
        <v>2</v>
      </c>
      <c r="B3" s="17"/>
      <c r="C3" s="3"/>
      <c r="D3" s="3"/>
      <c r="E3" s="3"/>
      <c r="F3" s="6"/>
      <c r="G3" s="87"/>
      <c r="H3" s="3"/>
    </row>
    <row r="4" spans="1:8" ht="12.75">
      <c r="A4" s="88"/>
      <c r="B4" s="89"/>
      <c r="C4" s="3"/>
      <c r="D4" s="3"/>
      <c r="E4" s="3"/>
      <c r="F4" s="6"/>
      <c r="G4" s="87"/>
      <c r="H4" s="3"/>
    </row>
    <row r="5" spans="1:7" ht="13.5" thickBot="1">
      <c r="A5" s="90"/>
      <c r="B5" s="7"/>
      <c r="C5" s="7"/>
      <c r="D5" s="7"/>
      <c r="E5" s="7"/>
      <c r="F5" s="8"/>
      <c r="G5" s="91"/>
    </row>
    <row r="6" ht="13.5" thickTop="1"/>
    <row r="7" spans="1:8" ht="39" thickBot="1">
      <c r="A7" s="15"/>
      <c r="B7" s="14"/>
      <c r="C7" s="22" t="s">
        <v>130</v>
      </c>
      <c r="D7" s="22"/>
      <c r="E7" s="22" t="s">
        <v>146</v>
      </c>
      <c r="F7" s="2"/>
      <c r="G7" s="22" t="s">
        <v>51</v>
      </c>
      <c r="H7" s="22"/>
    </row>
    <row r="8" spans="1:7" ht="15" thickTop="1">
      <c r="A8" s="21" t="s">
        <v>11</v>
      </c>
      <c r="B8" s="12"/>
      <c r="C8" s="80">
        <v>10650</v>
      </c>
      <c r="D8" s="80"/>
      <c r="E8" s="80">
        <v>0</v>
      </c>
      <c r="F8" s="81"/>
      <c r="G8" s="80">
        <v>8000</v>
      </c>
    </row>
    <row r="9" spans="1:7" ht="14.25">
      <c r="A9" s="21" t="s">
        <v>42</v>
      </c>
      <c r="B9" s="12"/>
      <c r="C9" s="80">
        <v>11173</v>
      </c>
      <c r="D9" s="80"/>
      <c r="E9" s="80">
        <v>5062</v>
      </c>
      <c r="F9" s="81"/>
      <c r="G9" s="80"/>
    </row>
    <row r="10" spans="1:7" ht="12.75">
      <c r="A10" t="s">
        <v>14</v>
      </c>
      <c r="C10" s="82">
        <v>104435</v>
      </c>
      <c r="D10" s="82"/>
      <c r="E10" s="82">
        <v>16372</v>
      </c>
      <c r="F10" s="83"/>
      <c r="G10" s="82">
        <v>0</v>
      </c>
    </row>
    <row r="11" spans="1:10" ht="12.75">
      <c r="A11" t="s">
        <v>59</v>
      </c>
      <c r="C11" s="82">
        <v>48941</v>
      </c>
      <c r="D11" s="82"/>
      <c r="E11" s="82">
        <v>14475</v>
      </c>
      <c r="F11" s="83"/>
      <c r="G11" s="82"/>
      <c r="H11" s="69"/>
      <c r="J11" s="99"/>
    </row>
    <row r="12" spans="1:10" ht="12.75">
      <c r="A12" t="s">
        <v>71</v>
      </c>
      <c r="C12" s="82">
        <v>5</v>
      </c>
      <c r="D12" s="82"/>
      <c r="E12" s="82">
        <v>0</v>
      </c>
      <c r="F12" s="83"/>
      <c r="G12" s="82"/>
      <c r="H12" s="69"/>
      <c r="J12" s="99"/>
    </row>
    <row r="13" spans="1:7" ht="15.75">
      <c r="A13" t="s">
        <v>15</v>
      </c>
      <c r="C13" s="82">
        <v>14002</v>
      </c>
      <c r="D13" s="84"/>
      <c r="E13" s="82">
        <v>15000</v>
      </c>
      <c r="F13" s="83"/>
      <c r="G13" s="82">
        <v>0</v>
      </c>
    </row>
    <row r="14" spans="1:7" ht="12.75">
      <c r="A14" t="s">
        <v>131</v>
      </c>
      <c r="B14" s="13"/>
      <c r="C14" s="80">
        <v>10002</v>
      </c>
      <c r="D14" s="80"/>
      <c r="E14" s="80">
        <v>0</v>
      </c>
      <c r="F14" s="81"/>
      <c r="G14" s="80">
        <v>0</v>
      </c>
    </row>
    <row r="15" spans="1:7" ht="12.75">
      <c r="A15" t="s">
        <v>22</v>
      </c>
      <c r="B15" s="13"/>
      <c r="C15" s="80">
        <v>0</v>
      </c>
      <c r="D15" s="80"/>
      <c r="E15" s="80">
        <v>1074</v>
      </c>
      <c r="F15" s="81"/>
      <c r="G15" s="80"/>
    </row>
    <row r="16" spans="1:7" ht="12.75">
      <c r="A16" t="s">
        <v>27</v>
      </c>
      <c r="B16" s="13"/>
      <c r="C16" s="80">
        <v>3097</v>
      </c>
      <c r="D16" s="80"/>
      <c r="E16" s="80">
        <v>0</v>
      </c>
      <c r="F16" s="81"/>
      <c r="G16" s="80">
        <v>20775</v>
      </c>
    </row>
    <row r="17" spans="1:7" ht="12.75">
      <c r="A17" t="s">
        <v>91</v>
      </c>
      <c r="B17" s="13"/>
      <c r="C17" s="80">
        <v>17126</v>
      </c>
      <c r="D17" s="80"/>
      <c r="E17" s="80">
        <v>0</v>
      </c>
      <c r="F17" s="81"/>
      <c r="G17" s="80"/>
    </row>
    <row r="18" spans="1:7" ht="12.75">
      <c r="A18" t="s">
        <v>134</v>
      </c>
      <c r="B18" s="13"/>
      <c r="C18" s="80">
        <v>10000</v>
      </c>
      <c r="D18" s="80"/>
      <c r="E18" s="80">
        <v>0</v>
      </c>
      <c r="F18" s="81"/>
      <c r="G18" s="80"/>
    </row>
    <row r="19" spans="1:7" ht="12.75">
      <c r="A19" t="s">
        <v>132</v>
      </c>
      <c r="B19" s="13"/>
      <c r="C19" s="80">
        <v>151015</v>
      </c>
      <c r="D19" s="80"/>
      <c r="E19" s="80">
        <v>32365</v>
      </c>
      <c r="F19" s="81"/>
      <c r="G19" s="80"/>
    </row>
    <row r="20" spans="1:7" ht="12.75">
      <c r="A20" t="s">
        <v>133</v>
      </c>
      <c r="B20" s="13"/>
      <c r="C20" s="80">
        <v>36340</v>
      </c>
      <c r="D20" s="80"/>
      <c r="E20" s="80">
        <v>0</v>
      </c>
      <c r="F20" s="81"/>
      <c r="G20" s="80"/>
    </row>
    <row r="21" spans="1:7" ht="12.75">
      <c r="A21" t="s">
        <v>75</v>
      </c>
      <c r="B21" s="13"/>
      <c r="C21" s="80">
        <v>2006</v>
      </c>
      <c r="D21" s="80"/>
      <c r="E21" s="80">
        <v>0</v>
      </c>
      <c r="F21" s="81"/>
      <c r="G21" s="80"/>
    </row>
    <row r="22" spans="1:7" ht="12.75">
      <c r="A22" t="s">
        <v>92</v>
      </c>
      <c r="B22" s="13"/>
      <c r="C22" s="80">
        <v>27</v>
      </c>
      <c r="D22" s="80"/>
      <c r="E22" s="80">
        <v>0</v>
      </c>
      <c r="F22" s="81"/>
      <c r="G22" s="80"/>
    </row>
    <row r="23" spans="1:7" ht="13.5" thickBot="1">
      <c r="A23" t="s">
        <v>23</v>
      </c>
      <c r="B23" s="13"/>
      <c r="C23" s="80">
        <v>2823</v>
      </c>
      <c r="D23" s="80"/>
      <c r="E23" s="80">
        <v>12263</v>
      </c>
      <c r="F23" s="81"/>
      <c r="G23" s="80"/>
    </row>
    <row r="24" spans="1:8" ht="13.5" thickTop="1">
      <c r="A24" s="23" t="s">
        <v>38</v>
      </c>
      <c r="B24" s="13"/>
      <c r="C24" s="114">
        <f>SUM(C8:C23)</f>
        <v>421642</v>
      </c>
      <c r="D24" s="114"/>
      <c r="E24" s="114">
        <f>SUM(E8:E23)</f>
        <v>96611</v>
      </c>
      <c r="F24" s="86"/>
      <c r="G24" s="85">
        <f>SUM(G8:G16)</f>
        <v>28775</v>
      </c>
      <c r="H24" s="13"/>
    </row>
    <row r="26" ht="12.75">
      <c r="A26" t="s">
        <v>39</v>
      </c>
    </row>
    <row r="27" ht="12.75">
      <c r="A27" t="s">
        <v>40</v>
      </c>
    </row>
    <row r="29" spans="1:5" ht="12.75">
      <c r="A29" t="s">
        <v>145</v>
      </c>
      <c r="E29" s="102"/>
    </row>
    <row r="32" ht="12.75">
      <c r="A32" s="10"/>
    </row>
  </sheetData>
  <printOptions horizontalCentered="1"/>
  <pageMargins left="2.48" right="0.75" top="1" bottom="1" header="0.5" footer="0.5"/>
  <pageSetup firstPageNumber="7" useFirstPageNumber="1" fitToHeight="1" fitToWidth="1" horizontalDpi="200" verticalDpi="200" orientation="landscape" scale="97" r:id="rId1"/>
  <headerFooter alignWithMargins="0">
    <oddFooter>&amp;CChart 4&amp;RA&amp;P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</dc:creator>
  <cp:keywords/>
  <dc:description/>
  <cp:lastModifiedBy>dTaylor</cp:lastModifiedBy>
  <cp:lastPrinted>2006-01-17T19:09:36Z</cp:lastPrinted>
  <dcterms:created xsi:type="dcterms:W3CDTF">1999-01-07T20:03:55Z</dcterms:created>
  <dcterms:modified xsi:type="dcterms:W3CDTF">2006-03-22T19:40:00Z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894923155</vt:i4>
  </property>
  <property fmtid="{D5CDD505-2E9C-101B-9397-08002B2CF9AE}" pid="3" name="_EmailSubject">
    <vt:lpwstr>Fy 05 Carryover Report files</vt:lpwstr>
  </property>
  <property fmtid="{D5CDD505-2E9C-101B-9397-08002B2CF9AE}" pid="4" name="_AuthorEmail">
    <vt:lpwstr>Genoa.Mitchell@hq.doe.gov</vt:lpwstr>
  </property>
  <property fmtid="{D5CDD505-2E9C-101B-9397-08002B2CF9AE}" pid="5" name="_AuthorEmailDisplayName">
    <vt:lpwstr>Mitchell, Genoa</vt:lpwstr>
  </property>
  <property fmtid="{D5CDD505-2E9C-101B-9397-08002B2CF9AE}" pid="6" name="_ReviewingToolsShownOnce">
    <vt:lpwstr/>
  </property>
</Properties>
</file>