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009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<sst xmlns="http://schemas.openxmlformats.org/spreadsheetml/2006/main" count="24" uniqueCount="24">
  <si>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PGE Data Request GE-BPA-001-002</t>
  </si>
  <si>
    <t>BPA FYs - Dollars in Thousands</t>
  </si>
  <si>
    <t>Line 53, Columbia Generating Station (WNP-2)</t>
  </si>
  <si>
    <t>O&amp;M</t>
  </si>
  <si>
    <t>Fuel</t>
  </si>
  <si>
    <t>Decommissioning Trust Fund Contribution</t>
  </si>
  <si>
    <t>NEIL Insurance</t>
  </si>
  <si>
    <t>Total Columbia Generating Station O&amp;M</t>
  </si>
  <si>
    <t>the financing of the Independent Spent Fuel Storage Installation project ($34M in Energy Northwest</t>
  </si>
  <si>
    <t>Uranium, conversion and enrichment inventories are used in FY 2003.  In FY 2005, uranium, conversion</t>
  </si>
  <si>
    <t xml:space="preserve">and enrichment will need to be purchased.  The other contributing factor is escalation.  </t>
  </si>
  <si>
    <t>Line 73, Trojan O&amp;M</t>
  </si>
  <si>
    <t>EWEB Costs</t>
  </si>
  <si>
    <t>PGE O&amp;M Costs - Bonneville/EWEB 30% Share</t>
  </si>
  <si>
    <t>Total</t>
  </si>
  <si>
    <t>Decommissioning Trust Fund Usage</t>
  </si>
  <si>
    <t>This information was updated in January 2003 using numbers provided by Energy Northwest in June 2002.</t>
  </si>
  <si>
    <t>FY 2002).  Other increases in non-outage years are due to escalation.</t>
  </si>
  <si>
    <t>The change in outage years, FY 2003 to FY 2005 is primarily due to the change in fuel procurement strategy.</t>
  </si>
  <si>
    <t>The variance between FY 2002 and FYs 2004 / 2006 is caused by a decrease in FY 2002 O&amp;M costs due to</t>
  </si>
  <si>
    <t>An insurance distribution was received by EWEB decreasing EWEB costs in FY 2002.</t>
  </si>
  <si>
    <t>Actual Decommissioning Trust Fund contributions for FY 2002 were $4.6M.  This is not reflected above.</t>
  </si>
  <si>
    <t>of the Trojan Decommissioning Forecast and the FY 2003 EWEB Budget estimate.</t>
  </si>
  <si>
    <t>These numbers were updated in October 2002 using the PGE Trojan Decommissioning June 30, 2002 Update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</si>
</sst>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6.7109375" style="1" customWidth="1"/>
    <col min="2" max="3" width="11.28125" style="0" bestFit="1" customWidth="1"/>
    <col min="4" max="4" width="10.28125" style="0" bestFit="1" customWidth="1"/>
    <col min="5" max="6" width="9.28125" style="0" bestFit="1" customWidth="1"/>
  </cols>
  <sheetData>
    <row r="1" s="1" customFormat="1" ht="12.75">
      <c r="A1" s="1" t="s">
        <v>0</v>
      </c>
    </row>
    <row r="2" s="1" customFormat="1" ht="12.75">
      <c r="A2" s="1" t="s">
        <v>1</v>
      </c>
    </row>
    <row r="3" s="1" customFormat="1" ht="12.75"/>
    <row r="4" s="3" customFormat="1" ht="12.75">
      <c r="A4" s="3" t="s">
        <v>2</v>
      </c>
    </row>
    <row r="6" spans="2:6" s="2" customFormat="1" ht="12.75">
      <c r="B6" s="2">
        <v>2002</v>
      </c>
      <c r="C6" s="2">
        <v>2003</v>
      </c>
      <c r="D6" s="2">
        <v>2004</v>
      </c>
      <c r="E6" s="2">
        <v>2005</v>
      </c>
      <c r="F6" s="2">
        <v>2006</v>
      </c>
    </row>
    <row r="8" spans="1:6" ht="12.75">
      <c r="A8" s="1" t="s">
        <v>3</v>
      </c>
      <c r="B8" s="4">
        <f>155135-34518+1149-20099+37181+116</f>
        <v>138964</v>
      </c>
      <c r="C8" s="4">
        <f>135578+13163+33951+1768+2548+8818+2277+3237+1162-150-1250-69</f>
        <v>201033</v>
      </c>
      <c r="D8" s="4">
        <f>137160+19500+12090+8460+4000+3519+1162-5000</f>
        <v>180891</v>
      </c>
      <c r="E8" s="4">
        <f>142647+43572+15586+8904+3500+3359+1162-5000</f>
        <v>213730</v>
      </c>
      <c r="F8" s="4">
        <f>148353+15383+10259+8529+1500+3547+872-5000-2</f>
        <v>183441</v>
      </c>
    </row>
    <row r="9" spans="1:6" ht="12.75">
      <c r="A9" s="1" t="s">
        <v>4</v>
      </c>
      <c r="B9" s="4">
        <v>27947</v>
      </c>
      <c r="C9" s="4">
        <f>34559-769-19620</f>
        <v>14170</v>
      </c>
      <c r="D9" s="4">
        <f>21435-1180-3125</f>
        <v>17130</v>
      </c>
      <c r="E9" s="4">
        <f>37930-1235-4375</f>
        <v>32320</v>
      </c>
      <c r="F9" s="4">
        <f>20551-1247-3125</f>
        <v>16179</v>
      </c>
    </row>
    <row r="10" spans="1:6" ht="12.75">
      <c r="A10" s="1" t="s">
        <v>5</v>
      </c>
      <c r="B10" s="4">
        <v>1172</v>
      </c>
      <c r="C10" s="4">
        <v>4824</v>
      </c>
      <c r="D10" s="4">
        <v>5065</v>
      </c>
      <c r="E10" s="4">
        <v>5318</v>
      </c>
      <c r="F10" s="4">
        <v>5584</v>
      </c>
    </row>
    <row r="11" spans="1:6" ht="12.75">
      <c r="A11" s="1" t="s">
        <v>6</v>
      </c>
      <c r="B11" s="5"/>
      <c r="C11" s="5">
        <v>1000</v>
      </c>
      <c r="D11" s="5">
        <v>1000</v>
      </c>
      <c r="E11" s="5">
        <v>1000</v>
      </c>
      <c r="F11" s="5">
        <v>1000</v>
      </c>
    </row>
    <row r="12" spans="2:6" ht="12.75">
      <c r="B12" s="4"/>
      <c r="C12" s="4"/>
      <c r="D12" s="4"/>
      <c r="E12" s="4"/>
      <c r="F12" s="4"/>
    </row>
    <row r="13" spans="1:6" ht="13.5" thickBot="1">
      <c r="A13" s="1" t="s">
        <v>7</v>
      </c>
      <c r="B13" s="6">
        <f>SUM(B8:B12)</f>
        <v>168083</v>
      </c>
      <c r="C13" s="6">
        <f>SUM(C8:C12)</f>
        <v>221027</v>
      </c>
      <c r="D13" s="6">
        <f>SUM(D8:D12)</f>
        <v>204086</v>
      </c>
      <c r="E13" s="6">
        <f>SUM(E8:E12)</f>
        <v>252368</v>
      </c>
      <c r="F13" s="6">
        <f>SUM(F8:F12)</f>
        <v>206204</v>
      </c>
    </row>
    <row r="14" spans="2:6" ht="13.5" thickTop="1">
      <c r="B14" s="4"/>
      <c r="C14" s="4"/>
      <c r="D14" s="4"/>
      <c r="E14" s="4"/>
      <c r="F14" s="4"/>
    </row>
    <row r="15" spans="1:2" ht="12.75">
      <c r="A15" s="1" t="s">
        <v>16</v>
      </c>
      <c r="B15" s="4"/>
    </row>
    <row r="16" spans="1:2" ht="12.75">
      <c r="A16" s="1" t="s">
        <v>19</v>
      </c>
      <c r="B16" s="4"/>
    </row>
    <row r="17" ht="12.75">
      <c r="A17" s="1" t="s">
        <v>8</v>
      </c>
    </row>
    <row r="18" ht="12.75">
      <c r="A18" s="1" t="s">
        <v>17</v>
      </c>
    </row>
    <row r="19" ht="12.75">
      <c r="A19" s="1" t="s">
        <v>18</v>
      </c>
    </row>
    <row r="20" ht="12.75">
      <c r="A20" s="1" t="s">
        <v>9</v>
      </c>
    </row>
    <row r="21" ht="12.75">
      <c r="A21" s="1" t="s">
        <v>10</v>
      </c>
    </row>
    <row r="22" ht="12.75">
      <c r="A22" s="1" t="s">
        <v>21</v>
      </c>
    </row>
    <row r="24" ht="12.75">
      <c r="A24" s="3" t="s">
        <v>11</v>
      </c>
    </row>
    <row r="26" spans="2:6" ht="12.75">
      <c r="B26" s="2">
        <v>2002</v>
      </c>
      <c r="C26" s="2">
        <v>2003</v>
      </c>
      <c r="D26" s="2">
        <v>2004</v>
      </c>
      <c r="E26" s="2">
        <v>2005</v>
      </c>
      <c r="F26" s="2">
        <v>2006</v>
      </c>
    </row>
    <row r="28" spans="1:6" ht="12.75">
      <c r="A28" s="1" t="s">
        <v>13</v>
      </c>
      <c r="B28" s="4">
        <v>14600</v>
      </c>
      <c r="C28" s="4">
        <v>17900</v>
      </c>
      <c r="D28" s="4">
        <f>12800+700</f>
        <v>13500</v>
      </c>
      <c r="E28" s="4">
        <f>7300+900</f>
        <v>8200</v>
      </c>
      <c r="F28" s="4">
        <f>2600+900</f>
        <v>3500</v>
      </c>
    </row>
    <row r="29" spans="1:6" ht="12.75">
      <c r="A29" s="1" t="s">
        <v>12</v>
      </c>
      <c r="B29" s="4">
        <v>-3090</v>
      </c>
      <c r="C29" s="4">
        <v>140</v>
      </c>
      <c r="D29" s="4">
        <v>150</v>
      </c>
      <c r="E29" s="4">
        <v>200</v>
      </c>
      <c r="F29" s="4">
        <v>200</v>
      </c>
    </row>
    <row r="30" spans="1:6" ht="12.75">
      <c r="A30" s="1" t="s">
        <v>15</v>
      </c>
      <c r="B30" s="5">
        <v>-11400</v>
      </c>
      <c r="C30" s="5">
        <v>-8110</v>
      </c>
      <c r="D30" s="5">
        <v>-1450</v>
      </c>
      <c r="E30" s="5"/>
      <c r="F30" s="5"/>
    </row>
    <row r="31" spans="2:6" ht="12.75">
      <c r="B31" s="4"/>
      <c r="C31" s="4"/>
      <c r="D31" s="4"/>
      <c r="E31" s="4"/>
      <c r="F31" s="4"/>
    </row>
    <row r="32" spans="1:6" ht="13.5" thickBot="1">
      <c r="A32" s="1" t="s">
        <v>14</v>
      </c>
      <c r="B32" s="6">
        <f>SUM(B27:B30)</f>
        <v>110</v>
      </c>
      <c r="C32" s="6">
        <f>SUM(C27:C30)</f>
        <v>9930</v>
      </c>
      <c r="D32" s="6">
        <f>SUM(D27:D30)</f>
        <v>12200</v>
      </c>
      <c r="E32" s="6">
        <f>SUM(E27:E30)</f>
        <v>8400</v>
      </c>
      <c r="F32" s="6">
        <f>SUM(F27:F30)</f>
        <v>3700</v>
      </c>
    </row>
    <row r="33" spans="2:6" ht="13.5" thickTop="1">
      <c r="B33" s="4"/>
      <c r="C33" s="4"/>
      <c r="D33" s="4"/>
      <c r="E33" s="4"/>
      <c r="F33" s="4"/>
    </row>
    <row r="35" ht="12.75">
      <c r="A35" s="1" t="s">
        <v>23</v>
      </c>
    </row>
    <row r="36" ht="12.75">
      <c r="A36" s="1" t="s">
        <v>22</v>
      </c>
    </row>
    <row r="37" ht="12.75">
      <c r="A37" s="1" t="s">
        <v>20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Sandlin</dc:creator>
  <cp:keywords/>
  <dc:description/>
  <cp:lastModifiedBy>Valerie Lefler</cp:lastModifiedBy>
  <cp:lastPrinted>2003-04-10T16:05:52Z</cp:lastPrinted>
  <dcterms:created xsi:type="dcterms:W3CDTF">2003-04-07T17:01:37Z</dcterms:created>
  <dcterms:modified xsi:type="dcterms:W3CDTF">2003-04-10T16:06:29Z</dcterms:modified>
  <cp:category/>
  <cp:version/>
  <cp:contentType/>
  <cp:contentStatus/>
</cp:coreProperties>
</file>