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.csv)CustomReport638460(1)" sheetId="1" r:id="rId1"/>
  </sheets>
  <definedNames>
    <definedName name="_xlnm.Print_Titles" localSheetId="0">'.csv)CustomReport638460(1)'!$1:$1</definedName>
  </definedNames>
  <calcPr fullCalcOnLoad="1"/>
</workbook>
</file>

<file path=xl/sharedStrings.xml><?xml version="1.0" encoding="utf-8"?>
<sst xmlns="http://schemas.openxmlformats.org/spreadsheetml/2006/main" count="1386" uniqueCount="985">
  <si>
    <t>First Name</t>
  </si>
  <si>
    <t>Last Name</t>
  </si>
  <si>
    <t>Company/Organization</t>
  </si>
  <si>
    <t>Address Line 1</t>
  </si>
  <si>
    <t>Address Line 2</t>
  </si>
  <si>
    <t>City</t>
  </si>
  <si>
    <t>Phone</t>
  </si>
  <si>
    <t>Email</t>
  </si>
  <si>
    <t>Title of Presentation:</t>
  </si>
  <si>
    <t>Julie</t>
  </si>
  <si>
    <t>Adams</t>
  </si>
  <si>
    <t>Almond Board of California</t>
  </si>
  <si>
    <t>1150 9th Street</t>
  </si>
  <si>
    <t>Suite 1500</t>
  </si>
  <si>
    <t>Modesto</t>
  </si>
  <si>
    <t>CA</t>
  </si>
  <si>
    <t>jadams@almondboard.com</t>
  </si>
  <si>
    <t>Carole</t>
  </si>
  <si>
    <t>Adler</t>
  </si>
  <si>
    <t>FDA/CFSAN</t>
  </si>
  <si>
    <t>5100 Paint Branch Parkway</t>
  </si>
  <si>
    <t>College Park</t>
  </si>
  <si>
    <t>MD</t>
  </si>
  <si>
    <t>carole.adler@fda.hhs.gov</t>
  </si>
  <si>
    <t>Michelle</t>
  </si>
  <si>
    <t>Albanese</t>
  </si>
  <si>
    <t>none</t>
  </si>
  <si>
    <t>41 Venuti Drive</t>
  </si>
  <si>
    <t>Aston</t>
  </si>
  <si>
    <t>PA</t>
  </si>
  <si>
    <t>michelle.albanese@comcast.net</t>
  </si>
  <si>
    <t>I just found out about this public hearing today.  I would like an opportunity to address the panel.  I have an anaphylactic allergy to a food coloring and I am an ER RN.  I have suffered repeated hospitalizations over the years due to poor food labeling.  I have cared for dozens of patients who were exposed accidentally due to poor labeling.  I can provide a unique insight.</t>
  </si>
  <si>
    <t>Fear of Food: The Real Cost of Poor Labeling on Quality of Life</t>
  </si>
  <si>
    <t>None</t>
  </si>
  <si>
    <t>10-15 minutes</t>
  </si>
  <si>
    <t>John</t>
  </si>
  <si>
    <t>Allan</t>
  </si>
  <si>
    <t>American Frozen Food Institute</t>
  </si>
  <si>
    <t>2000 Corporate Ridge</t>
  </si>
  <si>
    <t>Suite 1000</t>
  </si>
  <si>
    <t>McLean</t>
  </si>
  <si>
    <t>VA</t>
  </si>
  <si>
    <t>jallan@affi.com</t>
  </si>
  <si>
    <t>Richard</t>
  </si>
  <si>
    <t>Alsmeyer</t>
  </si>
  <si>
    <t>Alsmeyer Food Consulting</t>
  </si>
  <si>
    <t>2527 Mill Race Road</t>
  </si>
  <si>
    <t>Frederick</t>
  </si>
  <si>
    <t>alsmeyerfood@isp.com</t>
  </si>
  <si>
    <t>Please urge CFSAN to limit use of phrases such as may contain allergen or produced in the same factory as allergen. These phrases tend to be legal protection for processors.</t>
  </si>
  <si>
    <t>Miguel</t>
  </si>
  <si>
    <t>Amaguana</t>
  </si>
  <si>
    <t>FDA/CFSAN/ONLDS</t>
  </si>
  <si>
    <t>rene.amaguana@fda.hhs.gov</t>
  </si>
  <si>
    <t>Njwen</t>
  </si>
  <si>
    <t>Anyangwe</t>
  </si>
  <si>
    <t>ORISE/FDA</t>
  </si>
  <si>
    <t>5100 Paintbranch Parkway</t>
  </si>
  <si>
    <t>HFS 810</t>
  </si>
  <si>
    <t>njwen.anyangwe@fda.hhs.gov</t>
  </si>
  <si>
    <t>Betty</t>
  </si>
  <si>
    <t>Barfield</t>
  </si>
  <si>
    <t>North Texas Gluten Intolerance Group</t>
  </si>
  <si>
    <t>6821 Nob Hill Dr.</t>
  </si>
  <si>
    <t>North Richland Hills</t>
  </si>
  <si>
    <t>TX</t>
  </si>
  <si>
    <t>betty.barfield@aa.com</t>
  </si>
  <si>
    <t>Alice</t>
  </si>
  <si>
    <t>Bast</t>
  </si>
  <si>
    <t>National Foundation for Celiac Awareness</t>
  </si>
  <si>
    <t>PO Box 544</t>
  </si>
  <si>
    <t>Ambler</t>
  </si>
  <si>
    <t>abast@celiaccentral.org</t>
  </si>
  <si>
    <t>Susan</t>
  </si>
  <si>
    <t>Bastone</t>
  </si>
  <si>
    <t>Olsson Frank Weeda</t>
  </si>
  <si>
    <t>1400 16th Street NW</t>
  </si>
  <si>
    <t>Suite 400</t>
  </si>
  <si>
    <t>Washington</t>
  </si>
  <si>
    <t>DC</t>
  </si>
  <si>
    <t>sbastone@ofwlaw.com</t>
  </si>
  <si>
    <t>Luann</t>
  </si>
  <si>
    <t>Battersby</t>
  </si>
  <si>
    <t>950 Cold Springs Road</t>
  </si>
  <si>
    <t>Fairfield</t>
  </si>
  <si>
    <t>luann_battersby@comcast.net</t>
  </si>
  <si>
    <t>Leila</t>
  </si>
  <si>
    <t>Beker</t>
  </si>
  <si>
    <t>FDA</t>
  </si>
  <si>
    <t>5100 Paint Branch</t>
  </si>
  <si>
    <t>Colllege Park</t>
  </si>
  <si>
    <t>leila.beker@fda.hhs.gov</t>
  </si>
  <si>
    <t>Michael</t>
  </si>
  <si>
    <t>Benoit</t>
  </si>
  <si>
    <t>PBM Nutritionals, LLC</t>
  </si>
  <si>
    <t>PO Box 2109</t>
  </si>
  <si>
    <t>147 Industrial Park Rd.</t>
  </si>
  <si>
    <t>Georgia</t>
  </si>
  <si>
    <t>VT</t>
  </si>
  <si>
    <t>mbenoit@pbmnutritionals.com</t>
  </si>
  <si>
    <t>Jim</t>
  </si>
  <si>
    <t>Benson</t>
  </si>
  <si>
    <t>FAAN</t>
  </si>
  <si>
    <t>11781 Lee Jackson Hwy</t>
  </si>
  <si>
    <t>Ste 160</t>
  </si>
  <si>
    <t>Fairfax</t>
  </si>
  <si>
    <t>cweiss@foodallergy.org</t>
  </si>
  <si>
    <t>Allergen Advisory Labeling</t>
  </si>
  <si>
    <t>Jay</t>
  </si>
  <si>
    <t>Berger</t>
  </si>
  <si>
    <t>91 Western MD Pkwy #7</t>
  </si>
  <si>
    <t>Hagertown</t>
  </si>
  <si>
    <t>jay@allergygrocer.com</t>
  </si>
  <si>
    <t>Robin</t>
  </si>
  <si>
    <t>Bernstein</t>
  </si>
  <si>
    <t>Physicians Committee for Responsible Medicine</t>
  </si>
  <si>
    <t>5100 Wisconsin Ave.</t>
  </si>
  <si>
    <t>washington</t>
  </si>
  <si>
    <t>rbernstein@pcrm.org</t>
  </si>
  <si>
    <t>Felicia</t>
  </si>
  <si>
    <t>Billingslea</t>
  </si>
  <si>
    <t>CFSAN/FDA</t>
  </si>
  <si>
    <t>College Park,</t>
  </si>
  <si>
    <t>felicia.billingslea@fda.hhs.gov</t>
  </si>
  <si>
    <t>Eileen</t>
  </si>
  <si>
    <t>BLACKBURN</t>
  </si>
  <si>
    <t>Provident Bank</t>
  </si>
  <si>
    <t>4802 Tudorville Pl</t>
  </si>
  <si>
    <t>Olney</t>
  </si>
  <si>
    <t>blackiet2@verizon.net</t>
  </si>
  <si>
    <t>My story</t>
  </si>
  <si>
    <t>5 minutes</t>
  </si>
  <si>
    <t>Shirley</t>
  </si>
  <si>
    <t>Blakely</t>
  </si>
  <si>
    <t>5100 Paint Branch Pkwy</t>
  </si>
  <si>
    <t>shirley.blakely@fda.hhs.gov</t>
  </si>
  <si>
    <t>James</t>
  </si>
  <si>
    <t>blank</t>
  </si>
  <si>
    <t>csa Governing board member</t>
  </si>
  <si>
    <t>487 s oyster bay rd</t>
  </si>
  <si>
    <t>plainview</t>
  </si>
  <si>
    <t>NY</t>
  </si>
  <si>
    <t>jblankceliacs@optonline.net</t>
  </si>
  <si>
    <t>Joanne</t>
  </si>
  <si>
    <t>Brady</t>
  </si>
  <si>
    <t>TTB</t>
  </si>
  <si>
    <t>7828 Revere Street</t>
  </si>
  <si>
    <t>Philadelphia</t>
  </si>
  <si>
    <t>joanne.brady@ttb.gov</t>
  </si>
  <si>
    <t>Mary</t>
  </si>
  <si>
    <t>Brandt</t>
  </si>
  <si>
    <t>HFS-830</t>
  </si>
  <si>
    <t>mary.brandt@fda.hhs.gov</t>
  </si>
  <si>
    <t>Joy</t>
  </si>
  <si>
    <t>Buchanan</t>
  </si>
  <si>
    <t>HealthCentral.com</t>
  </si>
  <si>
    <t>1655 N. Fort Myer Drive</t>
  </si>
  <si>
    <t>Arlington</t>
  </si>
  <si>
    <t>jbuchanan@thcn.com</t>
  </si>
  <si>
    <t>Juile</t>
  </si>
  <si>
    <t>Campbell</t>
  </si>
  <si>
    <t>Illinois Food Allergy Education Assoc.</t>
  </si>
  <si>
    <t>181 Waukegan Road</t>
  </si>
  <si>
    <t>Northfield</t>
  </si>
  <si>
    <t>IL</t>
  </si>
  <si>
    <t>jule1010@sbcglobal.net</t>
  </si>
  <si>
    <t>Jeff</t>
  </si>
  <si>
    <t>Canavan</t>
  </si>
  <si>
    <t>USDA</t>
  </si>
  <si>
    <t>Room 2925 South Building</t>
  </si>
  <si>
    <t>1400 Independence Ave.</t>
  </si>
  <si>
    <t>jeff.canavan@fsis.usda.gov</t>
  </si>
  <si>
    <t>Loretta</t>
  </si>
  <si>
    <t>Carey</t>
  </si>
  <si>
    <t>loretta.carey@fda.hhs.gov</t>
  </si>
  <si>
    <t>Anne</t>
  </si>
  <si>
    <t>Carter</t>
  </si>
  <si>
    <t>The Food Allergy Support Group of Northern Virginia</t>
  </si>
  <si>
    <t>1260 Lamplighter Way</t>
  </si>
  <si>
    <t>Reston</t>
  </si>
  <si>
    <t>brettafox@yahoo.com</t>
  </si>
  <si>
    <t>Shawn</t>
  </si>
  <si>
    <t>Chandler</t>
  </si>
  <si>
    <t>N/A</t>
  </si>
  <si>
    <t>shawn.chandler@va.gov</t>
  </si>
  <si>
    <t>Nancy</t>
  </si>
  <si>
    <t>Chapman</t>
  </si>
  <si>
    <t>N. Chapman Associates, Inc</t>
  </si>
  <si>
    <t>1050 17th Street, NW</t>
  </si>
  <si>
    <t>Suite 600</t>
  </si>
  <si>
    <t>nancy@nchapman.com</t>
  </si>
  <si>
    <t>Noah</t>
  </si>
  <si>
    <t>Chutz</t>
  </si>
  <si>
    <t>Celiac Sprue Association</t>
  </si>
  <si>
    <t>4712 Yuma Street, NW</t>
  </si>
  <si>
    <t>Washington DC</t>
  </si>
  <si>
    <t>nchutz@gmail.com</t>
  </si>
  <si>
    <t>Sebastian</t>
  </si>
  <si>
    <t>Cianci</t>
  </si>
  <si>
    <t>sebastian.cianci@fda.hhs.gov</t>
  </si>
  <si>
    <t>Gina</t>
  </si>
  <si>
    <t>Clowes</t>
  </si>
  <si>
    <t>AllergyMoms</t>
  </si>
  <si>
    <t>503 Day Star Court</t>
  </si>
  <si>
    <t>CRanberry Twp</t>
  </si>
  <si>
    <t>gclowes@allergymoms.com</t>
  </si>
  <si>
    <t>David</t>
  </si>
  <si>
    <t>Cockram</t>
  </si>
  <si>
    <t>Abbott Nutrition</t>
  </si>
  <si>
    <t>3300 Stelzer Road</t>
  </si>
  <si>
    <t>Columbus</t>
  </si>
  <si>
    <t>OH</t>
  </si>
  <si>
    <t>david.cockram@abbott.com</t>
  </si>
  <si>
    <t>Charlotte</t>
  </si>
  <si>
    <t>Collins</t>
  </si>
  <si>
    <t>Asthma and Allergy Foundation of America</t>
  </si>
  <si>
    <t>1233 20th Street, NW</t>
  </si>
  <si>
    <t>Suite 402</t>
  </si>
  <si>
    <t>charlotte@aafa.org</t>
  </si>
  <si>
    <t>“The Right Labeling to Help Patients Avoid Allergy Risk</t>
  </si>
  <si>
    <t>10 minutes</t>
  </si>
  <si>
    <t>Declan</t>
  </si>
  <si>
    <t>Conroy</t>
  </si>
  <si>
    <t>Food Protection Report</t>
  </si>
  <si>
    <t>3 E Cliff St</t>
  </si>
  <si>
    <t>Alexandria</t>
  </si>
  <si>
    <t>dconroy@setantapublishing.com</t>
  </si>
  <si>
    <t>Rebecca</t>
  </si>
  <si>
    <t>Coughenour</t>
  </si>
  <si>
    <t>292 Baker Drive</t>
  </si>
  <si>
    <t>Lincoln University</t>
  </si>
  <si>
    <t>rebeccacoughenour@zoominternet.net</t>
  </si>
  <si>
    <t>Paula</t>
  </si>
  <si>
    <t>Craig</t>
  </si>
  <si>
    <t>not applicable</t>
  </si>
  <si>
    <t>25 reservoir ave</t>
  </si>
  <si>
    <t>needham</t>
  </si>
  <si>
    <t>MA</t>
  </si>
  <si>
    <t>michael.curry4@verizon.net</t>
  </si>
  <si>
    <t>Dawson</t>
  </si>
  <si>
    <t>Two Susans Ink</t>
  </si>
  <si>
    <t>250 East 40th Street</t>
  </si>
  <si>
    <t>28E</t>
  </si>
  <si>
    <t>New York</t>
  </si>
  <si>
    <t>shdawson.dci@mac.com</t>
  </si>
  <si>
    <t>I have had a severe dairy allergy for 21 years.  I have also worked in the food industry for 30+ years, and have written children's books and nutrition education curriculum on foods and nutrition.  I have experienced the frustration of finding accurate labeling of products as well as dining out issues.  As a consumer I would love to make a presentation if that is on the agenda.</t>
  </si>
  <si>
    <t>Standing in the aisle, confused by the label.</t>
  </si>
  <si>
    <t>self</t>
  </si>
  <si>
    <t>Jane</t>
  </si>
  <si>
    <t>DeMarchi</t>
  </si>
  <si>
    <t>North American Millers' Association</t>
  </si>
  <si>
    <t>600 Maryland Avenue</t>
  </si>
  <si>
    <t>jdemarchi@namamillers.org</t>
  </si>
  <si>
    <t>Will</t>
  </si>
  <si>
    <t>Donaldson</t>
  </si>
  <si>
    <t>AlliTab</t>
  </si>
  <si>
    <t>2100 S. Arlington Ridge Rd</t>
  </si>
  <si>
    <t>info@allitab.com</t>
  </si>
  <si>
    <t>I would like to speak about the benefits of AlliTab, which will help save those allergic consumers by marking food during the preparation process.  http://www.allitab.com
&lt;br/&gt;</t>
  </si>
  <si>
    <t>AlliTab - Safety</t>
  </si>
  <si>
    <t>Self / AlliTab</t>
  </si>
  <si>
    <t>5-10 minutes</t>
  </si>
  <si>
    <t>Lisa</t>
  </si>
  <si>
    <t>Dugal</t>
  </si>
  <si>
    <t>67 Glove Drive</t>
  </si>
  <si>
    <t>Allendale</t>
  </si>
  <si>
    <t>NJ</t>
  </si>
  <si>
    <t>ldugal@optonline.net</t>
  </si>
  <si>
    <t>student; FAAN member</t>
  </si>
  <si>
    <t>67 Gloria Drive</t>
  </si>
  <si>
    <t>rebdug@bergen.org</t>
  </si>
  <si>
    <t>the Ingredient Label: Fact or Fiction?</t>
  </si>
  <si>
    <t>independent</t>
  </si>
  <si>
    <t>Paul</t>
  </si>
  <si>
    <t>Earhart</t>
  </si>
  <si>
    <t>K Consulting</t>
  </si>
  <si>
    <t>747 N. Fayette Street</t>
  </si>
  <si>
    <t>pearhart@kconsultingonline.com</t>
  </si>
  <si>
    <t>Erdman</t>
  </si>
  <si>
    <t>The Hershey Company</t>
  </si>
  <si>
    <t>100 Crystal A</t>
  </si>
  <si>
    <t>Hershey</t>
  </si>
  <si>
    <t>nerdman@hersheys.com</t>
  </si>
  <si>
    <t>Daniel</t>
  </si>
  <si>
    <t>Fabricant</t>
  </si>
  <si>
    <t>Natural Products Association</t>
  </si>
  <si>
    <t>1773 T street, NW</t>
  </si>
  <si>
    <t>dfabricant@naturalproductsassoc.org</t>
  </si>
  <si>
    <t>Parking</t>
  </si>
  <si>
    <t>Christine</t>
  </si>
  <si>
    <t>Feaster</t>
  </si>
  <si>
    <t>Nutramax Laboratories, Inc.</t>
  </si>
  <si>
    <t>2208 Lakeside Blvd.</t>
  </si>
  <si>
    <t>Edgewood</t>
  </si>
  <si>
    <t>cfeaster@nutramaxlabs.com</t>
  </si>
  <si>
    <t>Catalina</t>
  </si>
  <si>
    <t>Ferre-Hockensmith</t>
  </si>
  <si>
    <t>cfh@cfsan.fda.gov</t>
  </si>
  <si>
    <t>Fiona</t>
  </si>
  <si>
    <t>Fleming</t>
  </si>
  <si>
    <t>George Weston Foods Limited</t>
  </si>
  <si>
    <t>1 Braidwood Street</t>
  </si>
  <si>
    <t>Enfield, NSW</t>
  </si>
  <si>
    <t>NM</t>
  </si>
  <si>
    <t>fiona.fleming@gwf.com.au</t>
  </si>
  <si>
    <t>Vital Allergen Labelling</t>
  </si>
  <si>
    <t>Allergen Bureau</t>
  </si>
  <si>
    <t>Nello</t>
  </si>
  <si>
    <t>Franco</t>
  </si>
  <si>
    <t>W5 Networks</t>
  </si>
  <si>
    <t>48389 Fremont Blvd</t>
  </si>
  <si>
    <t>Suite 106</t>
  </si>
  <si>
    <t>Fremont</t>
  </si>
  <si>
    <t>nfranco@w5networks.com</t>
  </si>
  <si>
    <t>Leslye</t>
  </si>
  <si>
    <t>Fraser</t>
  </si>
  <si>
    <t>FDA/CFSAN/ORPSS</t>
  </si>
  <si>
    <t>leslye.fraser@fda.hhs.gov</t>
  </si>
  <si>
    <t>Cary</t>
  </si>
  <si>
    <t>Frye</t>
  </si>
  <si>
    <t>International Dairy Foods Assoc.</t>
  </si>
  <si>
    <t>1250 H St NW</t>
  </si>
  <si>
    <t>cfrye@idfa.org</t>
  </si>
  <si>
    <t>Terry</t>
  </si>
  <si>
    <t>Furlong</t>
  </si>
  <si>
    <t>4744 Holly Avenue</t>
  </si>
  <si>
    <t>tfurlong@foodallergy.org</t>
  </si>
  <si>
    <t>Gesser</t>
  </si>
  <si>
    <t>39090 Jacqueline Street</t>
  </si>
  <si>
    <t>Mechanicsville</t>
  </si>
  <si>
    <t>lisa.gesser@ttb.gov</t>
  </si>
  <si>
    <t>Marta</t>
  </si>
  <si>
    <t>Goldblatt RD LD</t>
  </si>
  <si>
    <t>Consultant</t>
  </si>
  <si>
    <t>1173 Ballantrae Ln</t>
  </si>
  <si>
    <t>marta@goldblatt.com</t>
  </si>
  <si>
    <t>Kathy</t>
  </si>
  <si>
    <t>Gombas</t>
  </si>
  <si>
    <t>Dean Foods Company</t>
  </si>
  <si>
    <t>2515 McKinney Avenue, Ste 1200</t>
  </si>
  <si>
    <t>Dallas</t>
  </si>
  <si>
    <t>kathy_gombas@deanfoods.com</t>
  </si>
  <si>
    <t>Parking permit</t>
  </si>
  <si>
    <t>Peggy</t>
  </si>
  <si>
    <t>Good</t>
  </si>
  <si>
    <t>Turkey Hill Dairy</t>
  </si>
  <si>
    <t>2601 River Road</t>
  </si>
  <si>
    <t>Conestoga</t>
  </si>
  <si>
    <t>peggy.good@turkeyhill.com</t>
  </si>
  <si>
    <t>Jessica</t>
  </si>
  <si>
    <t>Gray</t>
  </si>
  <si>
    <t>Alcohol and Tobacco Tax and Trade Bureau (TTB)</t>
  </si>
  <si>
    <t>6000 Ammendale Road</t>
  </si>
  <si>
    <t>Beltsville</t>
  </si>
  <si>
    <t>jessica.gray@ttb.gov</t>
  </si>
  <si>
    <t>Beatrice</t>
  </si>
  <si>
    <t>Greenberg</t>
  </si>
  <si>
    <t>FDA/CFSAN/LRIT</t>
  </si>
  <si>
    <t>beatrice.greenberg@fda.hhs.gov</t>
  </si>
  <si>
    <t>Barbara</t>
  </si>
  <si>
    <t>Gullick</t>
  </si>
  <si>
    <t>bgullick@fda.hhs.gov</t>
  </si>
  <si>
    <t>Hager</t>
  </si>
  <si>
    <t>American Dietetic Association</t>
  </si>
  <si>
    <t>1120 Connecticut Avenue NW</t>
  </si>
  <si>
    <t>Suite 480</t>
  </si>
  <si>
    <t>mhager@eatright.org</t>
  </si>
  <si>
    <t>American Dietetic Association Comments on Food Allergen Labeling</t>
  </si>
  <si>
    <t>Brenda</t>
  </si>
  <si>
    <t>Halbrook</t>
  </si>
  <si>
    <t>USDA/FNS</t>
  </si>
  <si>
    <t>3101 Park Center Drive</t>
  </si>
  <si>
    <t>Suite 512</t>
  </si>
  <si>
    <t>brenda.halbrook@fns.usda.gov</t>
  </si>
  <si>
    <t>Constance</t>
  </si>
  <si>
    <t>Hardy</t>
  </si>
  <si>
    <t>constance.hardy@fda.hhs.gov</t>
  </si>
  <si>
    <t>Sue</t>
  </si>
  <si>
    <t>Hattersley</t>
  </si>
  <si>
    <t>Food Allergy Branch</t>
  </si>
  <si>
    <t>United Kingdom</t>
  </si>
  <si>
    <t>Anna.Shanklin@fda.hhs.gov</t>
  </si>
  <si>
    <t>Marsha</t>
  </si>
  <si>
    <t>Heath</t>
  </si>
  <si>
    <t>TTB/ALFD</t>
  </si>
  <si>
    <t>1310 G Street</t>
  </si>
  <si>
    <t>marsha.heath@ttb.gov</t>
  </si>
  <si>
    <t>Henry</t>
  </si>
  <si>
    <t>constance.henry@fda.hhs.gov</t>
  </si>
  <si>
    <t>Zareb</t>
  </si>
  <si>
    <t>Herman</t>
  </si>
  <si>
    <t>The Hain Celestial Group</t>
  </si>
  <si>
    <t>16007 Camino de la Cantera</t>
  </si>
  <si>
    <t>Azusa</t>
  </si>
  <si>
    <t>zherman@hain-celestial.com</t>
  </si>
  <si>
    <t>Regina</t>
  </si>
  <si>
    <t>Hildwine</t>
  </si>
  <si>
    <t>Grocery Manufacturers Association</t>
  </si>
  <si>
    <t>1350 I St NW</t>
  </si>
  <si>
    <t>rhildwine@gmaonline.org</t>
  </si>
  <si>
    <t>Food Industry Perspectives on Allergen Advisory Labeling</t>
  </si>
  <si>
    <t>15 minutes</t>
  </si>
  <si>
    <t>Elinor</t>
  </si>
  <si>
    <t>Hitchner</t>
  </si>
  <si>
    <t>Bayer HealthCare</t>
  </si>
  <si>
    <t>36 Columbia Road</t>
  </si>
  <si>
    <t>P.O. Box 1910</t>
  </si>
  <si>
    <t>Morristown</t>
  </si>
  <si>
    <t>elinor.hitchner.b@bayer.com</t>
  </si>
  <si>
    <t>Kristi</t>
  </si>
  <si>
    <t>Hittepole</t>
  </si>
  <si>
    <t>Everett Lawfirm</t>
  </si>
  <si>
    <t>5622 Genoa Farms Blvd</t>
  </si>
  <si>
    <t>Westerville</t>
  </si>
  <si>
    <t>kristi@johnkeverettlawoffice.com</t>
  </si>
  <si>
    <t>Marcia</t>
  </si>
  <si>
    <t>Howard</t>
  </si>
  <si>
    <t>Consumer Healthcare Products Association</t>
  </si>
  <si>
    <t>900 19th Street, NW</t>
  </si>
  <si>
    <t>Suite 700</t>
  </si>
  <si>
    <t>mhoward@chpa-info.org</t>
  </si>
  <si>
    <t>Kathleen</t>
  </si>
  <si>
    <t>Janick</t>
  </si>
  <si>
    <t>EatingSafe</t>
  </si>
  <si>
    <t>131 Derby Glen Drive,</t>
  </si>
  <si>
    <t>Glen Ellyn</t>
  </si>
  <si>
    <t>kjanick@eatingsafe.com</t>
  </si>
  <si>
    <t>Geraldine</t>
  </si>
  <si>
    <t>June</t>
  </si>
  <si>
    <t>Food and Drug Administration</t>
  </si>
  <si>
    <t>geraldine.june@fda.hhs.gov</t>
  </si>
  <si>
    <t>Rhonda</t>
  </si>
  <si>
    <t>Kane</t>
  </si>
  <si>
    <t>FDA / CFSAN / ONLDS</t>
  </si>
  <si>
    <t>HFS-820, Room 4D-008</t>
  </si>
  <si>
    <t>rhonda.kane@fda.hhs.gov</t>
  </si>
  <si>
    <t>Mark</t>
  </si>
  <si>
    <t>Kantor</t>
  </si>
  <si>
    <t>University of Maryland</t>
  </si>
  <si>
    <t>mkantor@umd.edu</t>
  </si>
  <si>
    <t>Katic</t>
  </si>
  <si>
    <t>lkatic@kconsultingonline.com</t>
  </si>
  <si>
    <t>Wanda</t>
  </si>
  <si>
    <t>Kelker</t>
  </si>
  <si>
    <t>The Coca-Cola Company</t>
  </si>
  <si>
    <t>One Coca-Cola Plaza</t>
  </si>
  <si>
    <t>Atlanta</t>
  </si>
  <si>
    <t>GA</t>
  </si>
  <si>
    <t>wkelker@na.ko.com</t>
  </si>
  <si>
    <t>E</t>
  </si>
  <si>
    <t>Kirker</t>
  </si>
  <si>
    <t>31 MIlk Street</t>
  </si>
  <si>
    <t>Westborough</t>
  </si>
  <si>
    <t>dad11nst@aol.com</t>
  </si>
  <si>
    <t>Klewans</t>
  </si>
  <si>
    <t>Not applicable</t>
  </si>
  <si>
    <t>11156 cedarwood drive</t>
  </si>
  <si>
    <t>rockville</t>
  </si>
  <si>
    <t>phk100@yahoo.com</t>
  </si>
  <si>
    <t>Kim</t>
  </si>
  <si>
    <t>Koeller</t>
  </si>
  <si>
    <t>AllergyFree Passport and GlutenFree Passport</t>
  </si>
  <si>
    <t>27 north wacker suite 258</t>
  </si>
  <si>
    <t>chicago</t>
  </si>
  <si>
    <t>kkoeller@allergyfreepassport.com</t>
  </si>
  <si>
    <t>I would like to submit a written presentation about the Needs of Gluten and Allergen-Free Consumers in regard to Labeling and Food Products.  My company just sponsored and exclusively funded unprecedented global market research to understand gluten and allergen-free experiences.  We received over 2,500 responses from consumers in 35 countries and almost 200 responses from hospitality and food service representing over 2,000 eating establishments.  I would be more than happy to provide you with the global results, US specific results, gluten specific consumers and/or allergen-free consumer results.  We have information  relevant to customer labeling expectations, customer expectations on products, desired governmental involvement, quality of life impacts and qualitative comments from both gluten and allergen-free consumers- please let me  know how we can proceed to provide you with this information to assist with the advisory labeling- thank you</t>
  </si>
  <si>
    <t>Andrea</t>
  </si>
  <si>
    <t>Levario</t>
  </si>
  <si>
    <t>American Celiac Disease Alliance</t>
  </si>
  <si>
    <t>2504 Duxbury Place</t>
  </si>
  <si>
    <t>aslevario@americanceliac.org</t>
  </si>
  <si>
    <t>Impact of Advisory Statements on Individuals with Celiac Disease</t>
  </si>
  <si>
    <t>7  minutes</t>
  </si>
  <si>
    <t>Angela</t>
  </si>
  <si>
    <t>Lim</t>
  </si>
  <si>
    <t>Danisco A/S</t>
  </si>
  <si>
    <t>565 Taxter Road, Suite 590</t>
  </si>
  <si>
    <t>Elmsford</t>
  </si>
  <si>
    <t>angela.lim@danisco.com</t>
  </si>
  <si>
    <t>Ying</t>
  </si>
  <si>
    <t>Lin</t>
  </si>
  <si>
    <t>5100 paintbranch pkwy</t>
  </si>
  <si>
    <t>college park</t>
  </si>
  <si>
    <t>ying.lin@fda.hhs.gov</t>
  </si>
  <si>
    <t>J. Michael</t>
  </si>
  <si>
    <t>Loverde</t>
  </si>
  <si>
    <t>Wilkins-Rogers, Inc</t>
  </si>
  <si>
    <t>27 Frederick Road</t>
  </si>
  <si>
    <t>Ellicott City</t>
  </si>
  <si>
    <t>mloverde@wrmills.com</t>
  </si>
  <si>
    <t>Lindsey</t>
  </si>
  <si>
    <t>Loving</t>
  </si>
  <si>
    <t>IFIC</t>
  </si>
  <si>
    <t>1100 Connecticut Ave., NW</t>
  </si>
  <si>
    <t>Suite 430</t>
  </si>
  <si>
    <t>loving@ific.org</t>
  </si>
  <si>
    <t>Lubin</t>
  </si>
  <si>
    <t>Colleg park</t>
  </si>
  <si>
    <t>lisa.lubin@fda.hhs.gov</t>
  </si>
  <si>
    <t>Stefano</t>
  </si>
  <si>
    <t>Luccioli</t>
  </si>
  <si>
    <t>OFAS/CFSAN/ FDA</t>
  </si>
  <si>
    <t>HFS-200</t>
  </si>
  <si>
    <t>stefano.luccioli@fda.hhs.gov</t>
  </si>
  <si>
    <t>Valerie</t>
  </si>
  <si>
    <t>Madamba</t>
  </si>
  <si>
    <t>2401 Calvert St. NW</t>
  </si>
  <si>
    <t>#818</t>
  </si>
  <si>
    <t>valerie.madamba@fda.hhs.gov</t>
  </si>
  <si>
    <t>Vanessa</t>
  </si>
  <si>
    <t>Maltin</t>
  </si>
  <si>
    <t>4300 Montgomery Ave</t>
  </si>
  <si>
    <t>Suite 102</t>
  </si>
  <si>
    <t>Bethesda</t>
  </si>
  <si>
    <t>vanessa@celiaccentral.org</t>
  </si>
  <si>
    <t>How gluten-free food labeling should look for easy use by consumers</t>
  </si>
  <si>
    <t>Scott</t>
  </si>
  <si>
    <t>Mandell</t>
  </si>
  <si>
    <t>smandell@enjoylifenb.com</t>
  </si>
  <si>
    <t>Protecting Food Allergic and Celiac Consumers</t>
  </si>
  <si>
    <t>Phyllis</t>
  </si>
  <si>
    <t>Marquitz</t>
  </si>
  <si>
    <t>phyllis.marquitz@fda.hhs.gov</t>
  </si>
  <si>
    <t>Cory</t>
  </si>
  <si>
    <t>Martin</t>
  </si>
  <si>
    <t>American Bakers Association</t>
  </si>
  <si>
    <t>1300 I Street NW</t>
  </si>
  <si>
    <t>cmartin@americanbakers.org</t>
  </si>
  <si>
    <t>Margaret</t>
  </si>
  <si>
    <t>Masiello</t>
  </si>
  <si>
    <t>Kogan Celiac Center, Saint Barnabas Health Care System</t>
  </si>
  <si>
    <t>200 South Orange Avenue</t>
  </si>
  <si>
    <t>Livingston</t>
  </si>
  <si>
    <t>mmasiello@sbhcs.com</t>
  </si>
  <si>
    <t>Matto</t>
  </si>
  <si>
    <t>International Dairy Foods Association</t>
  </si>
  <si>
    <t>1250 H Street, NW</t>
  </si>
  <si>
    <t>Suite 900</t>
  </si>
  <si>
    <t>mmatto@idfa.org</t>
  </si>
  <si>
    <t>Cindy</t>
  </si>
  <si>
    <t>McMahan</t>
  </si>
  <si>
    <t>McKee Foods Corp.</t>
  </si>
  <si>
    <t>PO Box 750</t>
  </si>
  <si>
    <t>Collegedale</t>
  </si>
  <si>
    <t>TN</t>
  </si>
  <si>
    <t>cindy_mcmahan@mckee.com</t>
  </si>
  <si>
    <t>Elizabeth</t>
  </si>
  <si>
    <t>Mechcatie</t>
  </si>
  <si>
    <t>Pediatric News/Elsevier</t>
  </si>
  <si>
    <t>5635 Fishers Lane</t>
  </si>
  <si>
    <t>Suite 6000</t>
  </si>
  <si>
    <t>Rockville</t>
  </si>
  <si>
    <t>e.mechcatie@elsevier.com</t>
  </si>
  <si>
    <t>Meehan</t>
  </si>
  <si>
    <t>n/a</t>
  </si>
  <si>
    <t>108 SABIN ST</t>
  </si>
  <si>
    <t>Belchertown</t>
  </si>
  <si>
    <t>jmsmhn@gmail.com</t>
  </si>
  <si>
    <t>Elaine</t>
  </si>
  <si>
    <t>Meloan</t>
  </si>
  <si>
    <t>AIB International</t>
  </si>
  <si>
    <t>PO Box 3999</t>
  </si>
  <si>
    <t>1213 Bakers Way</t>
  </si>
  <si>
    <t>Manhattan</t>
  </si>
  <si>
    <t>KS</t>
  </si>
  <si>
    <t>emeloan@aibonline.org</t>
  </si>
  <si>
    <t>WENDI</t>
  </si>
  <si>
    <t>MENENDEZ</t>
  </si>
  <si>
    <t>BELIEVE IN IT PRODUCTS</t>
  </si>
  <si>
    <t>19881 BROOKHURST</t>
  </si>
  <si>
    <t>#C270</t>
  </si>
  <si>
    <t>HUNTINGTON BEACH</t>
  </si>
  <si>
    <t>wdmenendez@earthlink.net</t>
  </si>
  <si>
    <t>Ken</t>
  </si>
  <si>
    <t>Milman</t>
  </si>
  <si>
    <t>58 So. Service Road</t>
  </si>
  <si>
    <t>Melville</t>
  </si>
  <si>
    <t>kmilman@hain-celestial.com</t>
  </si>
  <si>
    <t>Miranowski</t>
  </si>
  <si>
    <t>The Pediatric Lung Center</t>
  </si>
  <si>
    <t>2730A Prosperity Avenue</t>
  </si>
  <si>
    <t>amiranowski@kidslungs.com</t>
  </si>
  <si>
    <t>Lynda</t>
  </si>
  <si>
    <t>Mitchell</t>
  </si>
  <si>
    <t>Kids With Food Allergies</t>
  </si>
  <si>
    <t>73 Old Dublin Pike, Ste. 10, #163</t>
  </si>
  <si>
    <t>Doylestown</t>
  </si>
  <si>
    <t>lmitchell@kidswithfoodallergies.org</t>
  </si>
  <si>
    <t>Monarch</t>
  </si>
  <si>
    <t>Celiac Disease Foundation</t>
  </si>
  <si>
    <t>13251 Ventura Blvd.</t>
  </si>
  <si>
    <t>Suite 1</t>
  </si>
  <si>
    <t>Studio City</t>
  </si>
  <si>
    <t>celiacfoundation@celiac.org</t>
  </si>
  <si>
    <t>Gluten-Free Labeling</t>
  </si>
  <si>
    <t>Randi</t>
  </si>
  <si>
    <t>Mongiello</t>
  </si>
  <si>
    <t>Lower Merion School District</t>
  </si>
  <si>
    <t>301 E. Montgomer Ave</t>
  </si>
  <si>
    <t>Ardmore</t>
  </si>
  <si>
    <t>mongier@lmsd.org</t>
  </si>
  <si>
    <t>Antonio</t>
  </si>
  <si>
    <t>Moore</t>
  </si>
  <si>
    <t>American Beverage Association</t>
  </si>
  <si>
    <t>1101 16th st nw</t>
  </si>
  <si>
    <t>amoore@ameribev.org</t>
  </si>
  <si>
    <t>Helen</t>
  </si>
  <si>
    <t>Morris</t>
  </si>
  <si>
    <t>Fox Valley Celiacs</t>
  </si>
  <si>
    <t>1369 Graystone Ct</t>
  </si>
  <si>
    <t>DePere</t>
  </si>
  <si>
    <t>WI</t>
  </si>
  <si>
    <t>hbmorris1369@sbcglobal.net</t>
  </si>
  <si>
    <t>Munoz-Furlong</t>
  </si>
  <si>
    <t>The Food Allergy &amp; Anaphylaxis Network</t>
  </si>
  <si>
    <t>11781 Lee Jackson Hwy, Ste 160</t>
  </si>
  <si>
    <t>advocacy@foodallergy.org</t>
  </si>
  <si>
    <t>Trends in the Use of Allergen Advisory Labeling from a Consumer Perspective</t>
  </si>
  <si>
    <t>Joan</t>
  </si>
  <si>
    <t>Murphy</t>
  </si>
  <si>
    <t>Food Chemical News</t>
  </si>
  <si>
    <t>2200 clarendon blvd.</t>
  </si>
  <si>
    <t>suite 1401</t>
  </si>
  <si>
    <t>arlington</t>
  </si>
  <si>
    <t>jfoshay@comcast.net</t>
  </si>
  <si>
    <t>Rosalyn</t>
  </si>
  <si>
    <t>Murphy-Jenkins</t>
  </si>
  <si>
    <t>FSIS/USDA</t>
  </si>
  <si>
    <t>1400 Independence Avenue SW</t>
  </si>
  <si>
    <t>Room 2941 South Building</t>
  </si>
  <si>
    <t>rosalyn.murphy-jenkins@fsis.usda.gov</t>
  </si>
  <si>
    <t>Ritu</t>
  </si>
  <si>
    <t>Nalubola</t>
  </si>
  <si>
    <t>CFSAN, FDA</t>
  </si>
  <si>
    <t>ritu.nalubola@fda.hhs.gov</t>
  </si>
  <si>
    <t>Gilberto</t>
  </si>
  <si>
    <t>Ochoa-Brizuela</t>
  </si>
  <si>
    <t>Global Consumer Trade Marketing</t>
  </si>
  <si>
    <t>728 Olas Altas, Sec. Coronado Playas de Tijuana</t>
  </si>
  <si>
    <t>502 Anita St. suite # 19</t>
  </si>
  <si>
    <t>Chula Vista</t>
  </si>
  <si>
    <t>gilbertogctmarketing@yahoo.com</t>
  </si>
  <si>
    <t>Amy</t>
  </si>
  <si>
    <t>Odegaard</t>
  </si>
  <si>
    <t>HFS-800</t>
  </si>
  <si>
    <t>amy.odegaard@fda.hhs.gov</t>
  </si>
  <si>
    <t>Jennifer</t>
  </si>
  <si>
    <t>Orendi</t>
  </si>
  <si>
    <t>Keller and Heckman LLP</t>
  </si>
  <si>
    <t>1001 G Street NW</t>
  </si>
  <si>
    <t>Suite 500 West</t>
  </si>
  <si>
    <t>orendi@khlaw.com</t>
  </si>
  <si>
    <t>Osterhoudt</t>
  </si>
  <si>
    <t>3210 Bowling Lane</t>
  </si>
  <si>
    <t>Lemoore</t>
  </si>
  <si>
    <t>meeshdawn@aol.com</t>
  </si>
  <si>
    <t>Robert</t>
  </si>
  <si>
    <t>Pacenza</t>
  </si>
  <si>
    <t>Food Allergy Initiative</t>
  </si>
  <si>
    <t>1414 Ave of the Americas, Suite 1804</t>
  </si>
  <si>
    <t>rpacenza@faiusa.org</t>
  </si>
  <si>
    <t>Gregory</t>
  </si>
  <si>
    <t>Pallaske</t>
  </si>
  <si>
    <t>U.S. Foodservice</t>
  </si>
  <si>
    <t>6133 N River Rd</t>
  </si>
  <si>
    <t>Suite 300</t>
  </si>
  <si>
    <t>Rosemont</t>
  </si>
  <si>
    <t>greg.pallaske@usfood.com</t>
  </si>
  <si>
    <t>Pembleton</t>
  </si>
  <si>
    <t>AmVets</t>
  </si>
  <si>
    <t>3335 McKinley Pkwy</t>
  </si>
  <si>
    <t>Blasdell</t>
  </si>
  <si>
    <t>michael.pembleton@niagarafalls.af.mil</t>
  </si>
  <si>
    <t>Gluten-Free</t>
  </si>
  <si>
    <t>Marion</t>
  </si>
  <si>
    <t>Pereira</t>
  </si>
  <si>
    <t>8301 Muirkirk Road</t>
  </si>
  <si>
    <t>Laurel</t>
  </si>
  <si>
    <t>marion.pereira@fda.hhs.gov</t>
  </si>
  <si>
    <t>Donna</t>
  </si>
  <si>
    <t>Porter</t>
  </si>
  <si>
    <t>Library of Congress</t>
  </si>
  <si>
    <t>101 Independence Avenue, SE</t>
  </si>
  <si>
    <t>DE</t>
  </si>
  <si>
    <t>dporter@crs.loc.gov</t>
  </si>
  <si>
    <t>Punt</t>
  </si>
  <si>
    <t>ljpunt@provbank.com</t>
  </si>
  <si>
    <t>Allergen Advisory Labeling from the Perspective of the Parent of a Teen/College Student with Food Allergy</t>
  </si>
  <si>
    <t>Edward</t>
  </si>
  <si>
    <t>Puro</t>
  </si>
  <si>
    <t>HFS-020</t>
  </si>
  <si>
    <t>edward.puro@fda.hhs.gov</t>
  </si>
  <si>
    <t>Quinlan</t>
  </si>
  <si>
    <t>301 East Montgomery Avenue</t>
  </si>
  <si>
    <t>quinlat@lmsd.org</t>
  </si>
  <si>
    <t>Kelly</t>
  </si>
  <si>
    <t>Randolph</t>
  </si>
  <si>
    <t>6970 Mayfair Terrace</t>
  </si>
  <si>
    <t>kelly.williams.randolph@fda.hhs.gov</t>
  </si>
  <si>
    <t>Ratner</t>
  </si>
  <si>
    <t>210 Haynes Court</t>
  </si>
  <si>
    <t>Abingdon</t>
  </si>
  <si>
    <t>amy@glutenfreeliving.com</t>
  </si>
  <si>
    <t>Reese</t>
  </si>
  <si>
    <t>HFS-820</t>
  </si>
  <si>
    <t>dreese1@umd.edu</t>
  </si>
  <si>
    <t>Bruce</t>
  </si>
  <si>
    <t>Ritter</t>
  </si>
  <si>
    <t>ELISA Technologies</t>
  </si>
  <si>
    <t>2501 NW 66th Court</t>
  </si>
  <si>
    <t>Gainesville</t>
  </si>
  <si>
    <t>FL</t>
  </si>
  <si>
    <t>bruce@elisa-tek.com</t>
  </si>
  <si>
    <t>Is 20ppm Gluten-Free?</t>
  </si>
  <si>
    <t>5 min</t>
  </si>
  <si>
    <t>Steven</t>
  </si>
  <si>
    <t>Rizk</t>
  </si>
  <si>
    <t>Mars North America</t>
  </si>
  <si>
    <t>800 High Street</t>
  </si>
  <si>
    <t>Hackettstown</t>
  </si>
  <si>
    <t>steve.rizk@effem.com</t>
  </si>
  <si>
    <t>Roberts</t>
  </si>
  <si>
    <t>Hormel Foods Corporation</t>
  </si>
  <si>
    <t>1 Hormel Place</t>
  </si>
  <si>
    <t>Austin</t>
  </si>
  <si>
    <t>MN</t>
  </si>
  <si>
    <t>msroberts@hormel.com</t>
  </si>
  <si>
    <t>Adrienne</t>
  </si>
  <si>
    <t>Rodriguez</t>
  </si>
  <si>
    <t>FDA-ORA-Chicago District</t>
  </si>
  <si>
    <t>550 W Jackson Blvd</t>
  </si>
  <si>
    <t>Chicago</t>
  </si>
  <si>
    <t>adrienne.rodriguez@fda.hhs.gov</t>
  </si>
  <si>
    <t>Analee</t>
  </si>
  <si>
    <t>Rubio</t>
  </si>
  <si>
    <t>Just Born, Inc</t>
  </si>
  <si>
    <t>1300 Stefko Blvd</t>
  </si>
  <si>
    <t>Bethlehem</t>
  </si>
  <si>
    <t>arubio@justborn.com</t>
  </si>
  <si>
    <t>Josh</t>
  </si>
  <si>
    <t>Runyan</t>
  </si>
  <si>
    <t>Steptoe &amp; Johnson LLP</t>
  </si>
  <si>
    <t>1330 Connecticut Avenue, NW</t>
  </si>
  <si>
    <t>jrunyan@steptoe.com</t>
  </si>
  <si>
    <t>Saldanha</t>
  </si>
  <si>
    <t>NutrIQ LLC</t>
  </si>
  <si>
    <t>5904 Sandbrook CT</t>
  </si>
  <si>
    <t>lgs@nutriq-llc.com</t>
  </si>
  <si>
    <t>Lee</t>
  </si>
  <si>
    <t>Sanders</t>
  </si>
  <si>
    <t>Amrerican Bakers Association</t>
  </si>
  <si>
    <t>Suite 700 West</t>
  </si>
  <si>
    <t>lsanders@americanbakers.org</t>
  </si>
  <si>
    <t>Morton</t>
  </si>
  <si>
    <t>Satin</t>
  </si>
  <si>
    <t>Salt Institute</t>
  </si>
  <si>
    <t>700 North Fairfax Street</t>
  </si>
  <si>
    <t>morton@saltinstitute.org</t>
  </si>
  <si>
    <t>Bernard</t>
  </si>
  <si>
    <t>Schmitt</t>
  </si>
  <si>
    <t>Bristol-Myers Squibb</t>
  </si>
  <si>
    <t>2400 West Lloyd Expressway</t>
  </si>
  <si>
    <t>Evanvsille</t>
  </si>
  <si>
    <t>IN</t>
  </si>
  <si>
    <t>bernard.schmitt@bms.com</t>
  </si>
  <si>
    <t>Schneeman</t>
  </si>
  <si>
    <t>FDA-CFSAN-ONLDS</t>
  </si>
  <si>
    <t>HFS800</t>
  </si>
  <si>
    <t>barbara.schneeman@fda.hhs.gov</t>
  </si>
  <si>
    <t>Anna</t>
  </si>
  <si>
    <t>Shanklin</t>
  </si>
  <si>
    <t>US FDA/CFSAN/OFAS</t>
  </si>
  <si>
    <t>5100 Paint Branch Parkway, HFS-275</t>
  </si>
  <si>
    <t>anna.shanklin@fda.hhs.gov</t>
  </si>
  <si>
    <t>Andrew</t>
  </si>
  <si>
    <t>Shao</t>
  </si>
  <si>
    <t>1828 L Street, NW</t>
  </si>
  <si>
    <t>ashao@crnusa.org</t>
  </si>
  <si>
    <t>Deah</t>
  </si>
  <si>
    <t>Shaw</t>
  </si>
  <si>
    <t>dshaw@americanbakers.org</t>
  </si>
  <si>
    <t>Sicherer</t>
  </si>
  <si>
    <t>Mount Sinai School of Medicine</t>
  </si>
  <si>
    <t>1 Gustave L. Levy Place, Box 1198</t>
  </si>
  <si>
    <t>scott.sicherer@mssm.edu</t>
  </si>
  <si>
    <t>Erin</t>
  </si>
  <si>
    <t>Silva</t>
  </si>
  <si>
    <t>Nexgen Pharma, Inc.</t>
  </si>
  <si>
    <t>46 Corporate Park</t>
  </si>
  <si>
    <t>Irvine</t>
  </si>
  <si>
    <t>erinsilva@nexgenpharma.com</t>
  </si>
  <si>
    <t>Silverman</t>
  </si>
  <si>
    <t>Eat, Learn, Live (ELL)</t>
  </si>
  <si>
    <t>756 Fox Run Drive</t>
  </si>
  <si>
    <t>Geneva</t>
  </si>
  <si>
    <t>ksilverman@ellfoundation.org</t>
  </si>
  <si>
    <t>Laura</t>
  </si>
  <si>
    <t>Sim</t>
  </si>
  <si>
    <t>Covington &amp; Burling LLP</t>
  </si>
  <si>
    <t>1201 Pennsylvania Avenue, NW</t>
  </si>
  <si>
    <t>lsim@cov.com</t>
  </si>
  <si>
    <t>Sindt</t>
  </si>
  <si>
    <t>Sindt Law Office</t>
  </si>
  <si>
    <t>1850 M St., NW</t>
  </si>
  <si>
    <t>rsindt@krooth.com</t>
  </si>
  <si>
    <t>Melissa</t>
  </si>
  <si>
    <t>Skelton</t>
  </si>
  <si>
    <t>409 Course Street, NE</t>
  </si>
  <si>
    <t>Vienna</t>
  </si>
  <si>
    <t>mickeys5@hotmail.com</t>
  </si>
  <si>
    <t>Smith</t>
  </si>
  <si>
    <t>FDA Week</t>
  </si>
  <si>
    <t>1919 S. Eads St.</t>
  </si>
  <si>
    <t>jsmith@iwpnews.com</t>
  </si>
  <si>
    <t>NA</t>
  </si>
  <si>
    <t>4009 Ridge Road</t>
  </si>
  <si>
    <t>Annandale</t>
  </si>
  <si>
    <t>kathleensmith.22003@hotmail.com</t>
  </si>
  <si>
    <t>Stevenson</t>
  </si>
  <si>
    <t>k.stevenson@elserier.com</t>
  </si>
  <si>
    <t>Lori</t>
  </si>
  <si>
    <t>Stillman</t>
  </si>
  <si>
    <t>The Nielsen Company</t>
  </si>
  <si>
    <t>9114 Grant Avenue</t>
  </si>
  <si>
    <t>Manassas</t>
  </si>
  <si>
    <t>lori.stillman@nielsen.com</t>
  </si>
  <si>
    <t>Lindsay</t>
  </si>
  <si>
    <t>Storall</t>
  </si>
  <si>
    <t>620 Main Street</t>
  </si>
  <si>
    <t>Gaithersburg</t>
  </si>
  <si>
    <t>lindsay.storall@fda.hhs.gov</t>
  </si>
  <si>
    <t>Shawne</t>
  </si>
  <si>
    <t>Suggs-Anderson</t>
  </si>
  <si>
    <t>shawne.suggs-anderson@fda.hhs.gov</t>
  </si>
  <si>
    <t>Summers</t>
  </si>
  <si>
    <t>Costco Wholesale</t>
  </si>
  <si>
    <t>45940 Horseshoe Dr</t>
  </si>
  <si>
    <t>Sterling</t>
  </si>
  <si>
    <t>csummers@costco.com</t>
  </si>
  <si>
    <t>Lynn</t>
  </si>
  <si>
    <t>Szybist</t>
  </si>
  <si>
    <t>CFSAN</t>
  </si>
  <si>
    <t>lynn.szybist@fda.hhs.gov</t>
  </si>
  <si>
    <t>Taichman-Robins</t>
  </si>
  <si>
    <t>Anaphylaxis Resource Initiative</t>
  </si>
  <si>
    <t>614 Oxford Road</t>
  </si>
  <si>
    <t>Bala Cynwyd</t>
  </si>
  <si>
    <t>PR</t>
  </si>
  <si>
    <t>staichmanrobins@comcast.net</t>
  </si>
  <si>
    <t>Tracy</t>
  </si>
  <si>
    <t>Taylor</t>
  </si>
  <si>
    <t>Natural Products Foundation</t>
  </si>
  <si>
    <t>1773 T St. NW</t>
  </si>
  <si>
    <t>ttaylor@naturalproductsfoundation.org</t>
  </si>
  <si>
    <t>Tisler</t>
  </si>
  <si>
    <t>Food Regulatory Assistance</t>
  </si>
  <si>
    <t>9508 Tregaron Place</t>
  </si>
  <si>
    <t>Burke</t>
  </si>
  <si>
    <t>foodreg@verizon.net</t>
  </si>
  <si>
    <t>Trone</t>
  </si>
  <si>
    <t>Metro DC Food Allergy Group</t>
  </si>
  <si>
    <t>7550 Heatherton Lane</t>
  </si>
  <si>
    <t>Potomac</t>
  </si>
  <si>
    <t>jujutrone@aol.com</t>
  </si>
  <si>
    <t>Saleh</t>
  </si>
  <si>
    <t>Turujman</t>
  </si>
  <si>
    <t>FDA/CFSAN/ONLDS/DDSP</t>
  </si>
  <si>
    <t>5100 Paint Branch Avenue</t>
  </si>
  <si>
    <t>HFD-810</t>
  </si>
  <si>
    <t>saleh.turujman@fda.hhs.gov</t>
  </si>
  <si>
    <t>Crystal</t>
  </si>
  <si>
    <t>Tyler</t>
  </si>
  <si>
    <t>Graduate School</t>
  </si>
  <si>
    <t>600 Maryland Avenue, SW</t>
  </si>
  <si>
    <t>Suite 330</t>
  </si>
  <si>
    <t>crystal_tyler@grad.usda.gov</t>
  </si>
  <si>
    <t>Riëtte</t>
  </si>
  <si>
    <t>Van Laack</t>
  </si>
  <si>
    <t>Hyman, Phelps &amp; McNamara, P.C.</t>
  </si>
  <si>
    <t>700 13th Street N.W.</t>
  </si>
  <si>
    <t>Suite 1200</t>
  </si>
  <si>
    <t>rvl@hpm.com</t>
  </si>
  <si>
    <t>Lauren</t>
  </si>
  <si>
    <t>Verduin</t>
  </si>
  <si>
    <t>International Food Information Council</t>
  </si>
  <si>
    <t>1100 Connecticut Ave NW</t>
  </si>
  <si>
    <t>verduin@ific.org</t>
  </si>
  <si>
    <t>Linda</t>
  </si>
  <si>
    <t>Verrill</t>
  </si>
  <si>
    <t>Rm 1B-052, HFS-020</t>
  </si>
  <si>
    <t>linda.verrill@fda.hhs.gov</t>
  </si>
  <si>
    <t>Megan</t>
  </si>
  <si>
    <t>Wallace</t>
  </si>
  <si>
    <t>Bonner Kiernan Trebach &amp; Crociata</t>
  </si>
  <si>
    <t>1233 20th Street</t>
  </si>
  <si>
    <t>Suite 800</t>
  </si>
  <si>
    <t>mwallace@bktc.net</t>
  </si>
  <si>
    <t>Hua</t>
  </si>
  <si>
    <t>Wang</t>
  </si>
  <si>
    <t>GMA</t>
  </si>
  <si>
    <t>1350 I Street  NW</t>
  </si>
  <si>
    <t>WASHINGTON</t>
  </si>
  <si>
    <t>hwang@gmaonline.org</t>
  </si>
  <si>
    <t>Weddig</t>
  </si>
  <si>
    <t>National Fisheries Institute</t>
  </si>
  <si>
    <t>7918 Jones Branch Dr</t>
  </si>
  <si>
    <t>lweddig@nfi.org</t>
  </si>
  <si>
    <t>Sheila</t>
  </si>
  <si>
    <t>Weiss</t>
  </si>
  <si>
    <t>National Restaurant Association</t>
  </si>
  <si>
    <t>1200 17th Street, NW</t>
  </si>
  <si>
    <t>sweiss@restaurant.org</t>
  </si>
  <si>
    <t>Carmen</t>
  </si>
  <si>
    <t>Westphal</t>
  </si>
  <si>
    <t>U.S. FDA/CFSAN/OARSA</t>
  </si>
  <si>
    <t>8301 Muirkirk Rd</t>
  </si>
  <si>
    <t>carmen.westphal@fda.hhs.gov</t>
  </si>
  <si>
    <t>Deborah</t>
  </si>
  <si>
    <t>White</t>
  </si>
  <si>
    <t>Food Marketing Institute</t>
  </si>
  <si>
    <t>2345 Crystal Drive</t>
  </si>
  <si>
    <t>dwhite@fmi.org</t>
  </si>
  <si>
    <t>Wilkerson</t>
  </si>
  <si>
    <t>Inside Washington Publishers</t>
  </si>
  <si>
    <t>1919 South Eads St.</t>
  </si>
  <si>
    <t>Suite 201</t>
  </si>
  <si>
    <t>jwilkerson@iwpnews.com</t>
  </si>
  <si>
    <t>Kristina</t>
  </si>
  <si>
    <t>Williams</t>
  </si>
  <si>
    <t>kristina.williams@fda.hhs.gov</t>
  </si>
  <si>
    <t>Wilson</t>
  </si>
  <si>
    <t>1830 Potomac Avenue, SE</t>
  </si>
  <si>
    <t>wanda.wilson@fsis.usda.gov</t>
  </si>
  <si>
    <t>Suzanne</t>
  </si>
  <si>
    <t>Wolcoff</t>
  </si>
  <si>
    <t>suzanne.wolcoff@fda.hhs.gov</t>
  </si>
  <si>
    <t>Anton</t>
  </si>
  <si>
    <t>Xavier</t>
  </si>
  <si>
    <t>131 Derby Glen Drive</t>
  </si>
  <si>
    <t>axavier@eatingsafe.com</t>
  </si>
  <si>
    <t>Dagan</t>
  </si>
  <si>
    <t>dxavier@eatingsafe.com</t>
  </si>
  <si>
    <t>Yablunosky</t>
  </si>
  <si>
    <t>conagra foods</t>
  </si>
  <si>
    <t>1627 I st # 950</t>
  </si>
  <si>
    <t>andrea.yablunosky@conagrafoods.com</t>
  </si>
  <si>
    <t>Essie</t>
  </si>
  <si>
    <t>Yamini</t>
  </si>
  <si>
    <t>essie.yamini@fda.hhs.gov</t>
  </si>
  <si>
    <t>Juanita</t>
  </si>
  <si>
    <t>Yates</t>
  </si>
  <si>
    <t>U.S. Food and Drug Administration</t>
  </si>
  <si>
    <t>Room 2C004</t>
  </si>
  <si>
    <t>juanita.yates@fda.hhs.gov</t>
  </si>
  <si>
    <t>Ronit</t>
  </si>
  <si>
    <t>Zilberboim</t>
  </si>
  <si>
    <t>GSK CH</t>
  </si>
  <si>
    <t>1500 Littleton Road</t>
  </si>
  <si>
    <t>Parssipany</t>
  </si>
  <si>
    <t>ronit.k.zilbebroim@gsk.com</t>
  </si>
  <si>
    <t>Kenneth</t>
  </si>
  <si>
    <t>Nieves</t>
  </si>
  <si>
    <t>Bonnie</t>
  </si>
  <si>
    <t>Leppert</t>
  </si>
  <si>
    <t>kenneth.nieves@fda.hhs.gov</t>
  </si>
  <si>
    <t>bonnie.leppert@fda.hhs.gov</t>
  </si>
  <si>
    <t>Ellison</t>
  </si>
  <si>
    <t xml:space="preserve">MD </t>
  </si>
  <si>
    <t xml:space="preserve">Beth </t>
  </si>
  <si>
    <t>Buckler</t>
  </si>
  <si>
    <t>Njuen</t>
  </si>
  <si>
    <t>Anyargwe</t>
  </si>
  <si>
    <t>njiuen.anyargwe@fda.hhs.gov</t>
  </si>
  <si>
    <t>Richie</t>
  </si>
  <si>
    <t>Schwartzmann</t>
  </si>
  <si>
    <t>Cricler</t>
  </si>
  <si>
    <t>Web MD</t>
  </si>
  <si>
    <t>Food Labeling News</t>
  </si>
  <si>
    <t>leschwartz@gmail.com</t>
  </si>
  <si>
    <t>rcricler@thompson.com</t>
  </si>
  <si>
    <t>State</t>
  </si>
  <si>
    <t>Zip</t>
  </si>
  <si>
    <t xml:space="preserve">Sponsor </t>
  </si>
  <si>
    <t>Time</t>
  </si>
  <si>
    <t>Please indicate any request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</si>
</sst>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3" fillId="0" borderId="0" xfId="19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nneth.nieves@fda.hhs.gov" TargetMode="External" /><Relationship Id="rId2" Type="http://schemas.openxmlformats.org/officeDocument/2006/relationships/hyperlink" Target="mailto:bonnie.leppert@fda.hhs.gov" TargetMode="External" /><Relationship Id="rId3" Type="http://schemas.openxmlformats.org/officeDocument/2006/relationships/hyperlink" Target="mailto:njiuen.anyargwe@fda.hhs.gov" TargetMode="External" /><Relationship Id="rId4" Type="http://schemas.openxmlformats.org/officeDocument/2006/relationships/hyperlink" Target="mailto:leschwartz@gmail.com" TargetMode="External" /><Relationship Id="rId5" Type="http://schemas.openxmlformats.org/officeDocument/2006/relationships/hyperlink" Target="mailto:rcricler@thompson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5"/>
  <sheetViews>
    <sheetView tabSelected="1" workbookViewId="0" topLeftCell="A1">
      <selection activeCell="B2" sqref="B2"/>
    </sheetView>
  </sheetViews>
  <sheetFormatPr defaultColWidth="9.140625" defaultRowHeight="12.75"/>
  <cols>
    <col min="1" max="1" width="11.7109375" style="2" customWidth="1"/>
    <col min="2" max="2" width="12.00390625" style="2" customWidth="1"/>
    <col min="3" max="3" width="22.140625" style="2" customWidth="1"/>
    <col min="4" max="4" width="14.57421875" style="2" customWidth="1"/>
    <col min="5" max="5" width="12.28125" style="2" customWidth="1"/>
    <col min="6" max="6" width="11.8515625" style="2" customWidth="1"/>
    <col min="7" max="7" width="5.7109375" style="2" customWidth="1"/>
    <col min="8" max="8" width="6.00390625" style="2" customWidth="1"/>
    <col min="9" max="9" width="12.57421875" style="2" customWidth="1"/>
    <col min="10" max="10" width="15.57421875" style="2" customWidth="1"/>
    <col min="11" max="11" width="25.28125" style="2" customWidth="1"/>
    <col min="12" max="12" width="20.57421875" style="2" customWidth="1"/>
    <col min="13" max="13" width="9.140625" style="2" customWidth="1"/>
    <col min="14" max="14" width="7.57421875" style="6" customWidth="1"/>
    <col min="15" max="16384" width="9.140625" style="2" customWidth="1"/>
  </cols>
  <sheetData>
    <row r="1" spans="1:14" s="1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980</v>
      </c>
      <c r="H1" s="1" t="s">
        <v>981</v>
      </c>
      <c r="I1" s="1" t="s">
        <v>6</v>
      </c>
      <c r="J1" s="1" t="s">
        <v>7</v>
      </c>
      <c r="K1" s="1" t="s">
        <v>984</v>
      </c>
      <c r="L1" s="1" t="s">
        <v>8</v>
      </c>
      <c r="M1" s="1" t="s">
        <v>982</v>
      </c>
      <c r="N1" s="5" t="s">
        <v>983</v>
      </c>
    </row>
    <row r="2" spans="1:10" ht="25.5">
      <c r="A2" s="2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2" t="s">
        <v>15</v>
      </c>
      <c r="H2" s="2" t="str">
        <f>"95354 "</f>
        <v>95354 </v>
      </c>
      <c r="I2" s="2" t="str">
        <f>"209-343-3238 "</f>
        <v>209-343-3238 </v>
      </c>
      <c r="J2" s="2" t="s">
        <v>16</v>
      </c>
    </row>
    <row r="3" spans="1:10" ht="38.25">
      <c r="A3" s="2" t="s">
        <v>17</v>
      </c>
      <c r="B3" s="2" t="s">
        <v>18</v>
      </c>
      <c r="C3" s="2" t="s">
        <v>19</v>
      </c>
      <c r="D3" s="2" t="s">
        <v>20</v>
      </c>
      <c r="F3" s="2" t="s">
        <v>21</v>
      </c>
      <c r="G3" s="2" t="s">
        <v>22</v>
      </c>
      <c r="H3" s="2" t="str">
        <f>"20740 "</f>
        <v>20740 </v>
      </c>
      <c r="I3" s="2" t="str">
        <f>"301-436-1452 "</f>
        <v>301-436-1452 </v>
      </c>
      <c r="J3" s="2" t="s">
        <v>23</v>
      </c>
    </row>
    <row r="4" spans="1:14" ht="178.5">
      <c r="A4" s="2" t="s">
        <v>24</v>
      </c>
      <c r="B4" s="2" t="s">
        <v>25</v>
      </c>
      <c r="C4" s="2" t="s">
        <v>26</v>
      </c>
      <c r="D4" s="2" t="s">
        <v>27</v>
      </c>
      <c r="F4" s="2" t="s">
        <v>28</v>
      </c>
      <c r="G4" s="2" t="s">
        <v>29</v>
      </c>
      <c r="H4" s="2" t="str">
        <f>"19014 "</f>
        <v>19014 </v>
      </c>
      <c r="I4" s="2" t="str">
        <f>"212821561 "</f>
        <v>212821561 </v>
      </c>
      <c r="J4" s="2" t="s">
        <v>30</v>
      </c>
      <c r="K4" s="3" t="s">
        <v>31</v>
      </c>
      <c r="L4" s="2" t="s">
        <v>32</v>
      </c>
      <c r="M4" s="2" t="s">
        <v>33</v>
      </c>
      <c r="N4" s="6" t="s">
        <v>34</v>
      </c>
    </row>
    <row r="5" spans="1:10" ht="25.5">
      <c r="A5" s="2" t="s">
        <v>35</v>
      </c>
      <c r="B5" s="2" t="s">
        <v>36</v>
      </c>
      <c r="C5" s="2" t="s">
        <v>37</v>
      </c>
      <c r="D5" s="2" t="s">
        <v>38</v>
      </c>
      <c r="E5" s="2" t="s">
        <v>39</v>
      </c>
      <c r="F5" s="2" t="s">
        <v>40</v>
      </c>
      <c r="G5" s="2" t="s">
        <v>41</v>
      </c>
      <c r="H5" s="2" t="str">
        <f>"22102 "</f>
        <v>22102 </v>
      </c>
      <c r="I5" s="2" t="str">
        <f>"703-821-0770 "</f>
        <v>703-821-0770 </v>
      </c>
      <c r="J5" s="2" t="s">
        <v>42</v>
      </c>
    </row>
    <row r="6" spans="1:11" ht="89.25">
      <c r="A6" s="2" t="s">
        <v>43</v>
      </c>
      <c r="B6" s="2" t="s">
        <v>44</v>
      </c>
      <c r="C6" s="2" t="s">
        <v>45</v>
      </c>
      <c r="D6" s="2" t="s">
        <v>46</v>
      </c>
      <c r="F6" s="2" t="s">
        <v>47</v>
      </c>
      <c r="G6" s="2" t="s">
        <v>22</v>
      </c>
      <c r="H6" s="2" t="str">
        <f>"21701 "</f>
        <v>21701 </v>
      </c>
      <c r="I6" s="2" t="str">
        <f>"301-299-8009 "</f>
        <v>301-299-8009 </v>
      </c>
      <c r="J6" s="2" t="s">
        <v>48</v>
      </c>
      <c r="K6" s="2" t="s">
        <v>49</v>
      </c>
    </row>
    <row r="7" spans="1:10" ht="38.25">
      <c r="A7" s="2" t="s">
        <v>50</v>
      </c>
      <c r="B7" s="2" t="s">
        <v>51</v>
      </c>
      <c r="C7" s="2" t="s">
        <v>52</v>
      </c>
      <c r="D7" s="2" t="s">
        <v>20</v>
      </c>
      <c r="F7" s="2" t="s">
        <v>21</v>
      </c>
      <c r="G7" s="2" t="s">
        <v>22</v>
      </c>
      <c r="H7" s="2" t="str">
        <f>"20740 "</f>
        <v>20740 </v>
      </c>
      <c r="I7" s="2" t="str">
        <f>"301-436-1760 "</f>
        <v>301-436-1760 </v>
      </c>
      <c r="J7" s="2" t="s">
        <v>53</v>
      </c>
    </row>
    <row r="8" spans="1:10" ht="38.25">
      <c r="A8" s="2" t="s">
        <v>54</v>
      </c>
      <c r="B8" s="2" t="s">
        <v>55</v>
      </c>
      <c r="C8" s="2" t="s">
        <v>56</v>
      </c>
      <c r="D8" s="2" t="s">
        <v>57</v>
      </c>
      <c r="E8" s="2" t="s">
        <v>58</v>
      </c>
      <c r="F8" s="2" t="s">
        <v>21</v>
      </c>
      <c r="G8" s="2" t="s">
        <v>22</v>
      </c>
      <c r="H8" s="2" t="str">
        <f>"20740 "</f>
        <v>20740 </v>
      </c>
      <c r="I8" s="2" t="str">
        <f>"301-436-2782 "</f>
        <v>301-436-2782 </v>
      </c>
      <c r="J8" s="2" t="s">
        <v>59</v>
      </c>
    </row>
    <row r="9" spans="1:10" ht="25.5">
      <c r="A9" s="2" t="s">
        <v>970</v>
      </c>
      <c r="B9" s="2" t="s">
        <v>971</v>
      </c>
      <c r="C9" s="2" t="s">
        <v>841</v>
      </c>
      <c r="F9" s="2" t="s">
        <v>21</v>
      </c>
      <c r="G9" s="2" t="s">
        <v>22</v>
      </c>
      <c r="J9" s="4" t="s">
        <v>972</v>
      </c>
    </row>
    <row r="10" spans="1:10" ht="38.25">
      <c r="A10" s="2" t="s">
        <v>60</v>
      </c>
      <c r="B10" s="2" t="s">
        <v>61</v>
      </c>
      <c r="C10" s="2" t="s">
        <v>62</v>
      </c>
      <c r="D10" s="2" t="s">
        <v>63</v>
      </c>
      <c r="F10" s="2" t="s">
        <v>64</v>
      </c>
      <c r="G10" s="2" t="s">
        <v>65</v>
      </c>
      <c r="H10" s="2" t="str">
        <f>"76180 "</f>
        <v>76180 </v>
      </c>
      <c r="I10" s="2" t="str">
        <f>"817-929-9227 "</f>
        <v>817-929-9227 </v>
      </c>
      <c r="J10" s="2" t="s">
        <v>66</v>
      </c>
    </row>
    <row r="11" spans="1:10" ht="25.5">
      <c r="A11" s="2" t="s">
        <v>67</v>
      </c>
      <c r="B11" s="2" t="s">
        <v>68</v>
      </c>
      <c r="C11" s="2" t="s">
        <v>69</v>
      </c>
      <c r="D11" s="2" t="s">
        <v>70</v>
      </c>
      <c r="F11" s="2" t="s">
        <v>71</v>
      </c>
      <c r="G11" s="2" t="s">
        <v>29</v>
      </c>
      <c r="H11" s="2" t="str">
        <f>"19002 "</f>
        <v>19002 </v>
      </c>
      <c r="I11" s="2" t="str">
        <f>"267-625-5505 "</f>
        <v>267-625-5505 </v>
      </c>
      <c r="J11" s="2" t="s">
        <v>72</v>
      </c>
    </row>
    <row r="12" spans="1:10" ht="25.5">
      <c r="A12" s="2" t="s">
        <v>73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78</v>
      </c>
      <c r="G12" s="2" t="s">
        <v>79</v>
      </c>
      <c r="H12" s="2" t="str">
        <f>"20036 "</f>
        <v>20036 </v>
      </c>
      <c r="I12" s="2" t="str">
        <f>"202-518-6360 "</f>
        <v>202-518-6360 </v>
      </c>
      <c r="J12" s="2" t="s">
        <v>80</v>
      </c>
    </row>
    <row r="13" spans="1:10" ht="25.5">
      <c r="A13" s="2" t="s">
        <v>81</v>
      </c>
      <c r="B13" s="2" t="s">
        <v>82</v>
      </c>
      <c r="D13" s="2" t="s">
        <v>83</v>
      </c>
      <c r="F13" s="2" t="s">
        <v>84</v>
      </c>
      <c r="G13" s="2" t="s">
        <v>41</v>
      </c>
      <c r="H13" s="2" t="str">
        <f>"17320 "</f>
        <v>17320 </v>
      </c>
      <c r="I13" s="2" t="str">
        <f>"7176428659 "</f>
        <v>7176428659 </v>
      </c>
      <c r="J13" s="2" t="s">
        <v>85</v>
      </c>
    </row>
    <row r="14" spans="1:10" ht="25.5">
      <c r="A14" s="2" t="s">
        <v>86</v>
      </c>
      <c r="B14" s="2" t="s">
        <v>87</v>
      </c>
      <c r="C14" s="2" t="s">
        <v>88</v>
      </c>
      <c r="D14" s="2" t="s">
        <v>89</v>
      </c>
      <c r="F14" s="2" t="s">
        <v>90</v>
      </c>
      <c r="G14" s="2" t="s">
        <v>22</v>
      </c>
      <c r="H14" s="2" t="str">
        <f>"20740 "</f>
        <v>20740 </v>
      </c>
      <c r="I14" s="2" t="str">
        <f>"3014361851 "</f>
        <v>3014361851 </v>
      </c>
      <c r="J14" s="2" t="s">
        <v>91</v>
      </c>
    </row>
    <row r="15" spans="1:10" ht="25.5">
      <c r="A15" s="2" t="s">
        <v>92</v>
      </c>
      <c r="B15" s="2" t="s">
        <v>93</v>
      </c>
      <c r="C15" s="2" t="s">
        <v>94</v>
      </c>
      <c r="D15" s="2" t="s">
        <v>95</v>
      </c>
      <c r="E15" s="2" t="s">
        <v>96</v>
      </c>
      <c r="F15" s="2" t="s">
        <v>97</v>
      </c>
      <c r="G15" s="2" t="s">
        <v>98</v>
      </c>
      <c r="H15" s="2" t="str">
        <f>"05468-2109 "</f>
        <v>05468-2109 </v>
      </c>
      <c r="I15" s="2" t="str">
        <f>"802-527-0521 "</f>
        <v>802-527-0521 </v>
      </c>
      <c r="J15" s="2" t="s">
        <v>99</v>
      </c>
    </row>
    <row r="16" spans="1:14" ht="25.5">
      <c r="A16" s="2" t="s">
        <v>100</v>
      </c>
      <c r="B16" s="2" t="s">
        <v>101</v>
      </c>
      <c r="C16" s="2" t="s">
        <v>102</v>
      </c>
      <c r="D16" s="2" t="s">
        <v>103</v>
      </c>
      <c r="E16" s="2" t="s">
        <v>104</v>
      </c>
      <c r="F16" s="2" t="s">
        <v>105</v>
      </c>
      <c r="G16" s="2" t="s">
        <v>41</v>
      </c>
      <c r="H16" s="2" t="str">
        <f>"22033 "</f>
        <v>22033 </v>
      </c>
      <c r="I16" s="2" t="str">
        <f>"703-563-3070 "</f>
        <v>703-563-3070 </v>
      </c>
      <c r="J16" s="2" t="s">
        <v>106</v>
      </c>
      <c r="L16" s="2" t="s">
        <v>107</v>
      </c>
      <c r="M16" s="2" t="s">
        <v>102</v>
      </c>
      <c r="N16" s="6">
        <v>10</v>
      </c>
    </row>
    <row r="17" spans="1:10" ht="25.5">
      <c r="A17" s="2" t="s">
        <v>108</v>
      </c>
      <c r="B17" s="2" t="s">
        <v>109</v>
      </c>
      <c r="D17" s="2" t="s">
        <v>110</v>
      </c>
      <c r="F17" s="2" t="s">
        <v>111</v>
      </c>
      <c r="G17" s="2" t="s">
        <v>22</v>
      </c>
      <c r="H17" s="2" t="str">
        <f>"21740 "</f>
        <v>21740 </v>
      </c>
      <c r="I17" s="2" t="str">
        <f>"3016659582 "</f>
        <v>3016659582 </v>
      </c>
      <c r="J17" s="2" t="s">
        <v>112</v>
      </c>
    </row>
    <row r="18" spans="1:10" ht="25.5">
      <c r="A18" s="2" t="s">
        <v>113</v>
      </c>
      <c r="B18" s="2" t="s">
        <v>114</v>
      </c>
      <c r="C18" s="2" t="s">
        <v>115</v>
      </c>
      <c r="D18" s="2" t="s">
        <v>116</v>
      </c>
      <c r="F18" s="2" t="s">
        <v>117</v>
      </c>
      <c r="G18" s="2" t="s">
        <v>79</v>
      </c>
      <c r="H18" s="2" t="str">
        <f>"20016 "</f>
        <v>20016 </v>
      </c>
      <c r="I18" s="2" t="str">
        <f>"202.686.2210 "</f>
        <v>202.686.2210 </v>
      </c>
      <c r="J18" s="2" t="s">
        <v>118</v>
      </c>
    </row>
    <row r="19" spans="1:10" ht="38.25">
      <c r="A19" s="2" t="s">
        <v>119</v>
      </c>
      <c r="B19" s="2" t="s">
        <v>120</v>
      </c>
      <c r="C19" s="2" t="s">
        <v>121</v>
      </c>
      <c r="D19" s="2" t="s">
        <v>20</v>
      </c>
      <c r="F19" s="2" t="s">
        <v>122</v>
      </c>
      <c r="G19" s="2" t="s">
        <v>22</v>
      </c>
      <c r="H19" s="2" t="str">
        <f>"20740 "</f>
        <v>20740 </v>
      </c>
      <c r="I19" s="2" t="str">
        <f>"301-436-1804 "</f>
        <v>301-436-1804 </v>
      </c>
      <c r="J19" s="2" t="s">
        <v>123</v>
      </c>
    </row>
    <row r="20" spans="1:14" ht="25.5">
      <c r="A20" s="2" t="s">
        <v>124</v>
      </c>
      <c r="B20" s="2" t="s">
        <v>125</v>
      </c>
      <c r="C20" s="2" t="s">
        <v>126</v>
      </c>
      <c r="D20" s="2" t="s">
        <v>127</v>
      </c>
      <c r="F20" s="2" t="s">
        <v>128</v>
      </c>
      <c r="G20" s="2" t="s">
        <v>22</v>
      </c>
      <c r="H20" s="2" t="str">
        <f>"20832 "</f>
        <v>20832 </v>
      </c>
      <c r="I20" s="2" t="str">
        <f>"301-520-4838 "</f>
        <v>301-520-4838 </v>
      </c>
      <c r="J20" s="2" t="s">
        <v>129</v>
      </c>
      <c r="L20" s="2" t="s">
        <v>130</v>
      </c>
      <c r="N20" s="6" t="s">
        <v>131</v>
      </c>
    </row>
    <row r="21" spans="1:10" ht="25.5">
      <c r="A21" s="2" t="s">
        <v>132</v>
      </c>
      <c r="B21" s="2" t="s">
        <v>133</v>
      </c>
      <c r="C21" s="2" t="s">
        <v>88</v>
      </c>
      <c r="D21" s="2" t="s">
        <v>134</v>
      </c>
      <c r="F21" s="2" t="s">
        <v>21</v>
      </c>
      <c r="G21" s="2" t="s">
        <v>22</v>
      </c>
      <c r="H21" s="2" t="str">
        <f>"20740 "</f>
        <v>20740 </v>
      </c>
      <c r="I21" s="2" t="str">
        <f>"301-436-1916 "</f>
        <v>301-436-1916 </v>
      </c>
      <c r="J21" s="2" t="s">
        <v>135</v>
      </c>
    </row>
    <row r="22" spans="1:10" ht="25.5">
      <c r="A22" s="2" t="s">
        <v>136</v>
      </c>
      <c r="B22" s="2" t="s">
        <v>137</v>
      </c>
      <c r="C22" s="2" t="s">
        <v>138</v>
      </c>
      <c r="D22" s="2" t="s">
        <v>139</v>
      </c>
      <c r="F22" s="2" t="s">
        <v>140</v>
      </c>
      <c r="G22" s="2" t="s">
        <v>141</v>
      </c>
      <c r="H22" s="2" t="str">
        <f>"11803 "</f>
        <v>11803 </v>
      </c>
      <c r="I22" s="2" t="str">
        <f>"516 465-1313 "</f>
        <v>516 465-1313 </v>
      </c>
      <c r="J22" s="2" t="s">
        <v>142</v>
      </c>
    </row>
    <row r="23" spans="1:11" ht="25.5">
      <c r="A23" s="2" t="s">
        <v>143</v>
      </c>
      <c r="B23" s="2" t="s">
        <v>144</v>
      </c>
      <c r="C23" s="2" t="s">
        <v>145</v>
      </c>
      <c r="D23" s="2" t="s">
        <v>146</v>
      </c>
      <c r="F23" s="2" t="s">
        <v>147</v>
      </c>
      <c r="G23" s="2" t="s">
        <v>29</v>
      </c>
      <c r="H23" s="2" t="str">
        <f>"19152 "</f>
        <v>19152 </v>
      </c>
      <c r="I23" s="2" t="str">
        <f>"215-333-7050 "</f>
        <v>215-333-7050 </v>
      </c>
      <c r="J23" s="2" t="s">
        <v>148</v>
      </c>
      <c r="K23" s="2" t="s">
        <v>33</v>
      </c>
    </row>
    <row r="24" spans="1:10" ht="25.5">
      <c r="A24" s="2" t="s">
        <v>149</v>
      </c>
      <c r="B24" s="2" t="s">
        <v>150</v>
      </c>
      <c r="C24" s="2" t="s">
        <v>19</v>
      </c>
      <c r="D24" s="2" t="s">
        <v>134</v>
      </c>
      <c r="E24" s="2" t="s">
        <v>151</v>
      </c>
      <c r="F24" s="2" t="s">
        <v>21</v>
      </c>
      <c r="G24" s="2" t="s">
        <v>22</v>
      </c>
      <c r="H24" s="2" t="str">
        <f>"20171 "</f>
        <v>20171 </v>
      </c>
      <c r="I24" s="2" t="str">
        <f>"301-436-1788 "</f>
        <v>301-436-1788 </v>
      </c>
      <c r="J24" s="2" t="s">
        <v>152</v>
      </c>
    </row>
    <row r="25" spans="1:10" ht="25.5">
      <c r="A25" s="2" t="s">
        <v>153</v>
      </c>
      <c r="B25" s="2" t="s">
        <v>154</v>
      </c>
      <c r="C25" s="2" t="s">
        <v>155</v>
      </c>
      <c r="D25" s="2" t="s">
        <v>156</v>
      </c>
      <c r="E25" s="2" t="s">
        <v>77</v>
      </c>
      <c r="F25" s="2" t="s">
        <v>157</v>
      </c>
      <c r="G25" s="2" t="s">
        <v>41</v>
      </c>
      <c r="H25" s="2" t="str">
        <f>"22209 "</f>
        <v>22209 </v>
      </c>
      <c r="I25" s="2" t="str">
        <f>"703-302-1040 x1013 "</f>
        <v>703-302-1040 x1013 </v>
      </c>
      <c r="J25" s="2" t="s">
        <v>158</v>
      </c>
    </row>
    <row r="26" spans="1:9" ht="12.75">
      <c r="A26" s="2" t="s">
        <v>968</v>
      </c>
      <c r="B26" s="2" t="s">
        <v>969</v>
      </c>
      <c r="C26" s="2" t="s">
        <v>841</v>
      </c>
      <c r="F26" s="2" t="s">
        <v>21</v>
      </c>
      <c r="G26" s="2" t="s">
        <v>22</v>
      </c>
      <c r="I26" s="2">
        <v>3014361784</v>
      </c>
    </row>
    <row r="27" spans="1:10" ht="25.5">
      <c r="A27" s="2" t="s">
        <v>159</v>
      </c>
      <c r="B27" s="2" t="s">
        <v>160</v>
      </c>
      <c r="C27" s="2" t="s">
        <v>161</v>
      </c>
      <c r="D27" s="2" t="s">
        <v>162</v>
      </c>
      <c r="F27" s="2" t="s">
        <v>163</v>
      </c>
      <c r="G27" s="2" t="s">
        <v>164</v>
      </c>
      <c r="H27" s="2" t="str">
        <f>"60093 "</f>
        <v>60093 </v>
      </c>
      <c r="I27" s="2" t="str">
        <f>"847-917-9117 "</f>
        <v>847-917-9117 </v>
      </c>
      <c r="J27" s="2" t="s">
        <v>165</v>
      </c>
    </row>
    <row r="28" spans="1:10" ht="38.25">
      <c r="A28" s="2" t="s">
        <v>166</v>
      </c>
      <c r="B28" s="2" t="s">
        <v>167</v>
      </c>
      <c r="C28" s="2" t="s">
        <v>168</v>
      </c>
      <c r="D28" s="2" t="s">
        <v>169</v>
      </c>
      <c r="E28" s="2" t="s">
        <v>170</v>
      </c>
      <c r="F28" s="2" t="s">
        <v>78</v>
      </c>
      <c r="G28" s="2" t="s">
        <v>79</v>
      </c>
      <c r="H28" s="2" t="str">
        <f>"20250 "</f>
        <v>20250 </v>
      </c>
      <c r="I28" s="2" t="str">
        <f>"202-205-0156 "</f>
        <v>202-205-0156 </v>
      </c>
      <c r="J28" s="2" t="s">
        <v>171</v>
      </c>
    </row>
    <row r="29" spans="1:10" ht="38.25">
      <c r="A29" s="2" t="s">
        <v>172</v>
      </c>
      <c r="B29" s="2" t="s">
        <v>173</v>
      </c>
      <c r="C29" s="2" t="s">
        <v>88</v>
      </c>
      <c r="D29" s="2" t="s">
        <v>20</v>
      </c>
      <c r="F29" s="2" t="s">
        <v>21</v>
      </c>
      <c r="G29" s="2" t="s">
        <v>22</v>
      </c>
      <c r="H29" s="2" t="str">
        <f>"20740 "</f>
        <v>20740 </v>
      </c>
      <c r="I29" s="2" t="str">
        <f>"301-436-1799 "</f>
        <v>301-436-1799 </v>
      </c>
      <c r="J29" s="2" t="s">
        <v>174</v>
      </c>
    </row>
    <row r="30" spans="1:14" ht="38.25">
      <c r="A30" s="2" t="s">
        <v>175</v>
      </c>
      <c r="B30" s="2" t="s">
        <v>176</v>
      </c>
      <c r="C30" s="2" t="s">
        <v>177</v>
      </c>
      <c r="D30" s="2" t="s">
        <v>178</v>
      </c>
      <c r="F30" s="2" t="s">
        <v>179</v>
      </c>
      <c r="G30" s="2" t="s">
        <v>41</v>
      </c>
      <c r="H30" s="2" t="str">
        <f>"20194 "</f>
        <v>20194 </v>
      </c>
      <c r="I30" s="2" t="str">
        <f>"703-281-0644 "</f>
        <v>703-281-0644 </v>
      </c>
      <c r="J30" s="2" t="s">
        <v>180</v>
      </c>
      <c r="L30" s="2" t="s">
        <v>177</v>
      </c>
      <c r="N30" s="6" t="s">
        <v>131</v>
      </c>
    </row>
    <row r="31" spans="1:10" ht="25.5">
      <c r="A31" s="2" t="s">
        <v>181</v>
      </c>
      <c r="B31" s="2" t="s">
        <v>182</v>
      </c>
      <c r="C31" s="2" t="s">
        <v>183</v>
      </c>
      <c r="D31" s="2" t="s">
        <v>183</v>
      </c>
      <c r="F31" s="2" t="s">
        <v>183</v>
      </c>
      <c r="G31" s="2" t="s">
        <v>79</v>
      </c>
      <c r="H31" s="2" t="str">
        <f>"n/a "</f>
        <v>n/a </v>
      </c>
      <c r="I31" s="2" t="str">
        <f>"n/a "</f>
        <v>n/a </v>
      </c>
      <c r="J31" s="2" t="s">
        <v>184</v>
      </c>
    </row>
    <row r="32" spans="1:10" ht="25.5">
      <c r="A32" s="2" t="s">
        <v>185</v>
      </c>
      <c r="B32" s="2" t="s">
        <v>186</v>
      </c>
      <c r="C32" s="2" t="s">
        <v>187</v>
      </c>
      <c r="D32" s="2" t="s">
        <v>188</v>
      </c>
      <c r="E32" s="2" t="s">
        <v>189</v>
      </c>
      <c r="F32" s="2" t="s">
        <v>78</v>
      </c>
      <c r="G32" s="2" t="s">
        <v>79</v>
      </c>
      <c r="H32" s="2" t="str">
        <f>"20036 "</f>
        <v>20036 </v>
      </c>
      <c r="I32" s="2" t="str">
        <f>"202-659-1858 "</f>
        <v>202-659-1858 </v>
      </c>
      <c r="J32" s="2" t="s">
        <v>190</v>
      </c>
    </row>
    <row r="33" spans="1:10" ht="25.5">
      <c r="A33" s="2" t="s">
        <v>191</v>
      </c>
      <c r="B33" s="2" t="s">
        <v>192</v>
      </c>
      <c r="C33" s="2" t="s">
        <v>193</v>
      </c>
      <c r="D33" s="2" t="s">
        <v>194</v>
      </c>
      <c r="F33" s="2" t="s">
        <v>195</v>
      </c>
      <c r="G33" s="2" t="s">
        <v>79</v>
      </c>
      <c r="H33" s="2" t="str">
        <f>"20016 "</f>
        <v>20016 </v>
      </c>
      <c r="I33" s="2" t="str">
        <f>"303-818-8843 "</f>
        <v>303-818-8843 </v>
      </c>
      <c r="J33" s="2" t="s">
        <v>196</v>
      </c>
    </row>
    <row r="34" spans="1:10" ht="38.25">
      <c r="A34" s="2" t="s">
        <v>197</v>
      </c>
      <c r="B34" s="2" t="s">
        <v>198</v>
      </c>
      <c r="C34" s="2" t="s">
        <v>19</v>
      </c>
      <c r="D34" s="2" t="s">
        <v>20</v>
      </c>
      <c r="F34" s="2" t="s">
        <v>21</v>
      </c>
      <c r="G34" s="2" t="s">
        <v>22</v>
      </c>
      <c r="H34" s="2" t="str">
        <f>"20740-3835 "</f>
        <v>20740-3835 </v>
      </c>
      <c r="I34" s="2" t="str">
        <f>"(301) 436-2291 "</f>
        <v>(301) 436-2291 </v>
      </c>
      <c r="J34" s="2" t="s">
        <v>199</v>
      </c>
    </row>
    <row r="35" spans="1:10" ht="25.5">
      <c r="A35" s="2" t="s">
        <v>200</v>
      </c>
      <c r="B35" s="2" t="s">
        <v>201</v>
      </c>
      <c r="C35" s="2" t="s">
        <v>202</v>
      </c>
      <c r="D35" s="2" t="s">
        <v>203</v>
      </c>
      <c r="F35" s="2" t="s">
        <v>204</v>
      </c>
      <c r="G35" s="2" t="s">
        <v>29</v>
      </c>
      <c r="H35" s="2" t="str">
        <f>"16066 "</f>
        <v>16066 </v>
      </c>
      <c r="I35" s="2" t="str">
        <f>"724.538.3816 "</f>
        <v>724.538.3816 </v>
      </c>
      <c r="J35" s="2" t="s">
        <v>205</v>
      </c>
    </row>
    <row r="36" spans="1:10" ht="25.5">
      <c r="A36" s="2" t="s">
        <v>206</v>
      </c>
      <c r="B36" s="2" t="s">
        <v>207</v>
      </c>
      <c r="C36" s="2" t="s">
        <v>208</v>
      </c>
      <c r="D36" s="2" t="s">
        <v>209</v>
      </c>
      <c r="F36" s="2" t="s">
        <v>210</v>
      </c>
      <c r="G36" s="2" t="s">
        <v>211</v>
      </c>
      <c r="H36" s="2" t="str">
        <f>"43219 "</f>
        <v>43219 </v>
      </c>
      <c r="I36" s="2" t="str">
        <f>"6143247580 "</f>
        <v>6143247580 </v>
      </c>
      <c r="J36" s="2" t="s">
        <v>212</v>
      </c>
    </row>
    <row r="37" spans="1:14" ht="76.5">
      <c r="A37" s="2" t="s">
        <v>213</v>
      </c>
      <c r="B37" s="2" t="s">
        <v>214</v>
      </c>
      <c r="C37" s="2" t="s">
        <v>215</v>
      </c>
      <c r="D37" s="2" t="s">
        <v>216</v>
      </c>
      <c r="E37" s="2" t="s">
        <v>217</v>
      </c>
      <c r="F37" s="2" t="s">
        <v>78</v>
      </c>
      <c r="G37" s="2" t="s">
        <v>79</v>
      </c>
      <c r="H37" s="2" t="str">
        <f>"20036 "</f>
        <v>20036 </v>
      </c>
      <c r="I37" s="2" t="str">
        <f>"202-466-7643 "</f>
        <v>202-466-7643 </v>
      </c>
      <c r="J37" s="2" t="s">
        <v>218</v>
      </c>
      <c r="L37" s="2" t="s">
        <v>219</v>
      </c>
      <c r="M37" s="2" t="s">
        <v>215</v>
      </c>
      <c r="N37" s="6" t="s">
        <v>220</v>
      </c>
    </row>
    <row r="38" spans="1:10" ht="25.5">
      <c r="A38" s="2" t="s">
        <v>221</v>
      </c>
      <c r="B38" s="2" t="s">
        <v>222</v>
      </c>
      <c r="C38" s="2" t="s">
        <v>223</v>
      </c>
      <c r="D38" s="2" t="s">
        <v>224</v>
      </c>
      <c r="F38" s="2" t="s">
        <v>225</v>
      </c>
      <c r="G38" s="2" t="s">
        <v>41</v>
      </c>
      <c r="H38" s="2" t="str">
        <f>"22301 "</f>
        <v>22301 </v>
      </c>
      <c r="I38" s="2" t="str">
        <f>"703-548-3146 "</f>
        <v>703-548-3146 </v>
      </c>
      <c r="J38" s="2" t="s">
        <v>226</v>
      </c>
    </row>
    <row r="39" spans="1:10" ht="38.25">
      <c r="A39" s="2" t="s">
        <v>227</v>
      </c>
      <c r="B39" s="2" t="s">
        <v>228</v>
      </c>
      <c r="C39" s="2" t="s">
        <v>102</v>
      </c>
      <c r="D39" s="2" t="s">
        <v>229</v>
      </c>
      <c r="F39" s="2" t="s">
        <v>230</v>
      </c>
      <c r="G39" s="2" t="s">
        <v>29</v>
      </c>
      <c r="H39" s="2" t="str">
        <f>"19352 "</f>
        <v>19352 </v>
      </c>
      <c r="I39" s="2" t="str">
        <f>"484 880-7037 "</f>
        <v>484 880-7037 </v>
      </c>
      <c r="J39" s="2" t="s">
        <v>231</v>
      </c>
    </row>
    <row r="40" spans="1:10" ht="25.5">
      <c r="A40" s="2" t="s">
        <v>232</v>
      </c>
      <c r="B40" s="2" t="s">
        <v>233</v>
      </c>
      <c r="C40" s="2" t="s">
        <v>234</v>
      </c>
      <c r="D40" s="2" t="s">
        <v>235</v>
      </c>
      <c r="F40" s="2" t="s">
        <v>236</v>
      </c>
      <c r="G40" s="2" t="s">
        <v>237</v>
      </c>
      <c r="H40" s="2" t="str">
        <f>"02494 "</f>
        <v>02494 </v>
      </c>
      <c r="I40" s="2" t="str">
        <f>"7814493051 "</f>
        <v>7814493051 </v>
      </c>
      <c r="J40" s="2" t="s">
        <v>238</v>
      </c>
    </row>
    <row r="41" spans="1:10" ht="25.5">
      <c r="A41" s="2" t="s">
        <v>973</v>
      </c>
      <c r="B41" s="2" t="s">
        <v>975</v>
      </c>
      <c r="C41" s="2" t="s">
        <v>977</v>
      </c>
      <c r="J41" s="4" t="s">
        <v>979</v>
      </c>
    </row>
    <row r="42" spans="1:14" ht="178.5">
      <c r="A42" s="2" t="s">
        <v>73</v>
      </c>
      <c r="B42" s="2" t="s">
        <v>239</v>
      </c>
      <c r="C42" s="2" t="s">
        <v>240</v>
      </c>
      <c r="D42" s="2" t="s">
        <v>241</v>
      </c>
      <c r="E42" s="2" t="s">
        <v>242</v>
      </c>
      <c r="F42" s="2" t="s">
        <v>243</v>
      </c>
      <c r="G42" s="2" t="s">
        <v>141</v>
      </c>
      <c r="H42" s="2" t="str">
        <f>"10016 "</f>
        <v>10016 </v>
      </c>
      <c r="I42" s="2" t="str">
        <f>"310-740-5803 "</f>
        <v>310-740-5803 </v>
      </c>
      <c r="J42" s="2" t="s">
        <v>244</v>
      </c>
      <c r="K42" s="3" t="s">
        <v>245</v>
      </c>
      <c r="L42" s="2" t="s">
        <v>246</v>
      </c>
      <c r="M42" s="2" t="s">
        <v>247</v>
      </c>
      <c r="N42" s="6" t="s">
        <v>131</v>
      </c>
    </row>
    <row r="43" spans="1:10" ht="25.5">
      <c r="A43" s="2" t="s">
        <v>248</v>
      </c>
      <c r="B43" s="2" t="s">
        <v>249</v>
      </c>
      <c r="C43" s="2" t="s">
        <v>250</v>
      </c>
      <c r="D43" s="2" t="s">
        <v>251</v>
      </c>
      <c r="F43" s="2" t="s">
        <v>78</v>
      </c>
      <c r="G43" s="2" t="s">
        <v>79</v>
      </c>
      <c r="H43" s="2" t="str">
        <f>"20024 "</f>
        <v>20024 </v>
      </c>
      <c r="I43" s="2" t="str">
        <f>"202-484-2200 "</f>
        <v>202-484-2200 </v>
      </c>
      <c r="J43" s="2" t="s">
        <v>252</v>
      </c>
    </row>
    <row r="44" spans="1:14" ht="102">
      <c r="A44" s="2" t="s">
        <v>253</v>
      </c>
      <c r="B44" s="2" t="s">
        <v>254</v>
      </c>
      <c r="C44" s="2" t="s">
        <v>255</v>
      </c>
      <c r="D44" s="2" t="s">
        <v>256</v>
      </c>
      <c r="F44" s="2" t="s">
        <v>157</v>
      </c>
      <c r="G44" s="2" t="s">
        <v>41</v>
      </c>
      <c r="H44" s="2" t="str">
        <f>"22202 "</f>
        <v>22202 </v>
      </c>
      <c r="I44" s="2" t="str">
        <f>"703-521-5000 "</f>
        <v>703-521-5000 </v>
      </c>
      <c r="J44" s="2" t="s">
        <v>257</v>
      </c>
      <c r="K44" s="2" t="s">
        <v>258</v>
      </c>
      <c r="L44" s="2" t="s">
        <v>259</v>
      </c>
      <c r="M44" s="2" t="s">
        <v>260</v>
      </c>
      <c r="N44" s="6" t="s">
        <v>261</v>
      </c>
    </row>
    <row r="45" spans="1:10" ht="25.5">
      <c r="A45" s="2" t="s">
        <v>262</v>
      </c>
      <c r="B45" s="2" t="s">
        <v>263</v>
      </c>
      <c r="D45" s="2" t="s">
        <v>264</v>
      </c>
      <c r="F45" s="2" t="s">
        <v>265</v>
      </c>
      <c r="G45" s="2" t="s">
        <v>266</v>
      </c>
      <c r="H45" s="2" t="str">
        <f>"07401 "</f>
        <v>07401 </v>
      </c>
      <c r="I45" s="2" t="str">
        <f>"2013277642 "</f>
        <v>2013277642 </v>
      </c>
      <c r="J45" s="2" t="s">
        <v>267</v>
      </c>
    </row>
    <row r="46" spans="1:14" ht="25.5">
      <c r="A46" s="2" t="s">
        <v>227</v>
      </c>
      <c r="B46" s="2" t="s">
        <v>263</v>
      </c>
      <c r="C46" s="2" t="s">
        <v>268</v>
      </c>
      <c r="D46" s="2" t="s">
        <v>269</v>
      </c>
      <c r="F46" s="2" t="s">
        <v>265</v>
      </c>
      <c r="G46" s="2" t="s">
        <v>266</v>
      </c>
      <c r="H46" s="2" t="str">
        <f>"07401 "</f>
        <v>07401 </v>
      </c>
      <c r="I46" s="2" t="str">
        <f>"201 3277642 "</f>
        <v>201 3277642 </v>
      </c>
      <c r="J46" s="2" t="s">
        <v>270</v>
      </c>
      <c r="L46" s="2" t="s">
        <v>271</v>
      </c>
      <c r="M46" s="2" t="s">
        <v>272</v>
      </c>
      <c r="N46" s="6" t="s">
        <v>220</v>
      </c>
    </row>
    <row r="47" spans="1:10" ht="25.5">
      <c r="A47" s="2" t="s">
        <v>273</v>
      </c>
      <c r="B47" s="2" t="s">
        <v>274</v>
      </c>
      <c r="C47" s="2" t="s">
        <v>275</v>
      </c>
      <c r="D47" s="2" t="s">
        <v>276</v>
      </c>
      <c r="F47" s="2" t="s">
        <v>225</v>
      </c>
      <c r="G47" s="2" t="s">
        <v>41</v>
      </c>
      <c r="H47" s="2" t="str">
        <f>"22314 "</f>
        <v>22314 </v>
      </c>
      <c r="I47" s="2" t="str">
        <f>"703-339-1577 "</f>
        <v>703-339-1577 </v>
      </c>
      <c r="J47" s="2" t="s">
        <v>277</v>
      </c>
    </row>
    <row r="48" spans="1:9" ht="12.75">
      <c r="A48" s="2" t="s">
        <v>92</v>
      </c>
      <c r="B48" s="2" t="s">
        <v>966</v>
      </c>
      <c r="C48" s="2" t="s">
        <v>841</v>
      </c>
      <c r="F48" s="2" t="s">
        <v>21</v>
      </c>
      <c r="G48" s="2" t="s">
        <v>967</v>
      </c>
      <c r="I48" s="2">
        <v>3014362093</v>
      </c>
    </row>
    <row r="49" spans="1:10" ht="25.5">
      <c r="A49" s="2" t="s">
        <v>185</v>
      </c>
      <c r="B49" s="2" t="s">
        <v>278</v>
      </c>
      <c r="C49" s="2" t="s">
        <v>279</v>
      </c>
      <c r="D49" s="2" t="s">
        <v>280</v>
      </c>
      <c r="F49" s="2" t="s">
        <v>281</v>
      </c>
      <c r="G49" s="2" t="s">
        <v>29</v>
      </c>
      <c r="H49" s="2" t="str">
        <f>"17033 "</f>
        <v>17033 </v>
      </c>
      <c r="I49" s="2" t="str">
        <f>"717-534-5256 "</f>
        <v>717-534-5256 </v>
      </c>
      <c r="J49" s="2" t="s">
        <v>282</v>
      </c>
    </row>
    <row r="50" spans="1:11" ht="38.25">
      <c r="A50" s="2" t="s">
        <v>283</v>
      </c>
      <c r="B50" s="2" t="s">
        <v>284</v>
      </c>
      <c r="C50" s="2" t="s">
        <v>285</v>
      </c>
      <c r="D50" s="2" t="s">
        <v>286</v>
      </c>
      <c r="F50" s="2" t="s">
        <v>78</v>
      </c>
      <c r="G50" s="2" t="s">
        <v>79</v>
      </c>
      <c r="H50" s="2" t="str">
        <f>"20009 "</f>
        <v>20009 </v>
      </c>
      <c r="I50" s="2" t="str">
        <f>"2022230101 "</f>
        <v>2022230101 </v>
      </c>
      <c r="J50" s="2" t="s">
        <v>287</v>
      </c>
      <c r="K50" s="2" t="s">
        <v>288</v>
      </c>
    </row>
    <row r="51" spans="1:10" ht="25.5">
      <c r="A51" s="2" t="s">
        <v>289</v>
      </c>
      <c r="B51" s="2" t="s">
        <v>290</v>
      </c>
      <c r="C51" s="2" t="s">
        <v>291</v>
      </c>
      <c r="D51" s="2" t="s">
        <v>292</v>
      </c>
      <c r="F51" s="2" t="s">
        <v>293</v>
      </c>
      <c r="G51" s="2" t="s">
        <v>22</v>
      </c>
      <c r="H51" s="2" t="str">
        <f>"21040 "</f>
        <v>21040 </v>
      </c>
      <c r="I51" s="2" t="str">
        <f>"410-776-4020 "</f>
        <v>410-776-4020 </v>
      </c>
      <c r="J51" s="2" t="s">
        <v>294</v>
      </c>
    </row>
    <row r="52" spans="1:10" ht="38.25">
      <c r="A52" s="2" t="s">
        <v>295</v>
      </c>
      <c r="B52" s="2" t="s">
        <v>296</v>
      </c>
      <c r="C52" s="2" t="s">
        <v>88</v>
      </c>
      <c r="D52" s="2" t="s">
        <v>20</v>
      </c>
      <c r="F52" s="2" t="s">
        <v>21</v>
      </c>
      <c r="G52" s="2" t="s">
        <v>22</v>
      </c>
      <c r="H52" s="2" t="str">
        <f>"20740 "</f>
        <v>20740 </v>
      </c>
      <c r="I52" s="2" t="str">
        <f>"301-436-2371 "</f>
        <v>301-436-2371 </v>
      </c>
      <c r="J52" s="2" t="s">
        <v>297</v>
      </c>
    </row>
    <row r="53" spans="1:14" ht="25.5">
      <c r="A53" s="2" t="s">
        <v>298</v>
      </c>
      <c r="B53" s="2" t="s">
        <v>299</v>
      </c>
      <c r="C53" s="2" t="s">
        <v>300</v>
      </c>
      <c r="D53" s="2" t="s">
        <v>301</v>
      </c>
      <c r="F53" s="2" t="s">
        <v>302</v>
      </c>
      <c r="G53" s="2" t="s">
        <v>303</v>
      </c>
      <c r="H53" s="2" t="str">
        <f>"2136 "</f>
        <v>2136 </v>
      </c>
      <c r="I53" s="2" t="str">
        <f>"+61297648462 "</f>
        <v>+61297648462 </v>
      </c>
      <c r="J53" s="2" t="s">
        <v>304</v>
      </c>
      <c r="L53" s="2" t="s">
        <v>305</v>
      </c>
      <c r="M53" s="2" t="s">
        <v>306</v>
      </c>
      <c r="N53" s="6">
        <v>10</v>
      </c>
    </row>
    <row r="54" spans="1:10" ht="25.5">
      <c r="A54" s="2" t="s">
        <v>307</v>
      </c>
      <c r="B54" s="2" t="s">
        <v>308</v>
      </c>
      <c r="C54" s="2" t="s">
        <v>309</v>
      </c>
      <c r="D54" s="2" t="s">
        <v>310</v>
      </c>
      <c r="E54" s="2" t="s">
        <v>311</v>
      </c>
      <c r="F54" s="2" t="s">
        <v>312</v>
      </c>
      <c r="G54" s="2" t="s">
        <v>15</v>
      </c>
      <c r="H54" s="2" t="str">
        <f>"94538 "</f>
        <v>94538 </v>
      </c>
      <c r="I54" s="2" t="str">
        <f>"510-492-0319 "</f>
        <v>510-492-0319 </v>
      </c>
      <c r="J54" s="2" t="s">
        <v>313</v>
      </c>
    </row>
    <row r="55" spans="1:10" ht="38.25">
      <c r="A55" s="2" t="s">
        <v>314</v>
      </c>
      <c r="B55" s="2" t="s">
        <v>315</v>
      </c>
      <c r="C55" s="2" t="s">
        <v>316</v>
      </c>
      <c r="D55" s="2" t="s">
        <v>20</v>
      </c>
      <c r="F55" s="2" t="s">
        <v>21</v>
      </c>
      <c r="G55" s="2" t="s">
        <v>22</v>
      </c>
      <c r="H55" s="2" t="str">
        <f>"20740 "</f>
        <v>20740 </v>
      </c>
      <c r="I55" s="2" t="str">
        <f>"301-436-2379 "</f>
        <v>301-436-2379 </v>
      </c>
      <c r="J55" s="2" t="s">
        <v>317</v>
      </c>
    </row>
    <row r="56" spans="1:10" ht="25.5">
      <c r="A56" s="2" t="s">
        <v>318</v>
      </c>
      <c r="B56" s="2" t="s">
        <v>319</v>
      </c>
      <c r="C56" s="2" t="s">
        <v>320</v>
      </c>
      <c r="D56" s="2" t="s">
        <v>321</v>
      </c>
      <c r="F56" s="2" t="s">
        <v>78</v>
      </c>
      <c r="G56" s="2" t="s">
        <v>79</v>
      </c>
      <c r="H56" s="2" t="str">
        <f>"20005 "</f>
        <v>20005 </v>
      </c>
      <c r="I56" s="2" t="str">
        <f>"202-220-3543 "</f>
        <v>202-220-3543 </v>
      </c>
      <c r="J56" s="2" t="s">
        <v>322</v>
      </c>
    </row>
    <row r="57" spans="1:10" ht="25.5">
      <c r="A57" s="2" t="s">
        <v>323</v>
      </c>
      <c r="B57" s="2" t="s">
        <v>324</v>
      </c>
      <c r="D57" s="2" t="s">
        <v>325</v>
      </c>
      <c r="F57" s="2" t="s">
        <v>105</v>
      </c>
      <c r="G57" s="2" t="s">
        <v>41</v>
      </c>
      <c r="H57" s="2" t="str">
        <f>"22030 "</f>
        <v>22030 </v>
      </c>
      <c r="I57" s="2" t="str">
        <f>"7036913179 "</f>
        <v>7036913179 </v>
      </c>
      <c r="J57" s="2" t="s">
        <v>326</v>
      </c>
    </row>
    <row r="58" spans="1:11" ht="38.25">
      <c r="A58" s="2" t="s">
        <v>262</v>
      </c>
      <c r="B58" s="2" t="s">
        <v>327</v>
      </c>
      <c r="C58" s="2" t="s">
        <v>145</v>
      </c>
      <c r="D58" s="2" t="s">
        <v>328</v>
      </c>
      <c r="F58" s="2" t="s">
        <v>329</v>
      </c>
      <c r="G58" s="2" t="s">
        <v>22</v>
      </c>
      <c r="H58" s="2" t="str">
        <f>"20659 "</f>
        <v>20659 </v>
      </c>
      <c r="I58" s="2" t="str">
        <f>"301-290-1460 "</f>
        <v>301-290-1460 </v>
      </c>
      <c r="J58" s="2" t="s">
        <v>330</v>
      </c>
      <c r="K58" s="2" t="s">
        <v>33</v>
      </c>
    </row>
    <row r="59" spans="1:10" ht="25.5">
      <c r="A59" s="2" t="s">
        <v>331</v>
      </c>
      <c r="B59" s="2" t="s">
        <v>332</v>
      </c>
      <c r="C59" s="2" t="s">
        <v>333</v>
      </c>
      <c r="D59" s="2" t="s">
        <v>334</v>
      </c>
      <c r="F59" s="2" t="s">
        <v>40</v>
      </c>
      <c r="G59" s="2" t="s">
        <v>41</v>
      </c>
      <c r="H59" s="2" t="str">
        <f>"22101-2203 "</f>
        <v>22101-2203 </v>
      </c>
      <c r="I59" s="2" t="str">
        <f>"703-556-6398 "</f>
        <v>703-556-6398 </v>
      </c>
      <c r="J59" s="2" t="s">
        <v>335</v>
      </c>
    </row>
    <row r="60" spans="1:11" ht="38.25">
      <c r="A60" s="2" t="s">
        <v>336</v>
      </c>
      <c r="B60" s="2" t="s">
        <v>337</v>
      </c>
      <c r="C60" s="2" t="s">
        <v>338</v>
      </c>
      <c r="D60" s="2" t="s">
        <v>339</v>
      </c>
      <c r="F60" s="2" t="s">
        <v>340</v>
      </c>
      <c r="G60" s="2" t="s">
        <v>65</v>
      </c>
      <c r="H60" s="2" t="str">
        <f>"75201 "</f>
        <v>75201 </v>
      </c>
      <c r="I60" s="2" t="str">
        <f>"508-641-5273 "</f>
        <v>508-641-5273 </v>
      </c>
      <c r="J60" s="2" t="s">
        <v>341</v>
      </c>
      <c r="K60" s="2" t="s">
        <v>342</v>
      </c>
    </row>
    <row r="61" spans="1:10" ht="25.5">
      <c r="A61" s="2" t="s">
        <v>343</v>
      </c>
      <c r="B61" s="2" t="s">
        <v>344</v>
      </c>
      <c r="C61" s="2" t="s">
        <v>345</v>
      </c>
      <c r="D61" s="2" t="s">
        <v>346</v>
      </c>
      <c r="F61" s="2" t="s">
        <v>347</v>
      </c>
      <c r="G61" s="2" t="s">
        <v>29</v>
      </c>
      <c r="H61" s="2" t="str">
        <f>"17/16 "</f>
        <v>17/16 </v>
      </c>
      <c r="I61" s="2" t="str">
        <f>"717-872-5461 "</f>
        <v>717-872-5461 </v>
      </c>
      <c r="J61" s="2" t="s">
        <v>348</v>
      </c>
    </row>
    <row r="62" spans="1:10" ht="38.25">
      <c r="A62" s="2" t="s">
        <v>349</v>
      </c>
      <c r="B62" s="2" t="s">
        <v>350</v>
      </c>
      <c r="C62" s="2" t="s">
        <v>351</v>
      </c>
      <c r="D62" s="2" t="s">
        <v>352</v>
      </c>
      <c r="F62" s="2" t="s">
        <v>353</v>
      </c>
      <c r="G62" s="2" t="s">
        <v>22</v>
      </c>
      <c r="H62" s="2" t="str">
        <f>"20705 "</f>
        <v>20705 </v>
      </c>
      <c r="I62" s="2" t="str">
        <f>"240-264-1670 "</f>
        <v>240-264-1670 </v>
      </c>
      <c r="J62" s="2" t="s">
        <v>354</v>
      </c>
    </row>
    <row r="63" spans="1:10" ht="38.25">
      <c r="A63" s="2" t="s">
        <v>355</v>
      </c>
      <c r="B63" s="2" t="s">
        <v>356</v>
      </c>
      <c r="C63" s="2" t="s">
        <v>357</v>
      </c>
      <c r="D63" s="2" t="s">
        <v>20</v>
      </c>
      <c r="F63" s="2" t="s">
        <v>21</v>
      </c>
      <c r="G63" s="2" t="s">
        <v>22</v>
      </c>
      <c r="H63" s="2" t="str">
        <f>"20740 "</f>
        <v>20740 </v>
      </c>
      <c r="I63" s="2" t="str">
        <f>"301-436-1690 "</f>
        <v>301-436-1690 </v>
      </c>
      <c r="J63" s="2" t="s">
        <v>358</v>
      </c>
    </row>
    <row r="64" spans="1:10" ht="25.5">
      <c r="A64" s="2" t="s">
        <v>359</v>
      </c>
      <c r="B64" s="2" t="s">
        <v>360</v>
      </c>
      <c r="D64" s="2" t="s">
        <v>134</v>
      </c>
      <c r="F64" s="2" t="s">
        <v>21</v>
      </c>
      <c r="G64" s="2" t="s">
        <v>22</v>
      </c>
      <c r="H64" s="2" t="str">
        <f>"20740 "</f>
        <v>20740 </v>
      </c>
      <c r="I64" s="2" t="str">
        <f>"3014361178 "</f>
        <v>3014361178 </v>
      </c>
      <c r="J64" s="2" t="s">
        <v>361</v>
      </c>
    </row>
    <row r="65" spans="1:14" ht="51">
      <c r="A65" s="2" t="s">
        <v>149</v>
      </c>
      <c r="B65" s="2" t="s">
        <v>362</v>
      </c>
      <c r="C65" s="2" t="s">
        <v>363</v>
      </c>
      <c r="D65" s="2" t="s">
        <v>364</v>
      </c>
      <c r="E65" s="2" t="s">
        <v>365</v>
      </c>
      <c r="F65" s="2" t="s">
        <v>78</v>
      </c>
      <c r="G65" s="2" t="s">
        <v>79</v>
      </c>
      <c r="H65" s="2" t="str">
        <f>"20036 "</f>
        <v>20036 </v>
      </c>
      <c r="I65" s="2" t="str">
        <f>"202-775-8277 "</f>
        <v>202-775-8277 </v>
      </c>
      <c r="J65" s="2" t="s">
        <v>366</v>
      </c>
      <c r="L65" s="2" t="s">
        <v>367</v>
      </c>
      <c r="M65" s="2" t="s">
        <v>363</v>
      </c>
      <c r="N65" s="6" t="s">
        <v>131</v>
      </c>
    </row>
    <row r="66" spans="1:10" ht="25.5">
      <c r="A66" s="2" t="s">
        <v>368</v>
      </c>
      <c r="B66" s="2" t="s">
        <v>369</v>
      </c>
      <c r="C66" s="2" t="s">
        <v>370</v>
      </c>
      <c r="D66" s="2" t="s">
        <v>371</v>
      </c>
      <c r="E66" s="2" t="s">
        <v>372</v>
      </c>
      <c r="F66" s="2" t="s">
        <v>225</v>
      </c>
      <c r="G66" s="2" t="s">
        <v>41</v>
      </c>
      <c r="H66" s="2" t="str">
        <f>"22302 "</f>
        <v>22302 </v>
      </c>
      <c r="I66" s="2" t="str">
        <f>"703-305-2608 "</f>
        <v>703-305-2608 </v>
      </c>
      <c r="J66" s="2" t="s">
        <v>373</v>
      </c>
    </row>
    <row r="67" spans="1:10" ht="25.5">
      <c r="A67" s="2" t="s">
        <v>374</v>
      </c>
      <c r="B67" s="2" t="s">
        <v>375</v>
      </c>
      <c r="C67" s="2" t="s">
        <v>88</v>
      </c>
      <c r="D67" s="2" t="s">
        <v>134</v>
      </c>
      <c r="F67" s="2" t="s">
        <v>21</v>
      </c>
      <c r="G67" s="2" t="s">
        <v>22</v>
      </c>
      <c r="H67" s="2" t="str">
        <f>"20740 "</f>
        <v>20740 </v>
      </c>
      <c r="I67" s="2" t="str">
        <f>"301-436-1433 "</f>
        <v>301-436-1433 </v>
      </c>
      <c r="J67" s="2" t="s">
        <v>376</v>
      </c>
    </row>
    <row r="68" spans="1:10" ht="25.5">
      <c r="A68" s="2" t="s">
        <v>377</v>
      </c>
      <c r="B68" s="2" t="s">
        <v>378</v>
      </c>
      <c r="C68" s="2" t="s">
        <v>379</v>
      </c>
      <c r="D68" s="2" t="s">
        <v>380</v>
      </c>
      <c r="F68" s="2" t="s">
        <v>21</v>
      </c>
      <c r="G68" s="2" t="s">
        <v>22</v>
      </c>
      <c r="H68" s="2" t="str">
        <f>"20740 "</f>
        <v>20740 </v>
      </c>
      <c r="I68" s="2" t="str">
        <f>"3014361242 "</f>
        <v>3014361242 </v>
      </c>
      <c r="J68" s="2" t="s">
        <v>381</v>
      </c>
    </row>
    <row r="69" spans="1:10" ht="25.5">
      <c r="A69" s="2" t="s">
        <v>382</v>
      </c>
      <c r="B69" s="2" t="s">
        <v>383</v>
      </c>
      <c r="C69" s="2" t="s">
        <v>384</v>
      </c>
      <c r="D69" s="2" t="s">
        <v>385</v>
      </c>
      <c r="F69" s="2" t="s">
        <v>78</v>
      </c>
      <c r="G69" s="2" t="s">
        <v>79</v>
      </c>
      <c r="H69" s="2" t="str">
        <f>"20220 "</f>
        <v>20220 </v>
      </c>
      <c r="I69" s="2" t="str">
        <f>"202-927-8098 "</f>
        <v>202-927-8098 </v>
      </c>
      <c r="J69" s="2" t="s">
        <v>386</v>
      </c>
    </row>
    <row r="70" spans="1:10" ht="38.25">
      <c r="A70" s="2" t="s">
        <v>374</v>
      </c>
      <c r="B70" s="2" t="s">
        <v>387</v>
      </c>
      <c r="C70" s="2" t="s">
        <v>88</v>
      </c>
      <c r="D70" s="2" t="s">
        <v>20</v>
      </c>
      <c r="F70" s="2" t="s">
        <v>21</v>
      </c>
      <c r="G70" s="2" t="s">
        <v>22</v>
      </c>
      <c r="H70" s="2" t="str">
        <f>"20740 "</f>
        <v>20740 </v>
      </c>
      <c r="I70" s="2" t="str">
        <f>"301-436-1457 "</f>
        <v>301-436-1457 </v>
      </c>
      <c r="J70" s="2" t="s">
        <v>388</v>
      </c>
    </row>
    <row r="71" spans="1:10" ht="25.5">
      <c r="A71" s="2" t="s">
        <v>389</v>
      </c>
      <c r="B71" s="2" t="s">
        <v>390</v>
      </c>
      <c r="C71" s="2" t="s">
        <v>391</v>
      </c>
      <c r="D71" s="2" t="s">
        <v>392</v>
      </c>
      <c r="F71" s="2" t="s">
        <v>393</v>
      </c>
      <c r="G71" s="2" t="s">
        <v>15</v>
      </c>
      <c r="H71" s="2" t="str">
        <f>"91702 "</f>
        <v>91702 </v>
      </c>
      <c r="I71" s="2" t="str">
        <f>"626-385-0639 "</f>
        <v>626-385-0639 </v>
      </c>
      <c r="J71" s="2" t="s">
        <v>394</v>
      </c>
    </row>
    <row r="72" spans="1:14" ht="63.75">
      <c r="A72" s="2" t="s">
        <v>395</v>
      </c>
      <c r="B72" s="2" t="s">
        <v>396</v>
      </c>
      <c r="C72" s="2" t="s">
        <v>397</v>
      </c>
      <c r="D72" s="2" t="s">
        <v>398</v>
      </c>
      <c r="F72" s="2" t="s">
        <v>78</v>
      </c>
      <c r="G72" s="2" t="s">
        <v>79</v>
      </c>
      <c r="H72" s="2" t="str">
        <f>"20008 "</f>
        <v>20008 </v>
      </c>
      <c r="I72" s="2" t="str">
        <f>"202-639-5926 "</f>
        <v>202-639-5926 </v>
      </c>
      <c r="J72" s="2" t="s">
        <v>399</v>
      </c>
      <c r="L72" s="2" t="s">
        <v>400</v>
      </c>
      <c r="M72" s="2" t="s">
        <v>397</v>
      </c>
      <c r="N72" s="6" t="s">
        <v>401</v>
      </c>
    </row>
    <row r="73" spans="1:10" ht="25.5">
      <c r="A73" s="2" t="s">
        <v>402</v>
      </c>
      <c r="B73" s="2" t="s">
        <v>403</v>
      </c>
      <c r="C73" s="2" t="s">
        <v>404</v>
      </c>
      <c r="D73" s="2" t="s">
        <v>405</v>
      </c>
      <c r="E73" s="2" t="s">
        <v>406</v>
      </c>
      <c r="F73" s="2" t="s">
        <v>407</v>
      </c>
      <c r="G73" s="2" t="s">
        <v>266</v>
      </c>
      <c r="H73" s="2" t="str">
        <f>"07962 "</f>
        <v>07962 </v>
      </c>
      <c r="I73" s="2" t="str">
        <f>"973-408-8005 "</f>
        <v>973-408-8005 </v>
      </c>
      <c r="J73" s="2" t="s">
        <v>408</v>
      </c>
    </row>
    <row r="74" spans="1:10" ht="25.5">
      <c r="A74" s="2" t="s">
        <v>409</v>
      </c>
      <c r="B74" s="2" t="s">
        <v>410</v>
      </c>
      <c r="C74" s="2" t="s">
        <v>411</v>
      </c>
      <c r="D74" s="2" t="s">
        <v>412</v>
      </c>
      <c r="F74" s="2" t="s">
        <v>413</v>
      </c>
      <c r="G74" s="2" t="s">
        <v>211</v>
      </c>
      <c r="H74" s="2" t="str">
        <f>"43082 "</f>
        <v>43082 </v>
      </c>
      <c r="I74" s="2" t="str">
        <f>"614-444-016 "</f>
        <v>614-444-016 </v>
      </c>
      <c r="J74" s="2" t="s">
        <v>414</v>
      </c>
    </row>
    <row r="75" spans="1:10" ht="25.5">
      <c r="A75" s="2" t="s">
        <v>415</v>
      </c>
      <c r="B75" s="2" t="s">
        <v>416</v>
      </c>
      <c r="C75" s="2" t="s">
        <v>417</v>
      </c>
      <c r="D75" s="2" t="s">
        <v>418</v>
      </c>
      <c r="E75" s="2" t="s">
        <v>419</v>
      </c>
      <c r="F75" s="2" t="s">
        <v>78</v>
      </c>
      <c r="G75" s="2" t="s">
        <v>79</v>
      </c>
      <c r="H75" s="2" t="str">
        <f>"20006 "</f>
        <v>20006 </v>
      </c>
      <c r="I75" s="2" t="str">
        <f>"202-429-3532 "</f>
        <v>202-429-3532 </v>
      </c>
      <c r="J75" s="2" t="s">
        <v>420</v>
      </c>
    </row>
    <row r="76" spans="1:10" ht="25.5">
      <c r="A76" s="2" t="s">
        <v>421</v>
      </c>
      <c r="B76" s="2" t="s">
        <v>422</v>
      </c>
      <c r="C76" s="2" t="s">
        <v>423</v>
      </c>
      <c r="D76" s="2" t="s">
        <v>424</v>
      </c>
      <c r="F76" s="2" t="s">
        <v>425</v>
      </c>
      <c r="G76" s="2" t="s">
        <v>164</v>
      </c>
      <c r="H76" s="2" t="str">
        <f>"60137 "</f>
        <v>60137 </v>
      </c>
      <c r="I76" s="2" t="str">
        <f>"312 2248728 "</f>
        <v>312 2248728 </v>
      </c>
      <c r="J76" s="2" t="s">
        <v>426</v>
      </c>
    </row>
    <row r="77" spans="1:10" ht="38.25">
      <c r="A77" s="2" t="s">
        <v>427</v>
      </c>
      <c r="B77" s="2" t="s">
        <v>428</v>
      </c>
      <c r="C77" s="2" t="s">
        <v>429</v>
      </c>
      <c r="D77" s="2" t="s">
        <v>20</v>
      </c>
      <c r="F77" s="2" t="s">
        <v>90</v>
      </c>
      <c r="G77" s="2" t="s">
        <v>22</v>
      </c>
      <c r="H77" s="2" t="str">
        <f>"20740 "</f>
        <v>20740 </v>
      </c>
      <c r="I77" s="2" t="str">
        <f>"301-436-1802 "</f>
        <v>301-436-1802 </v>
      </c>
      <c r="J77" s="2" t="s">
        <v>430</v>
      </c>
    </row>
    <row r="78" spans="1:10" ht="38.25">
      <c r="A78" s="2" t="s">
        <v>431</v>
      </c>
      <c r="B78" s="2" t="s">
        <v>432</v>
      </c>
      <c r="C78" s="2" t="s">
        <v>433</v>
      </c>
      <c r="D78" s="2" t="s">
        <v>434</v>
      </c>
      <c r="E78" s="2" t="s">
        <v>20</v>
      </c>
      <c r="F78" s="2" t="s">
        <v>21</v>
      </c>
      <c r="G78" s="2" t="s">
        <v>22</v>
      </c>
      <c r="H78" s="2" t="str">
        <f>"20740 "</f>
        <v>20740 </v>
      </c>
      <c r="I78" s="2" t="str">
        <f>"301-436-1803 "</f>
        <v>301-436-1803 </v>
      </c>
      <c r="J78" s="2" t="s">
        <v>435</v>
      </c>
    </row>
    <row r="79" spans="1:10" ht="25.5">
      <c r="A79" s="2" t="s">
        <v>436</v>
      </c>
      <c r="B79" s="2" t="s">
        <v>437</v>
      </c>
      <c r="D79" s="2" t="s">
        <v>438</v>
      </c>
      <c r="F79" s="2" t="s">
        <v>21</v>
      </c>
      <c r="G79" s="2" t="s">
        <v>22</v>
      </c>
      <c r="H79" s="2" t="str">
        <f>"20742 "</f>
        <v>20742 </v>
      </c>
      <c r="I79" s="2" t="str">
        <f>"3014051018 "</f>
        <v>3014051018 </v>
      </c>
      <c r="J79" s="2" t="s">
        <v>439</v>
      </c>
    </row>
    <row r="80" spans="1:10" ht="25.5">
      <c r="A80" s="2" t="s">
        <v>262</v>
      </c>
      <c r="B80" s="2" t="s">
        <v>440</v>
      </c>
      <c r="C80" s="2" t="s">
        <v>275</v>
      </c>
      <c r="D80" s="2" t="s">
        <v>276</v>
      </c>
      <c r="F80" s="2" t="s">
        <v>225</v>
      </c>
      <c r="G80" s="2" t="s">
        <v>41</v>
      </c>
      <c r="H80" s="2" t="str">
        <f>"22314 "</f>
        <v>22314 </v>
      </c>
      <c r="I80" s="2" t="str">
        <f>"703-548-2513 "</f>
        <v>703-548-2513 </v>
      </c>
      <c r="J80" s="2" t="s">
        <v>441</v>
      </c>
    </row>
    <row r="81" spans="1:11" ht="25.5">
      <c r="A81" s="2" t="s">
        <v>442</v>
      </c>
      <c r="B81" s="2" t="s">
        <v>443</v>
      </c>
      <c r="C81" s="2" t="s">
        <v>444</v>
      </c>
      <c r="D81" s="2" t="s">
        <v>445</v>
      </c>
      <c r="F81" s="2" t="s">
        <v>446</v>
      </c>
      <c r="G81" s="2" t="s">
        <v>447</v>
      </c>
      <c r="H81" s="2" t="str">
        <f>"30313 "</f>
        <v>30313 </v>
      </c>
      <c r="I81" s="2" t="str">
        <f>"404-676-6968 "</f>
        <v>404-676-6968 </v>
      </c>
      <c r="J81" s="2" t="s">
        <v>448</v>
      </c>
      <c r="K81" s="2" t="s">
        <v>183</v>
      </c>
    </row>
    <row r="82" spans="1:10" ht="25.5">
      <c r="A82" s="2" t="s">
        <v>449</v>
      </c>
      <c r="B82" s="2" t="s">
        <v>450</v>
      </c>
      <c r="C82" s="2" t="s">
        <v>26</v>
      </c>
      <c r="D82" s="2" t="s">
        <v>451</v>
      </c>
      <c r="F82" s="2" t="s">
        <v>452</v>
      </c>
      <c r="G82" s="2" t="s">
        <v>237</v>
      </c>
      <c r="H82" s="2" t="str">
        <f>"01581 "</f>
        <v>01581 </v>
      </c>
      <c r="I82" s="2" t="str">
        <f>"508 485 3665 "</f>
        <v>508 485 3665 </v>
      </c>
      <c r="J82" s="2" t="s">
        <v>453</v>
      </c>
    </row>
    <row r="83" spans="1:10" ht="25.5">
      <c r="A83" s="2" t="s">
        <v>273</v>
      </c>
      <c r="B83" s="2" t="s">
        <v>454</v>
      </c>
      <c r="C83" s="2" t="s">
        <v>455</v>
      </c>
      <c r="D83" s="2" t="s">
        <v>456</v>
      </c>
      <c r="F83" s="2" t="s">
        <v>457</v>
      </c>
      <c r="G83" s="2" t="s">
        <v>22</v>
      </c>
      <c r="H83" s="2" t="str">
        <f>"20852 "</f>
        <v>20852 </v>
      </c>
      <c r="I83" s="2" t="str">
        <f>"7036265504 "</f>
        <v>7036265504 </v>
      </c>
      <c r="J83" s="2" t="s">
        <v>458</v>
      </c>
    </row>
    <row r="84" spans="1:11" ht="409.5">
      <c r="A84" s="2" t="s">
        <v>459</v>
      </c>
      <c r="B84" s="2" t="s">
        <v>460</v>
      </c>
      <c r="C84" s="2" t="s">
        <v>461</v>
      </c>
      <c r="D84" s="2" t="s">
        <v>462</v>
      </c>
      <c r="F84" s="2" t="s">
        <v>463</v>
      </c>
      <c r="G84" s="2" t="s">
        <v>164</v>
      </c>
      <c r="H84" s="2" t="str">
        <f>"60611 "</f>
        <v>60611 </v>
      </c>
      <c r="I84" s="2" t="str">
        <f>"3123759883 "</f>
        <v>3123759883 </v>
      </c>
      <c r="J84" s="2" t="s">
        <v>464</v>
      </c>
      <c r="K84" s="3" t="s">
        <v>465</v>
      </c>
    </row>
    <row r="85" spans="1:10" ht="25.5">
      <c r="A85" s="2" t="s">
        <v>962</v>
      </c>
      <c r="B85" s="2" t="s">
        <v>963</v>
      </c>
      <c r="C85" s="2" t="s">
        <v>841</v>
      </c>
      <c r="F85" s="2" t="s">
        <v>21</v>
      </c>
      <c r="G85" s="2" t="s">
        <v>22</v>
      </c>
      <c r="I85" s="2">
        <v>3014362112</v>
      </c>
      <c r="J85" s="4" t="s">
        <v>965</v>
      </c>
    </row>
    <row r="86" spans="1:14" ht="51">
      <c r="A86" s="2" t="s">
        <v>466</v>
      </c>
      <c r="B86" s="2" t="s">
        <v>467</v>
      </c>
      <c r="C86" s="2" t="s">
        <v>468</v>
      </c>
      <c r="D86" s="2" t="s">
        <v>469</v>
      </c>
      <c r="F86" s="2" t="s">
        <v>225</v>
      </c>
      <c r="G86" s="2" t="s">
        <v>41</v>
      </c>
      <c r="H86" s="2" t="str">
        <f>"22308 "</f>
        <v>22308 </v>
      </c>
      <c r="I86" s="2" t="str">
        <f>"7036223331 "</f>
        <v>7036223331 </v>
      </c>
      <c r="J86" s="2" t="s">
        <v>470</v>
      </c>
      <c r="L86" s="2" t="s">
        <v>471</v>
      </c>
      <c r="N86" s="6" t="s">
        <v>472</v>
      </c>
    </row>
    <row r="87" spans="1:11" ht="25.5">
      <c r="A87" s="2" t="s">
        <v>473</v>
      </c>
      <c r="B87" s="2" t="s">
        <v>474</v>
      </c>
      <c r="C87" s="2" t="s">
        <v>475</v>
      </c>
      <c r="D87" s="2" t="s">
        <v>476</v>
      </c>
      <c r="F87" s="2" t="s">
        <v>477</v>
      </c>
      <c r="G87" s="2" t="s">
        <v>141</v>
      </c>
      <c r="H87" s="2" t="str">
        <f>"10523 "</f>
        <v>10523 </v>
      </c>
      <c r="I87" s="2" t="str">
        <f>"8002556837 "</f>
        <v>8002556837 </v>
      </c>
      <c r="J87" s="2" t="s">
        <v>478</v>
      </c>
      <c r="K87" s="2" t="s">
        <v>455</v>
      </c>
    </row>
    <row r="88" spans="1:10" ht="38.25">
      <c r="A88" s="2" t="s">
        <v>479</v>
      </c>
      <c r="B88" s="2" t="s">
        <v>480</v>
      </c>
      <c r="C88" s="2" t="s">
        <v>88</v>
      </c>
      <c r="D88" s="2" t="s">
        <v>481</v>
      </c>
      <c r="F88" s="2" t="s">
        <v>482</v>
      </c>
      <c r="G88" s="2" t="s">
        <v>22</v>
      </c>
      <c r="H88" s="2" t="str">
        <f>"20740 "</f>
        <v>20740 </v>
      </c>
      <c r="I88" s="2" t="str">
        <f>"301-436-2811 "</f>
        <v>301-436-2811 </v>
      </c>
      <c r="J88" s="2" t="s">
        <v>483</v>
      </c>
    </row>
    <row r="89" spans="1:10" ht="25.5">
      <c r="A89" s="2" t="s">
        <v>484</v>
      </c>
      <c r="B89" s="2" t="s">
        <v>485</v>
      </c>
      <c r="C89" s="2" t="s">
        <v>486</v>
      </c>
      <c r="D89" s="2" t="s">
        <v>487</v>
      </c>
      <c r="F89" s="2" t="s">
        <v>488</v>
      </c>
      <c r="G89" s="2" t="s">
        <v>22</v>
      </c>
      <c r="H89" s="2" t="str">
        <f>"21043 "</f>
        <v>21043 </v>
      </c>
      <c r="I89" s="2" t="str">
        <f>"4104655800 "</f>
        <v>4104655800 </v>
      </c>
      <c r="J89" s="2" t="s">
        <v>489</v>
      </c>
    </row>
    <row r="90" spans="1:10" ht="38.25">
      <c r="A90" s="2" t="s">
        <v>490</v>
      </c>
      <c r="B90" s="2" t="s">
        <v>491</v>
      </c>
      <c r="C90" s="2" t="s">
        <v>492</v>
      </c>
      <c r="D90" s="2" t="s">
        <v>493</v>
      </c>
      <c r="E90" s="2" t="s">
        <v>494</v>
      </c>
      <c r="F90" s="2" t="s">
        <v>78</v>
      </c>
      <c r="G90" s="2" t="s">
        <v>79</v>
      </c>
      <c r="H90" s="2" t="str">
        <f>"22033 "</f>
        <v>22033 </v>
      </c>
      <c r="I90" s="2" t="str">
        <f>"202-296-6540 "</f>
        <v>202-296-6540 </v>
      </c>
      <c r="J90" s="2" t="s">
        <v>495</v>
      </c>
    </row>
    <row r="91" spans="1:10" ht="25.5">
      <c r="A91" s="2" t="s">
        <v>262</v>
      </c>
      <c r="B91" s="2" t="s">
        <v>496</v>
      </c>
      <c r="C91" s="2" t="s">
        <v>88</v>
      </c>
      <c r="D91" s="2" t="s">
        <v>134</v>
      </c>
      <c r="F91" s="2" t="s">
        <v>497</v>
      </c>
      <c r="G91" s="2" t="s">
        <v>22</v>
      </c>
      <c r="H91" s="2" t="str">
        <f>"20740 "</f>
        <v>20740 </v>
      </c>
      <c r="I91" s="2" t="str">
        <f>"301-436-2116 "</f>
        <v>301-436-2116 </v>
      </c>
      <c r="J91" s="2" t="s">
        <v>498</v>
      </c>
    </row>
    <row r="92" spans="1:10" ht="25.5">
      <c r="A92" s="2" t="s">
        <v>499</v>
      </c>
      <c r="B92" s="2" t="s">
        <v>500</v>
      </c>
      <c r="C92" s="2" t="s">
        <v>501</v>
      </c>
      <c r="D92" s="2" t="s">
        <v>502</v>
      </c>
      <c r="F92" s="2" t="s">
        <v>21</v>
      </c>
      <c r="G92" s="2" t="s">
        <v>22</v>
      </c>
      <c r="H92" s="2" t="str">
        <f>"20740 "</f>
        <v>20740 </v>
      </c>
      <c r="I92" s="2" t="str">
        <f>"301-436-1283 "</f>
        <v>301-436-1283 </v>
      </c>
      <c r="J92" s="2" t="s">
        <v>503</v>
      </c>
    </row>
    <row r="93" spans="1:10" ht="25.5">
      <c r="A93" s="2" t="s">
        <v>504</v>
      </c>
      <c r="B93" s="2" t="s">
        <v>505</v>
      </c>
      <c r="C93" s="2" t="s">
        <v>88</v>
      </c>
      <c r="D93" s="2" t="s">
        <v>506</v>
      </c>
      <c r="E93" s="2" t="s">
        <v>507</v>
      </c>
      <c r="F93" s="2" t="s">
        <v>78</v>
      </c>
      <c r="G93" s="2" t="s">
        <v>79</v>
      </c>
      <c r="H93" s="2" t="str">
        <f>"20008 "</f>
        <v>20008 </v>
      </c>
      <c r="I93" s="2" t="str">
        <f>"301-827-8560 "</f>
        <v>301-827-8560 </v>
      </c>
      <c r="J93" s="2" t="s">
        <v>508</v>
      </c>
    </row>
    <row r="94" spans="1:14" ht="76.5">
      <c r="A94" s="2" t="s">
        <v>509</v>
      </c>
      <c r="B94" s="2" t="s">
        <v>510</v>
      </c>
      <c r="C94" s="2" t="s">
        <v>69</v>
      </c>
      <c r="D94" s="2" t="s">
        <v>511</v>
      </c>
      <c r="E94" s="2" t="s">
        <v>512</v>
      </c>
      <c r="F94" s="2" t="s">
        <v>513</v>
      </c>
      <c r="G94" s="2" t="s">
        <v>22</v>
      </c>
      <c r="H94" s="2" t="str">
        <f>"20814 "</f>
        <v>20814 </v>
      </c>
      <c r="I94" s="2" t="str">
        <f>"215-692-2639 "</f>
        <v>215-692-2639 </v>
      </c>
      <c r="J94" s="2" t="s">
        <v>514</v>
      </c>
      <c r="L94" s="2" t="s">
        <v>515</v>
      </c>
      <c r="M94" s="2" t="s">
        <v>69</v>
      </c>
      <c r="N94" s="6" t="s">
        <v>131</v>
      </c>
    </row>
    <row r="95" spans="1:14" ht="51">
      <c r="A95" s="2" t="s">
        <v>516</v>
      </c>
      <c r="B95" s="2" t="s">
        <v>517</v>
      </c>
      <c r="C95" s="2" t="s">
        <v>468</v>
      </c>
      <c r="D95" s="2" t="s">
        <v>469</v>
      </c>
      <c r="F95" s="2" t="s">
        <v>225</v>
      </c>
      <c r="G95" s="2" t="s">
        <v>41</v>
      </c>
      <c r="H95" s="2" t="str">
        <f>"22308 "</f>
        <v>22308 </v>
      </c>
      <c r="I95" s="2" t="str">
        <f>"847-260-0300 "</f>
        <v>847-260-0300 </v>
      </c>
      <c r="J95" s="2" t="s">
        <v>518</v>
      </c>
      <c r="L95" s="2" t="s">
        <v>519</v>
      </c>
      <c r="M95" s="2" t="s">
        <v>468</v>
      </c>
      <c r="N95" s="6" t="s">
        <v>220</v>
      </c>
    </row>
    <row r="96" spans="1:10" ht="25.5">
      <c r="A96" s="2" t="s">
        <v>520</v>
      </c>
      <c r="B96" s="2" t="s">
        <v>521</v>
      </c>
      <c r="C96" s="2" t="s">
        <v>88</v>
      </c>
      <c r="D96" s="2" t="s">
        <v>134</v>
      </c>
      <c r="F96" s="2" t="s">
        <v>21</v>
      </c>
      <c r="G96" s="2" t="s">
        <v>22</v>
      </c>
      <c r="H96" s="2" t="str">
        <f>"20740 "</f>
        <v>20740 </v>
      </c>
      <c r="I96" s="2" t="str">
        <f>"3014361177 "</f>
        <v>3014361177 </v>
      </c>
      <c r="J96" s="2" t="s">
        <v>522</v>
      </c>
    </row>
    <row r="97" spans="1:10" ht="25.5">
      <c r="A97" s="2" t="s">
        <v>523</v>
      </c>
      <c r="B97" s="2" t="s">
        <v>524</v>
      </c>
      <c r="C97" s="2" t="s">
        <v>525</v>
      </c>
      <c r="D97" s="2" t="s">
        <v>526</v>
      </c>
      <c r="E97" s="2" t="s">
        <v>419</v>
      </c>
      <c r="F97" s="2" t="s">
        <v>78</v>
      </c>
      <c r="G97" s="2" t="s">
        <v>79</v>
      </c>
      <c r="H97" s="2" t="str">
        <f>"20005 "</f>
        <v>20005 </v>
      </c>
      <c r="I97" s="2" t="str">
        <f>"202-789-0300 "</f>
        <v>202-789-0300 </v>
      </c>
      <c r="J97" s="2" t="s">
        <v>527</v>
      </c>
    </row>
    <row r="98" spans="1:10" ht="38.25">
      <c r="A98" s="2" t="s">
        <v>528</v>
      </c>
      <c r="B98" s="2" t="s">
        <v>529</v>
      </c>
      <c r="C98" s="2" t="s">
        <v>530</v>
      </c>
      <c r="D98" s="2" t="s">
        <v>531</v>
      </c>
      <c r="F98" s="2" t="s">
        <v>532</v>
      </c>
      <c r="G98" s="2" t="s">
        <v>266</v>
      </c>
      <c r="H98" s="2" t="str">
        <f>"07039 "</f>
        <v>07039 </v>
      </c>
      <c r="I98" s="2" t="str">
        <f>"973-322-7260 "</f>
        <v>973-322-7260 </v>
      </c>
      <c r="J98" s="2" t="s">
        <v>533</v>
      </c>
    </row>
    <row r="99" spans="1:10" ht="25.5">
      <c r="A99" s="2" t="s">
        <v>24</v>
      </c>
      <c r="B99" s="2" t="s">
        <v>534</v>
      </c>
      <c r="C99" s="2" t="s">
        <v>535</v>
      </c>
      <c r="D99" s="2" t="s">
        <v>536</v>
      </c>
      <c r="E99" s="2" t="s">
        <v>537</v>
      </c>
      <c r="F99" s="2" t="s">
        <v>78</v>
      </c>
      <c r="G99" s="2" t="s">
        <v>79</v>
      </c>
      <c r="H99" s="2" t="str">
        <f>"21075 "</f>
        <v>21075 </v>
      </c>
      <c r="I99" s="2" t="str">
        <f>"202-220-3523 "</f>
        <v>202-220-3523 </v>
      </c>
      <c r="J99" s="2" t="s">
        <v>538</v>
      </c>
    </row>
    <row r="100" spans="1:10" ht="25.5">
      <c r="A100" s="2" t="s">
        <v>539</v>
      </c>
      <c r="B100" s="2" t="s">
        <v>540</v>
      </c>
      <c r="C100" s="2" t="s">
        <v>541</v>
      </c>
      <c r="D100" s="2" t="s">
        <v>542</v>
      </c>
      <c r="F100" s="2" t="s">
        <v>543</v>
      </c>
      <c r="G100" s="2" t="s">
        <v>544</v>
      </c>
      <c r="H100" s="2" t="str">
        <f>"37315 "</f>
        <v>37315 </v>
      </c>
      <c r="I100" s="2" t="str">
        <f>"423-238-7111 "</f>
        <v>423-238-7111 </v>
      </c>
      <c r="J100" s="2" t="s">
        <v>545</v>
      </c>
    </row>
    <row r="101" spans="1:10" ht="25.5">
      <c r="A101" s="2" t="s">
        <v>546</v>
      </c>
      <c r="B101" s="2" t="s">
        <v>547</v>
      </c>
      <c r="C101" s="2" t="s">
        <v>548</v>
      </c>
      <c r="D101" s="2" t="s">
        <v>549</v>
      </c>
      <c r="E101" s="2" t="s">
        <v>550</v>
      </c>
      <c r="F101" s="2" t="s">
        <v>551</v>
      </c>
      <c r="G101" s="2" t="s">
        <v>22</v>
      </c>
      <c r="H101" s="2" t="str">
        <f>"20852 "</f>
        <v>20852 </v>
      </c>
      <c r="I101" s="2" t="str">
        <f>"240-221-2448 "</f>
        <v>240-221-2448 </v>
      </c>
      <c r="J101" s="2" t="s">
        <v>552</v>
      </c>
    </row>
    <row r="102" spans="1:10" ht="25.5">
      <c r="A102" s="2" t="s">
        <v>136</v>
      </c>
      <c r="B102" s="2" t="s">
        <v>553</v>
      </c>
      <c r="C102" s="2" t="s">
        <v>554</v>
      </c>
      <c r="D102" s="2" t="s">
        <v>555</v>
      </c>
      <c r="F102" s="2" t="s">
        <v>556</v>
      </c>
      <c r="G102" s="2" t="s">
        <v>237</v>
      </c>
      <c r="H102" s="2" t="str">
        <f>"01007 "</f>
        <v>01007 </v>
      </c>
      <c r="I102" s="2" t="str">
        <f>"(413) 323-6218 "</f>
        <v>(413) 323-6218 </v>
      </c>
      <c r="J102" s="2" t="s">
        <v>557</v>
      </c>
    </row>
    <row r="103" spans="1:10" ht="25.5">
      <c r="A103" s="2" t="s">
        <v>558</v>
      </c>
      <c r="B103" s="2" t="s">
        <v>559</v>
      </c>
      <c r="C103" s="2" t="s">
        <v>560</v>
      </c>
      <c r="D103" s="2" t="s">
        <v>561</v>
      </c>
      <c r="E103" s="2" t="s">
        <v>562</v>
      </c>
      <c r="F103" s="2" t="s">
        <v>563</v>
      </c>
      <c r="G103" s="2" t="s">
        <v>564</v>
      </c>
      <c r="H103" s="2" t="str">
        <f>"66505-3999 "</f>
        <v>66505-3999 </v>
      </c>
      <c r="I103" s="2" t="str">
        <f>"785-537-4750 "</f>
        <v>785-537-4750 </v>
      </c>
      <c r="J103" s="2" t="s">
        <v>565</v>
      </c>
    </row>
    <row r="104" spans="1:10" ht="25.5">
      <c r="A104" s="2" t="s">
        <v>566</v>
      </c>
      <c r="B104" s="2" t="s">
        <v>567</v>
      </c>
      <c r="C104" s="2" t="s">
        <v>568</v>
      </c>
      <c r="D104" s="2" t="s">
        <v>569</v>
      </c>
      <c r="E104" s="2" t="s">
        <v>570</v>
      </c>
      <c r="F104" s="2" t="s">
        <v>571</v>
      </c>
      <c r="G104" s="2" t="s">
        <v>15</v>
      </c>
      <c r="H104" s="2" t="str">
        <f>"92646 "</f>
        <v>92646 </v>
      </c>
      <c r="I104" s="2" t="str">
        <f>"310-425-4076 "</f>
        <v>310-425-4076 </v>
      </c>
      <c r="J104" s="2" t="s">
        <v>572</v>
      </c>
    </row>
    <row r="105" spans="1:10" ht="25.5">
      <c r="A105" s="2" t="s">
        <v>573</v>
      </c>
      <c r="B105" s="2" t="s">
        <v>574</v>
      </c>
      <c r="C105" s="2" t="s">
        <v>391</v>
      </c>
      <c r="D105" s="2" t="s">
        <v>575</v>
      </c>
      <c r="F105" s="2" t="s">
        <v>576</v>
      </c>
      <c r="G105" s="2" t="s">
        <v>141</v>
      </c>
      <c r="H105" s="2" t="str">
        <f>"11747 "</f>
        <v>11747 </v>
      </c>
      <c r="I105" s="2" t="str">
        <f>"631-730-2342 "</f>
        <v>631-730-2342 </v>
      </c>
      <c r="J105" s="2" t="s">
        <v>577</v>
      </c>
    </row>
    <row r="106" spans="1:10" ht="38.25">
      <c r="A106" s="2" t="s">
        <v>175</v>
      </c>
      <c r="B106" s="2" t="s">
        <v>578</v>
      </c>
      <c r="C106" s="2" t="s">
        <v>579</v>
      </c>
      <c r="D106" s="2" t="s">
        <v>580</v>
      </c>
      <c r="F106" s="2" t="s">
        <v>105</v>
      </c>
      <c r="G106" s="2" t="s">
        <v>41</v>
      </c>
      <c r="H106" s="2" t="str">
        <f>"22031 "</f>
        <v>22031 </v>
      </c>
      <c r="I106" s="2" t="str">
        <f>"7032891410 "</f>
        <v>7032891410 </v>
      </c>
      <c r="J106" s="2" t="s">
        <v>581</v>
      </c>
    </row>
    <row r="107" spans="1:10" ht="38.25">
      <c r="A107" s="2" t="s">
        <v>582</v>
      </c>
      <c r="B107" s="2" t="s">
        <v>583</v>
      </c>
      <c r="C107" s="2" t="s">
        <v>584</v>
      </c>
      <c r="D107" s="2" t="s">
        <v>585</v>
      </c>
      <c r="F107" s="2" t="s">
        <v>586</v>
      </c>
      <c r="G107" s="2" t="s">
        <v>29</v>
      </c>
      <c r="H107" s="2" t="str">
        <f>"18901 "</f>
        <v>18901 </v>
      </c>
      <c r="I107" s="2" t="str">
        <f>"2152305394 "</f>
        <v>2152305394 </v>
      </c>
      <c r="J107" s="2" t="s">
        <v>587</v>
      </c>
    </row>
    <row r="108" spans="1:14" ht="51">
      <c r="A108" s="2" t="s">
        <v>558</v>
      </c>
      <c r="B108" s="2" t="s">
        <v>588</v>
      </c>
      <c r="C108" s="2" t="s">
        <v>589</v>
      </c>
      <c r="D108" s="2" t="s">
        <v>590</v>
      </c>
      <c r="E108" s="2" t="s">
        <v>591</v>
      </c>
      <c r="F108" s="2" t="s">
        <v>592</v>
      </c>
      <c r="G108" s="2" t="s">
        <v>15</v>
      </c>
      <c r="H108" s="2" t="str">
        <f>"91604 "</f>
        <v>91604 </v>
      </c>
      <c r="I108" s="2" t="str">
        <f>"8189902354 "</f>
        <v>8189902354 </v>
      </c>
      <c r="J108" s="2" t="s">
        <v>593</v>
      </c>
      <c r="L108" s="2" t="s">
        <v>594</v>
      </c>
      <c r="M108" s="2" t="s">
        <v>589</v>
      </c>
      <c r="N108" s="6" t="s">
        <v>131</v>
      </c>
    </row>
    <row r="109" spans="1:10" ht="25.5">
      <c r="A109" s="2" t="s">
        <v>595</v>
      </c>
      <c r="B109" s="2" t="s">
        <v>596</v>
      </c>
      <c r="C109" s="2" t="s">
        <v>597</v>
      </c>
      <c r="D109" s="2" t="s">
        <v>598</v>
      </c>
      <c r="F109" s="2" t="s">
        <v>599</v>
      </c>
      <c r="G109" s="2" t="s">
        <v>29</v>
      </c>
      <c r="H109" s="2" t="str">
        <f>"19003 "</f>
        <v>19003 </v>
      </c>
      <c r="I109" s="2" t="str">
        <f>"610-645-1991 "</f>
        <v>610-645-1991 </v>
      </c>
      <c r="J109" s="2" t="s">
        <v>600</v>
      </c>
    </row>
    <row r="110" spans="1:10" ht="25.5">
      <c r="A110" s="2" t="s">
        <v>601</v>
      </c>
      <c r="B110" s="2" t="s">
        <v>602</v>
      </c>
      <c r="C110" s="2" t="s">
        <v>603</v>
      </c>
      <c r="D110" s="2" t="s">
        <v>604</v>
      </c>
      <c r="F110" s="2" t="s">
        <v>117</v>
      </c>
      <c r="G110" s="2" t="s">
        <v>79</v>
      </c>
      <c r="H110" s="2" t="str">
        <f>"20036 "</f>
        <v>20036 </v>
      </c>
      <c r="I110" s="2" t="str">
        <f>"(202) 463-6789 "</f>
        <v>(202) 463-6789 </v>
      </c>
      <c r="J110" s="2" t="s">
        <v>605</v>
      </c>
    </row>
    <row r="111" spans="1:10" ht="25.5">
      <c r="A111" s="2" t="s">
        <v>606</v>
      </c>
      <c r="B111" s="2" t="s">
        <v>607</v>
      </c>
      <c r="C111" s="2" t="s">
        <v>608</v>
      </c>
      <c r="D111" s="2" t="s">
        <v>609</v>
      </c>
      <c r="F111" s="2" t="s">
        <v>610</v>
      </c>
      <c r="G111" s="2" t="s">
        <v>611</v>
      </c>
      <c r="H111" s="2" t="str">
        <f>"54115 "</f>
        <v>54115 </v>
      </c>
      <c r="I111" s="2" t="str">
        <f>"920-337-9235 "</f>
        <v>920-337-9235 </v>
      </c>
      <c r="J111" s="2" t="s">
        <v>612</v>
      </c>
    </row>
    <row r="112" spans="1:14" ht="51">
      <c r="A112" s="2" t="s">
        <v>175</v>
      </c>
      <c r="B112" s="2" t="s">
        <v>613</v>
      </c>
      <c r="C112" s="2" t="s">
        <v>614</v>
      </c>
      <c r="D112" s="2" t="s">
        <v>615</v>
      </c>
      <c r="F112" s="2" t="s">
        <v>105</v>
      </c>
      <c r="G112" s="2" t="s">
        <v>41</v>
      </c>
      <c r="H112" s="2" t="str">
        <f>"22033 "</f>
        <v>22033 </v>
      </c>
      <c r="I112" s="2" t="str">
        <f>"703-691-3179 "</f>
        <v>703-691-3179 </v>
      </c>
      <c r="J112" s="2" t="s">
        <v>616</v>
      </c>
      <c r="L112" s="2" t="s">
        <v>617</v>
      </c>
      <c r="M112" s="2" t="s">
        <v>102</v>
      </c>
      <c r="N112" s="6">
        <v>20</v>
      </c>
    </row>
    <row r="113" spans="1:10" ht="25.5">
      <c r="A113" s="2" t="s">
        <v>618</v>
      </c>
      <c r="B113" s="2" t="s">
        <v>619</v>
      </c>
      <c r="C113" s="2" t="s">
        <v>620</v>
      </c>
      <c r="D113" s="2" t="s">
        <v>621</v>
      </c>
      <c r="E113" s="2" t="s">
        <v>622</v>
      </c>
      <c r="F113" s="2" t="s">
        <v>623</v>
      </c>
      <c r="G113" s="2" t="s">
        <v>41</v>
      </c>
      <c r="H113" s="2" t="str">
        <f>"22201 "</f>
        <v>22201 </v>
      </c>
      <c r="I113" s="2" t="str">
        <f>"410.793.5308 "</f>
        <v>410.793.5308 </v>
      </c>
      <c r="J113" s="2" t="s">
        <v>624</v>
      </c>
    </row>
    <row r="114" spans="1:10" ht="38.25">
      <c r="A114" s="2" t="s">
        <v>625</v>
      </c>
      <c r="B114" s="2" t="s">
        <v>626</v>
      </c>
      <c r="C114" s="2" t="s">
        <v>627</v>
      </c>
      <c r="D114" s="2" t="s">
        <v>628</v>
      </c>
      <c r="E114" s="2" t="s">
        <v>629</v>
      </c>
      <c r="F114" s="2" t="s">
        <v>78</v>
      </c>
      <c r="G114" s="2" t="s">
        <v>79</v>
      </c>
      <c r="H114" s="2" t="str">
        <f>"20250 "</f>
        <v>20250 </v>
      </c>
      <c r="I114" s="2" t="str">
        <f>"202-205-0593 "</f>
        <v>202-205-0593 </v>
      </c>
      <c r="J114" s="2" t="s">
        <v>630</v>
      </c>
    </row>
    <row r="115" spans="1:10" ht="38.25">
      <c r="A115" s="2" t="s">
        <v>631</v>
      </c>
      <c r="B115" s="2" t="s">
        <v>632</v>
      </c>
      <c r="C115" s="2" t="s">
        <v>633</v>
      </c>
      <c r="D115" s="2" t="s">
        <v>20</v>
      </c>
      <c r="F115" s="2" t="s">
        <v>21</v>
      </c>
      <c r="G115" s="2" t="s">
        <v>22</v>
      </c>
      <c r="H115" s="2" t="str">
        <f>"20740 "</f>
        <v>20740 </v>
      </c>
      <c r="I115" s="2" t="str">
        <f>"301-436-1432 "</f>
        <v>301-436-1432 </v>
      </c>
      <c r="J115" s="2" t="s">
        <v>634</v>
      </c>
    </row>
    <row r="116" spans="1:10" ht="25.5">
      <c r="A116" s="2" t="s">
        <v>960</v>
      </c>
      <c r="B116" s="2" t="s">
        <v>961</v>
      </c>
      <c r="C116" s="2" t="s">
        <v>841</v>
      </c>
      <c r="F116" s="2" t="s">
        <v>21</v>
      </c>
      <c r="G116" s="2" t="s">
        <v>22</v>
      </c>
      <c r="J116" s="4" t="s">
        <v>964</v>
      </c>
    </row>
    <row r="117" spans="1:10" ht="51">
      <c r="A117" s="2" t="s">
        <v>635</v>
      </c>
      <c r="B117" s="2" t="s">
        <v>636</v>
      </c>
      <c r="C117" s="2" t="s">
        <v>637</v>
      </c>
      <c r="D117" s="2" t="s">
        <v>638</v>
      </c>
      <c r="E117" s="2" t="s">
        <v>639</v>
      </c>
      <c r="F117" s="2" t="s">
        <v>640</v>
      </c>
      <c r="G117" s="2" t="s">
        <v>15</v>
      </c>
      <c r="H117" s="2" t="str">
        <f>"91911 "</f>
        <v>91911 </v>
      </c>
      <c r="I117" s="2" t="str">
        <f>"(619) 946-9607 "</f>
        <v>(619) 946-9607 </v>
      </c>
      <c r="J117" s="2" t="s">
        <v>641</v>
      </c>
    </row>
    <row r="118" spans="1:10" ht="38.25">
      <c r="A118" s="2" t="s">
        <v>642</v>
      </c>
      <c r="B118" s="2" t="s">
        <v>643</v>
      </c>
      <c r="C118" s="2" t="s">
        <v>19</v>
      </c>
      <c r="D118" s="2" t="s">
        <v>20</v>
      </c>
      <c r="E118" s="2" t="s">
        <v>644</v>
      </c>
      <c r="F118" s="2" t="s">
        <v>21</v>
      </c>
      <c r="G118" s="2" t="s">
        <v>22</v>
      </c>
      <c r="H118" s="2" t="str">
        <f>"20740 "</f>
        <v>20740 </v>
      </c>
      <c r="I118" s="2" t="str">
        <f>"301-436-1437 "</f>
        <v>301-436-1437 </v>
      </c>
      <c r="J118" s="2" t="s">
        <v>645</v>
      </c>
    </row>
    <row r="119" spans="1:10" ht="25.5">
      <c r="A119" s="2" t="s">
        <v>646</v>
      </c>
      <c r="B119" s="2" t="s">
        <v>647</v>
      </c>
      <c r="C119" s="2" t="s">
        <v>648</v>
      </c>
      <c r="D119" s="2" t="s">
        <v>649</v>
      </c>
      <c r="E119" s="2" t="s">
        <v>650</v>
      </c>
      <c r="F119" s="2" t="s">
        <v>78</v>
      </c>
      <c r="G119" s="2" t="s">
        <v>79</v>
      </c>
      <c r="H119" s="2" t="str">
        <f>"20001 "</f>
        <v>20001 </v>
      </c>
      <c r="I119" s="2" t="str">
        <f>"202-434-4102 "</f>
        <v>202-434-4102 </v>
      </c>
      <c r="J119" s="2" t="s">
        <v>651</v>
      </c>
    </row>
    <row r="120" spans="1:10" ht="25.5">
      <c r="A120" s="2" t="s">
        <v>24</v>
      </c>
      <c r="B120" s="2" t="s">
        <v>652</v>
      </c>
      <c r="C120" s="2" t="s">
        <v>183</v>
      </c>
      <c r="D120" s="2" t="s">
        <v>653</v>
      </c>
      <c r="F120" s="2" t="s">
        <v>654</v>
      </c>
      <c r="G120" s="2" t="s">
        <v>15</v>
      </c>
      <c r="H120" s="2" t="str">
        <f>"93245 "</f>
        <v>93245 </v>
      </c>
      <c r="I120" s="2" t="str">
        <f>"559-997-0352 "</f>
        <v>559-997-0352 </v>
      </c>
      <c r="J120" s="2" t="s">
        <v>655</v>
      </c>
    </row>
    <row r="121" spans="1:10" ht="38.25">
      <c r="A121" s="2" t="s">
        <v>656</v>
      </c>
      <c r="B121" s="2" t="s">
        <v>657</v>
      </c>
      <c r="C121" s="2" t="s">
        <v>658</v>
      </c>
      <c r="D121" s="2" t="s">
        <v>659</v>
      </c>
      <c r="F121" s="2" t="s">
        <v>243</v>
      </c>
      <c r="G121" s="2" t="s">
        <v>141</v>
      </c>
      <c r="H121" s="2" t="str">
        <f>"10019 "</f>
        <v>10019 </v>
      </c>
      <c r="I121" s="2" t="str">
        <f>"2122071975 "</f>
        <v>2122071975 </v>
      </c>
      <c r="J121" s="2" t="s">
        <v>660</v>
      </c>
    </row>
    <row r="122" spans="1:10" ht="25.5">
      <c r="A122" s="2" t="s">
        <v>661</v>
      </c>
      <c r="B122" s="2" t="s">
        <v>662</v>
      </c>
      <c r="C122" s="2" t="s">
        <v>663</v>
      </c>
      <c r="D122" s="2" t="s">
        <v>664</v>
      </c>
      <c r="E122" s="2" t="s">
        <v>665</v>
      </c>
      <c r="F122" s="2" t="s">
        <v>666</v>
      </c>
      <c r="G122" s="2" t="s">
        <v>164</v>
      </c>
      <c r="H122" s="2" t="str">
        <f>"60018 "</f>
        <v>60018 </v>
      </c>
      <c r="I122" s="2" t="str">
        <f>"8472325884 "</f>
        <v>8472325884 </v>
      </c>
      <c r="J122" s="2" t="s">
        <v>667</v>
      </c>
    </row>
    <row r="123" spans="1:11" ht="38.25">
      <c r="A123" s="2" t="s">
        <v>92</v>
      </c>
      <c r="B123" s="2" t="s">
        <v>668</v>
      </c>
      <c r="C123" s="2" t="s">
        <v>669</v>
      </c>
      <c r="D123" s="2" t="s">
        <v>670</v>
      </c>
      <c r="F123" s="2" t="s">
        <v>671</v>
      </c>
      <c r="G123" s="2" t="s">
        <v>141</v>
      </c>
      <c r="H123" s="2" t="str">
        <f>"14219 "</f>
        <v>14219 </v>
      </c>
      <c r="I123" s="2" t="str">
        <f>"7168168927 "</f>
        <v>7168168927 </v>
      </c>
      <c r="J123" s="2" t="s">
        <v>672</v>
      </c>
      <c r="K123" s="2" t="s">
        <v>673</v>
      </c>
    </row>
    <row r="124" spans="1:10" ht="25.5">
      <c r="A124" s="2" t="s">
        <v>674</v>
      </c>
      <c r="B124" s="2" t="s">
        <v>675</v>
      </c>
      <c r="C124" s="2" t="s">
        <v>19</v>
      </c>
      <c r="D124" s="2" t="s">
        <v>676</v>
      </c>
      <c r="F124" s="2" t="s">
        <v>677</v>
      </c>
      <c r="G124" s="2" t="s">
        <v>22</v>
      </c>
      <c r="H124" s="2" t="str">
        <f>"20708 "</f>
        <v>20708 </v>
      </c>
      <c r="I124" s="2" t="str">
        <f>"301-210-6694 "</f>
        <v>301-210-6694 </v>
      </c>
      <c r="J124" s="2" t="s">
        <v>678</v>
      </c>
    </row>
    <row r="125" spans="1:10" ht="38.25">
      <c r="A125" s="2" t="s">
        <v>679</v>
      </c>
      <c r="B125" s="2" t="s">
        <v>680</v>
      </c>
      <c r="C125" s="2" t="s">
        <v>681</v>
      </c>
      <c r="D125" s="2" t="s">
        <v>682</v>
      </c>
      <c r="F125" s="2" t="s">
        <v>78</v>
      </c>
      <c r="G125" s="2" t="s">
        <v>683</v>
      </c>
      <c r="H125" s="2" t="str">
        <f>"20540 "</f>
        <v>20540 </v>
      </c>
      <c r="I125" s="2" t="str">
        <f>"202-707-7032DVPK32 "</f>
        <v>202-707-7032DVPK32 </v>
      </c>
      <c r="J125" s="2" t="s">
        <v>684</v>
      </c>
    </row>
    <row r="126" spans="1:14" ht="76.5">
      <c r="A126" s="2" t="s">
        <v>262</v>
      </c>
      <c r="B126" s="2" t="s">
        <v>685</v>
      </c>
      <c r="C126" s="2" t="s">
        <v>102</v>
      </c>
      <c r="D126" s="2" t="s">
        <v>103</v>
      </c>
      <c r="E126" s="2" t="s">
        <v>104</v>
      </c>
      <c r="F126" s="2" t="s">
        <v>105</v>
      </c>
      <c r="G126" s="2" t="s">
        <v>41</v>
      </c>
      <c r="H126" s="2" t="str">
        <f>"22033 "</f>
        <v>22033 </v>
      </c>
      <c r="I126" s="2" t="str">
        <f>"703-563-3070 "</f>
        <v>703-563-3070 </v>
      </c>
      <c r="J126" s="2" t="s">
        <v>686</v>
      </c>
      <c r="L126" s="2" t="s">
        <v>687</v>
      </c>
      <c r="N126" s="6">
        <v>10</v>
      </c>
    </row>
    <row r="127" spans="1:10" ht="38.25">
      <c r="A127" s="2" t="s">
        <v>688</v>
      </c>
      <c r="B127" s="2" t="s">
        <v>689</v>
      </c>
      <c r="C127" s="2" t="s">
        <v>88</v>
      </c>
      <c r="D127" s="2" t="s">
        <v>690</v>
      </c>
      <c r="E127" s="2" t="s">
        <v>20</v>
      </c>
      <c r="F127" s="2" t="s">
        <v>21</v>
      </c>
      <c r="G127" s="2" t="s">
        <v>22</v>
      </c>
      <c r="H127" s="2" t="str">
        <f>"20740 "</f>
        <v>20740 </v>
      </c>
      <c r="I127" s="2" t="str">
        <f>"301-436-1828 "</f>
        <v>301-436-1828 </v>
      </c>
      <c r="J127" s="2" t="s">
        <v>691</v>
      </c>
    </row>
    <row r="128" spans="1:10" ht="38.25">
      <c r="A128" s="2" t="s">
        <v>323</v>
      </c>
      <c r="B128" s="2" t="s">
        <v>692</v>
      </c>
      <c r="C128" s="2" t="s">
        <v>597</v>
      </c>
      <c r="D128" s="2" t="s">
        <v>693</v>
      </c>
      <c r="F128" s="2" t="s">
        <v>599</v>
      </c>
      <c r="G128" s="2" t="s">
        <v>29</v>
      </c>
      <c r="H128" s="2" t="str">
        <f>"19003 "</f>
        <v>19003 </v>
      </c>
      <c r="I128" s="2" t="str">
        <f>"610-645-1829 "</f>
        <v>610-645-1829 </v>
      </c>
      <c r="J128" s="2" t="s">
        <v>694</v>
      </c>
    </row>
    <row r="129" spans="1:10" ht="38.25">
      <c r="A129" s="2" t="s">
        <v>695</v>
      </c>
      <c r="B129" s="2" t="s">
        <v>696</v>
      </c>
      <c r="D129" s="2" t="s">
        <v>697</v>
      </c>
      <c r="F129" s="2" t="s">
        <v>677</v>
      </c>
      <c r="G129" s="2" t="s">
        <v>22</v>
      </c>
      <c r="H129" s="2" t="str">
        <f>"20707 "</f>
        <v>20707 </v>
      </c>
      <c r="I129" s="2" t="str">
        <f>"3014361188 "</f>
        <v>3014361188 </v>
      </c>
      <c r="J129" s="2" t="s">
        <v>698</v>
      </c>
    </row>
    <row r="130" spans="1:10" ht="25.5">
      <c r="A130" s="2" t="s">
        <v>642</v>
      </c>
      <c r="B130" s="2" t="s">
        <v>699</v>
      </c>
      <c r="D130" s="2" t="s">
        <v>700</v>
      </c>
      <c r="F130" s="2" t="s">
        <v>701</v>
      </c>
      <c r="G130" s="2" t="s">
        <v>22</v>
      </c>
      <c r="H130" s="2" t="str">
        <f>"21009 "</f>
        <v>21009 </v>
      </c>
      <c r="I130" s="2" t="str">
        <f>"4109130253 "</f>
        <v>4109130253 </v>
      </c>
      <c r="J130" s="2" t="s">
        <v>702</v>
      </c>
    </row>
    <row r="131" spans="1:10" ht="38.25">
      <c r="A131" s="2" t="s">
        <v>283</v>
      </c>
      <c r="B131" s="2" t="s">
        <v>703</v>
      </c>
      <c r="C131" s="2" t="s">
        <v>56</v>
      </c>
      <c r="D131" s="2" t="s">
        <v>20</v>
      </c>
      <c r="E131" s="2" t="s">
        <v>704</v>
      </c>
      <c r="F131" s="2" t="s">
        <v>21</v>
      </c>
      <c r="G131" s="2" t="s">
        <v>22</v>
      </c>
      <c r="H131" s="2" t="str">
        <f>"20740 "</f>
        <v>20740 </v>
      </c>
      <c r="I131" s="2" t="str">
        <f>"436-2126 "</f>
        <v>436-2126 </v>
      </c>
      <c r="J131" s="2" t="s">
        <v>705</v>
      </c>
    </row>
    <row r="132" spans="1:14" ht="38.25">
      <c r="A132" s="2" t="s">
        <v>706</v>
      </c>
      <c r="B132" s="2" t="s">
        <v>707</v>
      </c>
      <c r="C132" s="2" t="s">
        <v>708</v>
      </c>
      <c r="D132" s="2" t="s">
        <v>709</v>
      </c>
      <c r="F132" s="2" t="s">
        <v>710</v>
      </c>
      <c r="G132" s="2" t="s">
        <v>711</v>
      </c>
      <c r="H132" s="2" t="str">
        <f>"32653 "</f>
        <v>32653 </v>
      </c>
      <c r="I132" s="2" t="str">
        <f>"352-337-3929 "</f>
        <v>352-337-3929 </v>
      </c>
      <c r="J132" s="2" t="s">
        <v>712</v>
      </c>
      <c r="L132" s="2" t="s">
        <v>713</v>
      </c>
      <c r="M132" s="2" t="s">
        <v>708</v>
      </c>
      <c r="N132" s="6" t="s">
        <v>714</v>
      </c>
    </row>
    <row r="133" spans="1:10" ht="25.5">
      <c r="A133" s="2" t="s">
        <v>715</v>
      </c>
      <c r="B133" s="2" t="s">
        <v>716</v>
      </c>
      <c r="C133" s="2" t="s">
        <v>717</v>
      </c>
      <c r="D133" s="2" t="s">
        <v>718</v>
      </c>
      <c r="F133" s="2" t="s">
        <v>719</v>
      </c>
      <c r="G133" s="2" t="s">
        <v>266</v>
      </c>
      <c r="H133" s="2" t="str">
        <f>"07840 "</f>
        <v>07840 </v>
      </c>
      <c r="I133" s="2" t="str">
        <f>"908 850-2753 "</f>
        <v>908 850-2753 </v>
      </c>
      <c r="J133" s="2" t="s">
        <v>720</v>
      </c>
    </row>
    <row r="134" spans="1:10" ht="25.5">
      <c r="A134" s="2" t="s">
        <v>436</v>
      </c>
      <c r="B134" s="2" t="s">
        <v>721</v>
      </c>
      <c r="C134" s="2" t="s">
        <v>722</v>
      </c>
      <c r="D134" s="2" t="s">
        <v>723</v>
      </c>
      <c r="F134" s="2" t="s">
        <v>724</v>
      </c>
      <c r="G134" s="2" t="s">
        <v>725</v>
      </c>
      <c r="H134" s="2" t="str">
        <f>"55912 "</f>
        <v>55912 </v>
      </c>
      <c r="I134" s="2" t="str">
        <f>"507-437-5342 "</f>
        <v>507-437-5342 </v>
      </c>
      <c r="J134" s="2" t="s">
        <v>726</v>
      </c>
    </row>
    <row r="135" spans="1:10" ht="25.5">
      <c r="A135" s="2" t="s">
        <v>727</v>
      </c>
      <c r="B135" s="2" t="s">
        <v>728</v>
      </c>
      <c r="C135" s="2" t="s">
        <v>729</v>
      </c>
      <c r="D135" s="2" t="s">
        <v>730</v>
      </c>
      <c r="F135" s="2" t="s">
        <v>731</v>
      </c>
      <c r="G135" s="2" t="s">
        <v>164</v>
      </c>
      <c r="H135" s="2" t="str">
        <f>"60661 "</f>
        <v>60661 </v>
      </c>
      <c r="I135" s="2" t="str">
        <f>"312-596-+4207 "</f>
        <v>312-596-+4207 </v>
      </c>
      <c r="J135" s="2" t="s">
        <v>732</v>
      </c>
    </row>
    <row r="136" spans="1:10" ht="25.5">
      <c r="A136" s="2" t="s">
        <v>733</v>
      </c>
      <c r="B136" s="2" t="s">
        <v>734</v>
      </c>
      <c r="C136" s="2" t="s">
        <v>735</v>
      </c>
      <c r="D136" s="2" t="s">
        <v>736</v>
      </c>
      <c r="F136" s="2" t="s">
        <v>737</v>
      </c>
      <c r="G136" s="2" t="s">
        <v>29</v>
      </c>
      <c r="H136" s="2" t="str">
        <f>"18017 "</f>
        <v>18017 </v>
      </c>
      <c r="I136" s="2" t="str">
        <f>"610-867-7568 "</f>
        <v>610-867-7568 </v>
      </c>
      <c r="J136" s="2" t="s">
        <v>738</v>
      </c>
    </row>
    <row r="137" spans="1:10" ht="38.25">
      <c r="A137" s="2" t="s">
        <v>739</v>
      </c>
      <c r="B137" s="2" t="s">
        <v>740</v>
      </c>
      <c r="C137" s="2" t="s">
        <v>741</v>
      </c>
      <c r="D137" s="2" t="s">
        <v>742</v>
      </c>
      <c r="F137" s="2" t="s">
        <v>78</v>
      </c>
      <c r="G137" s="2" t="s">
        <v>79</v>
      </c>
      <c r="H137" s="2" t="str">
        <f>"20036 "</f>
        <v>20036 </v>
      </c>
      <c r="I137" s="2" t="str">
        <f>"202-429-8129 "</f>
        <v>202-429-8129 </v>
      </c>
      <c r="J137" s="2" t="s">
        <v>743</v>
      </c>
    </row>
    <row r="138" spans="1:10" ht="25.5">
      <c r="A138" s="2" t="s">
        <v>86</v>
      </c>
      <c r="B138" s="2" t="s">
        <v>744</v>
      </c>
      <c r="C138" s="2" t="s">
        <v>745</v>
      </c>
      <c r="D138" s="2" t="s">
        <v>746</v>
      </c>
      <c r="F138" s="2" t="s">
        <v>225</v>
      </c>
      <c r="G138" s="2" t="s">
        <v>41</v>
      </c>
      <c r="H138" s="2" t="str">
        <f>"22307 "</f>
        <v>22307 </v>
      </c>
      <c r="I138" s="2" t="str">
        <f>"202-460-3529 "</f>
        <v>202-460-3529 </v>
      </c>
      <c r="J138" s="2" t="s">
        <v>747</v>
      </c>
    </row>
    <row r="139" spans="1:10" ht="25.5">
      <c r="A139" s="2" t="s">
        <v>748</v>
      </c>
      <c r="B139" s="2" t="s">
        <v>749</v>
      </c>
      <c r="C139" s="2" t="s">
        <v>750</v>
      </c>
      <c r="D139" s="2" t="s">
        <v>526</v>
      </c>
      <c r="E139" s="2" t="s">
        <v>751</v>
      </c>
      <c r="F139" s="2" t="s">
        <v>78</v>
      </c>
      <c r="G139" s="2" t="s">
        <v>79</v>
      </c>
      <c r="H139" s="2" t="str">
        <f>"20005 "</f>
        <v>20005 </v>
      </c>
      <c r="I139" s="2" t="str">
        <f>"202-789-0300 "</f>
        <v>202-789-0300 </v>
      </c>
      <c r="J139" s="2" t="s">
        <v>752</v>
      </c>
    </row>
    <row r="140" spans="1:10" ht="25.5">
      <c r="A140" s="2" t="s">
        <v>753</v>
      </c>
      <c r="B140" s="2" t="s">
        <v>754</v>
      </c>
      <c r="C140" s="2" t="s">
        <v>755</v>
      </c>
      <c r="D140" s="2" t="s">
        <v>756</v>
      </c>
      <c r="E140" s="2" t="s">
        <v>189</v>
      </c>
      <c r="F140" s="2" t="s">
        <v>225</v>
      </c>
      <c r="G140" s="2" t="s">
        <v>41</v>
      </c>
      <c r="H140" s="2" t="str">
        <f>"22314 "</f>
        <v>22314 </v>
      </c>
      <c r="I140" s="2" t="str">
        <f>"301-610-9933 "</f>
        <v>301-610-9933 </v>
      </c>
      <c r="J140" s="2" t="s">
        <v>757</v>
      </c>
    </row>
    <row r="141" spans="1:10" ht="38.25">
      <c r="A141" s="2" t="s">
        <v>758</v>
      </c>
      <c r="B141" s="2" t="s">
        <v>759</v>
      </c>
      <c r="C141" s="2" t="s">
        <v>760</v>
      </c>
      <c r="D141" s="2" t="s">
        <v>761</v>
      </c>
      <c r="F141" s="2" t="s">
        <v>762</v>
      </c>
      <c r="G141" s="2" t="s">
        <v>763</v>
      </c>
      <c r="H141" s="2" t="str">
        <f>"47721-0001 "</f>
        <v>47721-0001 </v>
      </c>
      <c r="I141" s="2" t="str">
        <f>"812-429-8615 "</f>
        <v>812-429-8615 </v>
      </c>
      <c r="J141" s="2" t="s">
        <v>764</v>
      </c>
    </row>
    <row r="142" spans="1:10" ht="25.5">
      <c r="A142" s="2" t="s">
        <v>359</v>
      </c>
      <c r="B142" s="2" t="s">
        <v>765</v>
      </c>
      <c r="C142" s="2" t="s">
        <v>766</v>
      </c>
      <c r="D142" s="2" t="s">
        <v>767</v>
      </c>
      <c r="F142" s="2" t="s">
        <v>21</v>
      </c>
      <c r="G142" s="2" t="s">
        <v>22</v>
      </c>
      <c r="H142" s="2" t="str">
        <f>"20740 "</f>
        <v>20740 </v>
      </c>
      <c r="I142" s="2" t="str">
        <f>"301 436-2373 "</f>
        <v>301 436-2373 </v>
      </c>
      <c r="J142" s="2" t="s">
        <v>768</v>
      </c>
    </row>
    <row r="143" spans="1:10" ht="25.5">
      <c r="A143" s="2" t="s">
        <v>796</v>
      </c>
      <c r="B143" s="2" t="s">
        <v>974</v>
      </c>
      <c r="C143" s="2" t="s">
        <v>976</v>
      </c>
      <c r="J143" s="4" t="s">
        <v>978</v>
      </c>
    </row>
    <row r="144" spans="1:10" ht="51">
      <c r="A144" s="2" t="s">
        <v>769</v>
      </c>
      <c r="B144" s="2" t="s">
        <v>770</v>
      </c>
      <c r="C144" s="2" t="s">
        <v>771</v>
      </c>
      <c r="D144" s="2" t="s">
        <v>772</v>
      </c>
      <c r="F144" s="2" t="s">
        <v>21</v>
      </c>
      <c r="G144" s="2" t="s">
        <v>22</v>
      </c>
      <c r="H144" s="2" t="str">
        <f>"20740 "</f>
        <v>20740 </v>
      </c>
      <c r="I144" s="2" t="str">
        <f>"(301)436-1242 "</f>
        <v>(301)436-1242 </v>
      </c>
      <c r="J144" s="2" t="s">
        <v>773</v>
      </c>
    </row>
    <row r="145" spans="1:10" ht="25.5">
      <c r="A145" s="2" t="s">
        <v>774</v>
      </c>
      <c r="B145" s="2" t="s">
        <v>775</v>
      </c>
      <c r="D145" s="2" t="s">
        <v>776</v>
      </c>
      <c r="F145" s="2" t="s">
        <v>78</v>
      </c>
      <c r="G145" s="2" t="s">
        <v>79</v>
      </c>
      <c r="H145" s="2" t="str">
        <f>"20036 "</f>
        <v>20036 </v>
      </c>
      <c r="I145" s="2" t="str">
        <f>"2022047660 "</f>
        <v>2022047660 </v>
      </c>
      <c r="J145" s="2" t="s">
        <v>777</v>
      </c>
    </row>
    <row r="146" spans="1:10" ht="25.5">
      <c r="A146" s="2" t="s">
        <v>778</v>
      </c>
      <c r="B146" s="2" t="s">
        <v>779</v>
      </c>
      <c r="C146" s="2" t="s">
        <v>525</v>
      </c>
      <c r="D146" s="2" t="s">
        <v>526</v>
      </c>
      <c r="E146" s="2" t="s">
        <v>751</v>
      </c>
      <c r="F146" s="2" t="s">
        <v>78</v>
      </c>
      <c r="G146" s="2" t="s">
        <v>79</v>
      </c>
      <c r="H146" s="2" t="str">
        <f>"20005 "</f>
        <v>20005 </v>
      </c>
      <c r="I146" s="2" t="str">
        <f>"202-789-0300 "</f>
        <v>202-789-0300 </v>
      </c>
      <c r="J146" s="2" t="s">
        <v>780</v>
      </c>
    </row>
    <row r="147" spans="1:10" ht="38.25">
      <c r="A147" s="2" t="s">
        <v>516</v>
      </c>
      <c r="B147" s="2" t="s">
        <v>781</v>
      </c>
      <c r="C147" s="2" t="s">
        <v>782</v>
      </c>
      <c r="D147" s="2" t="s">
        <v>783</v>
      </c>
      <c r="F147" s="2" t="s">
        <v>243</v>
      </c>
      <c r="G147" s="2" t="s">
        <v>141</v>
      </c>
      <c r="H147" s="2" t="str">
        <f>"10029 "</f>
        <v>10029 </v>
      </c>
      <c r="I147" s="2" t="str">
        <f>"212-241-5749 "</f>
        <v>212-241-5749 </v>
      </c>
      <c r="J147" s="2" t="s">
        <v>784</v>
      </c>
    </row>
    <row r="148" spans="1:10" ht="25.5">
      <c r="A148" s="2" t="s">
        <v>785</v>
      </c>
      <c r="B148" s="2" t="s">
        <v>786</v>
      </c>
      <c r="C148" s="2" t="s">
        <v>787</v>
      </c>
      <c r="D148" s="2" t="s">
        <v>788</v>
      </c>
      <c r="F148" s="2" t="s">
        <v>789</v>
      </c>
      <c r="G148" s="2" t="s">
        <v>15</v>
      </c>
      <c r="H148" s="2" t="str">
        <f>"92606 "</f>
        <v>92606 </v>
      </c>
      <c r="I148" s="2" t="str">
        <f>"949-399-4050 "</f>
        <v>949-399-4050 </v>
      </c>
      <c r="J148" s="2" t="s">
        <v>790</v>
      </c>
    </row>
    <row r="149" spans="1:10" ht="25.5">
      <c r="A149" s="2" t="s">
        <v>421</v>
      </c>
      <c r="B149" s="2" t="s">
        <v>791</v>
      </c>
      <c r="C149" s="2" t="s">
        <v>792</v>
      </c>
      <c r="D149" s="2" t="s">
        <v>793</v>
      </c>
      <c r="F149" s="2" t="s">
        <v>794</v>
      </c>
      <c r="G149" s="2" t="s">
        <v>164</v>
      </c>
      <c r="H149" s="2" t="str">
        <f>"60134 "</f>
        <v>60134 </v>
      </c>
      <c r="I149" s="2" t="str">
        <f>"630-262-1154 "</f>
        <v>630-262-1154 </v>
      </c>
      <c r="J149" s="2" t="s">
        <v>795</v>
      </c>
    </row>
    <row r="150" spans="1:10" ht="38.25">
      <c r="A150" s="2" t="s">
        <v>796</v>
      </c>
      <c r="B150" s="2" t="s">
        <v>797</v>
      </c>
      <c r="C150" s="2" t="s">
        <v>798</v>
      </c>
      <c r="D150" s="2" t="s">
        <v>799</v>
      </c>
      <c r="F150" s="2" t="s">
        <v>78</v>
      </c>
      <c r="G150" s="2" t="s">
        <v>79</v>
      </c>
      <c r="H150" s="2" t="str">
        <f>"20004 "</f>
        <v>20004 </v>
      </c>
      <c r="I150" s="2" t="str">
        <f>"202-662-5262 "</f>
        <v>202-662-5262 </v>
      </c>
      <c r="J150" s="2" t="s">
        <v>800</v>
      </c>
    </row>
    <row r="151" spans="1:10" ht="25.5">
      <c r="A151" s="2" t="s">
        <v>656</v>
      </c>
      <c r="B151" s="2" t="s">
        <v>801</v>
      </c>
      <c r="C151" s="2" t="s">
        <v>802</v>
      </c>
      <c r="D151" s="2" t="s">
        <v>803</v>
      </c>
      <c r="E151" s="2" t="s">
        <v>77</v>
      </c>
      <c r="F151" s="2" t="s">
        <v>78</v>
      </c>
      <c r="G151" s="2" t="s">
        <v>79</v>
      </c>
      <c r="H151" s="2" t="str">
        <f>"20036 "</f>
        <v>20036 </v>
      </c>
      <c r="I151" s="2" t="str">
        <f>"202-466-4500 "</f>
        <v>202-466-4500 </v>
      </c>
      <c r="J151" s="2" t="s">
        <v>804</v>
      </c>
    </row>
    <row r="152" spans="1:10" ht="25.5">
      <c r="A152" s="2" t="s">
        <v>805</v>
      </c>
      <c r="B152" s="2" t="s">
        <v>806</v>
      </c>
      <c r="D152" s="2" t="s">
        <v>807</v>
      </c>
      <c r="F152" s="2" t="s">
        <v>808</v>
      </c>
      <c r="G152" s="2" t="s">
        <v>41</v>
      </c>
      <c r="H152" s="2" t="str">
        <f>"22180 "</f>
        <v>22180 </v>
      </c>
      <c r="I152" s="2" t="str">
        <f>"7033191836 "</f>
        <v>7033191836 </v>
      </c>
      <c r="J152" s="2" t="s">
        <v>809</v>
      </c>
    </row>
    <row r="153" spans="1:10" ht="25.5">
      <c r="A153" s="2" t="s">
        <v>646</v>
      </c>
      <c r="B153" s="2" t="s">
        <v>810</v>
      </c>
      <c r="C153" s="2" t="s">
        <v>811</v>
      </c>
      <c r="D153" s="2" t="s">
        <v>812</v>
      </c>
      <c r="F153" s="2" t="s">
        <v>157</v>
      </c>
      <c r="G153" s="2" t="s">
        <v>41</v>
      </c>
      <c r="H153" s="2" t="str">
        <f>"22202 "</f>
        <v>22202 </v>
      </c>
      <c r="I153" s="2" t="str">
        <f>"703-416-8572 "</f>
        <v>703-416-8572 </v>
      </c>
      <c r="J153" s="2" t="s">
        <v>813</v>
      </c>
    </row>
    <row r="154" spans="1:10" ht="38.25">
      <c r="A154" s="2" t="s">
        <v>421</v>
      </c>
      <c r="B154" s="2" t="s">
        <v>810</v>
      </c>
      <c r="C154" s="2" t="s">
        <v>814</v>
      </c>
      <c r="D154" s="2" t="s">
        <v>815</v>
      </c>
      <c r="F154" s="2" t="s">
        <v>816</v>
      </c>
      <c r="G154" s="2" t="s">
        <v>41</v>
      </c>
      <c r="H154" s="2" t="str">
        <f>"22003 "</f>
        <v>22003 </v>
      </c>
      <c r="I154" s="2" t="str">
        <f>"703.256.7539 "</f>
        <v>703.256.7539 </v>
      </c>
      <c r="J154" s="2" t="s">
        <v>817</v>
      </c>
    </row>
    <row r="155" spans="1:10" ht="25.5">
      <c r="A155" s="2" t="s">
        <v>528</v>
      </c>
      <c r="B155" s="2" t="s">
        <v>818</v>
      </c>
      <c r="D155" s="2" t="s">
        <v>549</v>
      </c>
      <c r="E155" s="2" t="s">
        <v>550</v>
      </c>
      <c r="F155" s="2" t="s">
        <v>551</v>
      </c>
      <c r="G155" s="2" t="s">
        <v>22</v>
      </c>
      <c r="H155" s="2" t="str">
        <f>"20852 "</f>
        <v>20852 </v>
      </c>
      <c r="I155" s="2" t="str">
        <f>"2402214472 "</f>
        <v>2402214472 </v>
      </c>
      <c r="J155" s="2" t="s">
        <v>819</v>
      </c>
    </row>
    <row r="156" spans="1:10" ht="25.5">
      <c r="A156" s="2" t="s">
        <v>820</v>
      </c>
      <c r="B156" s="2" t="s">
        <v>821</v>
      </c>
      <c r="C156" s="2" t="s">
        <v>822</v>
      </c>
      <c r="D156" s="2" t="s">
        <v>823</v>
      </c>
      <c r="F156" s="2" t="s">
        <v>824</v>
      </c>
      <c r="G156" s="2" t="s">
        <v>41</v>
      </c>
      <c r="H156" s="2" t="str">
        <f>"20110 "</f>
        <v>20110 </v>
      </c>
      <c r="I156" s="2" t="str">
        <f>"703-530-7741 "</f>
        <v>703-530-7741 </v>
      </c>
      <c r="J156" s="2" t="s">
        <v>825</v>
      </c>
    </row>
    <row r="157" spans="1:10" ht="25.5">
      <c r="A157" s="2" t="s">
        <v>826</v>
      </c>
      <c r="B157" s="2" t="s">
        <v>827</v>
      </c>
      <c r="D157" s="2" t="s">
        <v>828</v>
      </c>
      <c r="F157" s="2" t="s">
        <v>829</v>
      </c>
      <c r="G157" s="2" t="s">
        <v>22</v>
      </c>
      <c r="H157" s="2" t="str">
        <f>"20878 "</f>
        <v>20878 </v>
      </c>
      <c r="I157" s="2" t="str">
        <f>"3018270125 "</f>
        <v>3018270125 </v>
      </c>
      <c r="J157" s="2" t="s">
        <v>830</v>
      </c>
    </row>
    <row r="158" spans="1:10" ht="38.25">
      <c r="A158" s="2" t="s">
        <v>831</v>
      </c>
      <c r="B158" s="2" t="s">
        <v>832</v>
      </c>
      <c r="C158" s="2" t="s">
        <v>88</v>
      </c>
      <c r="D158" s="2" t="s">
        <v>20</v>
      </c>
      <c r="F158" s="2" t="s">
        <v>21</v>
      </c>
      <c r="G158" s="2" t="s">
        <v>22</v>
      </c>
      <c r="H158" s="2" t="str">
        <f>"20740 "</f>
        <v>20740 </v>
      </c>
      <c r="I158" s="2" t="str">
        <f>"301-436-1783 "</f>
        <v>301-436-1783 </v>
      </c>
      <c r="J158" s="2" t="s">
        <v>833</v>
      </c>
    </row>
    <row r="159" spans="1:10" ht="25.5">
      <c r="A159" s="2" t="s">
        <v>289</v>
      </c>
      <c r="B159" s="2" t="s">
        <v>834</v>
      </c>
      <c r="C159" s="2" t="s">
        <v>835</v>
      </c>
      <c r="D159" s="2" t="s">
        <v>836</v>
      </c>
      <c r="F159" s="2" t="s">
        <v>837</v>
      </c>
      <c r="G159" s="2" t="s">
        <v>41</v>
      </c>
      <c r="H159" s="2" t="str">
        <f>"20166 "</f>
        <v>20166 </v>
      </c>
      <c r="I159" s="2" t="str">
        <f>"703-406-6893 "</f>
        <v>703-406-6893 </v>
      </c>
      <c r="J159" s="2" t="s">
        <v>838</v>
      </c>
    </row>
    <row r="160" spans="1:10" ht="25.5">
      <c r="A160" s="2" t="s">
        <v>839</v>
      </c>
      <c r="B160" s="2" t="s">
        <v>840</v>
      </c>
      <c r="C160" s="2" t="s">
        <v>841</v>
      </c>
      <c r="D160" s="2" t="s">
        <v>134</v>
      </c>
      <c r="F160" s="2" t="s">
        <v>21</v>
      </c>
      <c r="G160" s="2" t="s">
        <v>22</v>
      </c>
      <c r="H160" s="2" t="str">
        <f>"20740 "</f>
        <v>20740 </v>
      </c>
      <c r="I160" s="2" t="str">
        <f>"301-436-2040 "</f>
        <v>301-436-2040 </v>
      </c>
      <c r="J160" s="2" t="s">
        <v>842</v>
      </c>
    </row>
    <row r="161" spans="1:10" ht="25.5">
      <c r="A161" s="2" t="s">
        <v>73</v>
      </c>
      <c r="B161" s="2" t="s">
        <v>843</v>
      </c>
      <c r="C161" s="2" t="s">
        <v>844</v>
      </c>
      <c r="D161" s="2" t="s">
        <v>845</v>
      </c>
      <c r="F161" s="2" t="s">
        <v>846</v>
      </c>
      <c r="G161" s="2" t="s">
        <v>847</v>
      </c>
      <c r="H161" s="2" t="str">
        <f>"19004 "</f>
        <v>19004 </v>
      </c>
      <c r="I161" s="2" t="str">
        <f>"610-667-7687 "</f>
        <v>610-667-7687 </v>
      </c>
      <c r="J161" s="2" t="s">
        <v>848</v>
      </c>
    </row>
    <row r="162" spans="1:10" ht="38.25">
      <c r="A162" s="2" t="s">
        <v>849</v>
      </c>
      <c r="B162" s="2" t="s">
        <v>850</v>
      </c>
      <c r="C162" s="2" t="s">
        <v>851</v>
      </c>
      <c r="D162" s="2" t="s">
        <v>852</v>
      </c>
      <c r="F162" s="2" t="s">
        <v>78</v>
      </c>
      <c r="G162" s="2" t="s">
        <v>79</v>
      </c>
      <c r="H162" s="2" t="str">
        <f>"20009 "</f>
        <v>20009 </v>
      </c>
      <c r="I162" s="2" t="str">
        <f>"2022044723 "</f>
        <v>2022044723 </v>
      </c>
      <c r="J162" s="2" t="s">
        <v>853</v>
      </c>
    </row>
    <row r="163" spans="1:10" ht="25.5">
      <c r="A163" s="2" t="s">
        <v>35</v>
      </c>
      <c r="B163" s="2" t="s">
        <v>854</v>
      </c>
      <c r="C163" s="2" t="s">
        <v>855</v>
      </c>
      <c r="D163" s="2" t="s">
        <v>856</v>
      </c>
      <c r="F163" s="2" t="s">
        <v>857</v>
      </c>
      <c r="G163" s="2" t="s">
        <v>41</v>
      </c>
      <c r="H163" s="2" t="str">
        <f>"22015 "</f>
        <v>22015 </v>
      </c>
      <c r="I163" s="2" t="str">
        <f>"703-323-6168 "</f>
        <v>703-323-6168 </v>
      </c>
      <c r="J163" s="2" t="s">
        <v>858</v>
      </c>
    </row>
    <row r="164" spans="1:10" ht="38.25">
      <c r="A164" s="2" t="s">
        <v>9</v>
      </c>
      <c r="B164" s="2" t="s">
        <v>859</v>
      </c>
      <c r="C164" s="2" t="s">
        <v>860</v>
      </c>
      <c r="D164" s="2" t="s">
        <v>861</v>
      </c>
      <c r="F164" s="2" t="s">
        <v>862</v>
      </c>
      <c r="G164" s="2" t="s">
        <v>22</v>
      </c>
      <c r="H164" s="2" t="str">
        <f>"20854 "</f>
        <v>20854 </v>
      </c>
      <c r="I164" s="2" t="str">
        <f>"301-983-2301 "</f>
        <v>301-983-2301 </v>
      </c>
      <c r="J164" s="2" t="s">
        <v>863</v>
      </c>
    </row>
    <row r="165" spans="1:10" ht="25.5">
      <c r="A165" s="2" t="s">
        <v>864</v>
      </c>
      <c r="B165" s="2" t="s">
        <v>865</v>
      </c>
      <c r="C165" s="2" t="s">
        <v>866</v>
      </c>
      <c r="D165" s="2" t="s">
        <v>867</v>
      </c>
      <c r="E165" s="2" t="s">
        <v>868</v>
      </c>
      <c r="F165" s="2" t="s">
        <v>21</v>
      </c>
      <c r="G165" s="2" t="s">
        <v>22</v>
      </c>
      <c r="H165" s="2" t="str">
        <f>"20740-3835 "</f>
        <v>20740-3835 </v>
      </c>
      <c r="I165" s="2" t="str">
        <f>"(301) 436-1602 "</f>
        <v>(301) 436-1602 </v>
      </c>
      <c r="J165" s="2" t="s">
        <v>869</v>
      </c>
    </row>
    <row r="166" spans="1:10" ht="25.5">
      <c r="A166" s="2" t="s">
        <v>870</v>
      </c>
      <c r="B166" s="2" t="s">
        <v>871</v>
      </c>
      <c r="C166" s="2" t="s">
        <v>872</v>
      </c>
      <c r="D166" s="2" t="s">
        <v>873</v>
      </c>
      <c r="E166" s="2" t="s">
        <v>874</v>
      </c>
      <c r="F166" s="2" t="s">
        <v>78</v>
      </c>
      <c r="G166" s="2" t="s">
        <v>79</v>
      </c>
      <c r="H166" s="2" t="str">
        <f>"20024 "</f>
        <v>20024 </v>
      </c>
      <c r="I166" s="2" t="str">
        <f>"2023144701 "</f>
        <v>2023144701 </v>
      </c>
      <c r="J166" s="2" t="s">
        <v>875</v>
      </c>
    </row>
    <row r="167" spans="1:10" ht="25.5">
      <c r="A167" s="2" t="s">
        <v>876</v>
      </c>
      <c r="B167" s="2" t="s">
        <v>877</v>
      </c>
      <c r="C167" s="2" t="s">
        <v>878</v>
      </c>
      <c r="D167" s="2" t="s">
        <v>879</v>
      </c>
      <c r="E167" s="2" t="s">
        <v>880</v>
      </c>
      <c r="F167" s="2" t="s">
        <v>78</v>
      </c>
      <c r="G167" s="2" t="s">
        <v>79</v>
      </c>
      <c r="H167" s="2" t="str">
        <f>"20005 "</f>
        <v>20005 </v>
      </c>
      <c r="I167" s="2" t="str">
        <f>"202-737-9637 "</f>
        <v>202-737-9637 </v>
      </c>
      <c r="J167" s="2" t="s">
        <v>881</v>
      </c>
    </row>
    <row r="168" spans="1:10" ht="38.25">
      <c r="A168" s="2" t="s">
        <v>882</v>
      </c>
      <c r="B168" s="2" t="s">
        <v>883</v>
      </c>
      <c r="C168" s="2" t="s">
        <v>884</v>
      </c>
      <c r="D168" s="2" t="s">
        <v>885</v>
      </c>
      <c r="E168" s="2" t="s">
        <v>494</v>
      </c>
      <c r="F168" s="2" t="s">
        <v>78</v>
      </c>
      <c r="G168" s="2" t="s">
        <v>79</v>
      </c>
      <c r="H168" s="2" t="str">
        <f>"20036 "</f>
        <v>20036 </v>
      </c>
      <c r="I168" s="2" t="str">
        <f>"202-296-6540 "</f>
        <v>202-296-6540 </v>
      </c>
      <c r="J168" s="2" t="s">
        <v>886</v>
      </c>
    </row>
    <row r="169" spans="1:10" ht="38.25">
      <c r="A169" s="2" t="s">
        <v>887</v>
      </c>
      <c r="B169" s="2" t="s">
        <v>888</v>
      </c>
      <c r="C169" s="2" t="s">
        <v>88</v>
      </c>
      <c r="D169" s="2" t="s">
        <v>20</v>
      </c>
      <c r="E169" s="2" t="s">
        <v>889</v>
      </c>
      <c r="F169" s="2" t="s">
        <v>21</v>
      </c>
      <c r="G169" s="2" t="s">
        <v>22</v>
      </c>
      <c r="H169" s="2" t="str">
        <f>"20740 "</f>
        <v>20740 </v>
      </c>
      <c r="I169" s="2" t="str">
        <f>"301-436-1765 "</f>
        <v>301-436-1765 </v>
      </c>
      <c r="J169" s="2" t="s">
        <v>890</v>
      </c>
    </row>
    <row r="170" spans="1:10" ht="25.5">
      <c r="A170" s="2" t="s">
        <v>891</v>
      </c>
      <c r="B170" s="2" t="s">
        <v>892</v>
      </c>
      <c r="C170" s="2" t="s">
        <v>893</v>
      </c>
      <c r="D170" s="2" t="s">
        <v>894</v>
      </c>
      <c r="E170" s="2" t="s">
        <v>895</v>
      </c>
      <c r="F170" s="2" t="s">
        <v>78</v>
      </c>
      <c r="G170" s="2" t="s">
        <v>79</v>
      </c>
      <c r="H170" s="2" t="str">
        <f>"20036 "</f>
        <v>20036 </v>
      </c>
      <c r="I170" s="2" t="str">
        <f>"2027127000 "</f>
        <v>2027127000 </v>
      </c>
      <c r="J170" s="2" t="s">
        <v>896</v>
      </c>
    </row>
    <row r="171" spans="1:10" ht="25.5">
      <c r="A171" s="2" t="s">
        <v>897</v>
      </c>
      <c r="B171" s="2" t="s">
        <v>898</v>
      </c>
      <c r="C171" s="2" t="s">
        <v>899</v>
      </c>
      <c r="D171" s="2" t="s">
        <v>900</v>
      </c>
      <c r="E171" s="2" t="s">
        <v>665</v>
      </c>
      <c r="F171" s="2" t="s">
        <v>901</v>
      </c>
      <c r="G171" s="2" t="s">
        <v>79</v>
      </c>
      <c r="H171" s="2" t="str">
        <f>"20005 "</f>
        <v>20005 </v>
      </c>
      <c r="I171" s="2" t="str">
        <f>"202-6374805 "</f>
        <v>202-6374805 </v>
      </c>
      <c r="J171" s="2" t="s">
        <v>902</v>
      </c>
    </row>
    <row r="172" spans="1:10" ht="25.5">
      <c r="A172" s="2" t="s">
        <v>262</v>
      </c>
      <c r="B172" s="2" t="s">
        <v>903</v>
      </c>
      <c r="C172" s="2" t="s">
        <v>904</v>
      </c>
      <c r="D172" s="2" t="s">
        <v>905</v>
      </c>
      <c r="E172" s="2" t="s">
        <v>419</v>
      </c>
      <c r="F172" s="2" t="s">
        <v>40</v>
      </c>
      <c r="G172" s="2" t="s">
        <v>41</v>
      </c>
      <c r="H172" s="2" t="str">
        <f>"22102 "</f>
        <v>22102 </v>
      </c>
      <c r="I172" s="2" t="str">
        <f>"703-752-8886 "</f>
        <v>703-752-8886 </v>
      </c>
      <c r="J172" s="2" t="s">
        <v>906</v>
      </c>
    </row>
    <row r="173" spans="1:10" ht="25.5">
      <c r="A173" s="2" t="s">
        <v>907</v>
      </c>
      <c r="B173" s="2" t="s">
        <v>908</v>
      </c>
      <c r="C173" s="2" t="s">
        <v>909</v>
      </c>
      <c r="D173" s="2" t="s">
        <v>910</v>
      </c>
      <c r="F173" s="2" t="s">
        <v>78</v>
      </c>
      <c r="G173" s="2" t="s">
        <v>79</v>
      </c>
      <c r="H173" s="2" t="str">
        <f>"20036 "</f>
        <v>20036 </v>
      </c>
      <c r="I173" s="2" t="str">
        <f>"202-973-3668 "</f>
        <v>202-973-3668 </v>
      </c>
      <c r="J173" s="2" t="s">
        <v>911</v>
      </c>
    </row>
    <row r="174" spans="1:10" ht="25.5">
      <c r="A174" s="2" t="s">
        <v>912</v>
      </c>
      <c r="B174" s="2" t="s">
        <v>913</v>
      </c>
      <c r="C174" s="2" t="s">
        <v>914</v>
      </c>
      <c r="D174" s="2" t="s">
        <v>915</v>
      </c>
      <c r="F174" s="2" t="s">
        <v>677</v>
      </c>
      <c r="G174" s="2" t="s">
        <v>22</v>
      </c>
      <c r="H174" s="2" t="str">
        <f>"20708 "</f>
        <v>20708 </v>
      </c>
      <c r="I174" s="2" t="str">
        <f>"301-210-6696 "</f>
        <v>301-210-6696 </v>
      </c>
      <c r="J174" s="2" t="s">
        <v>916</v>
      </c>
    </row>
    <row r="175" spans="1:10" ht="25.5">
      <c r="A175" s="2" t="s">
        <v>917</v>
      </c>
      <c r="B175" s="2" t="s">
        <v>918</v>
      </c>
      <c r="C175" s="2" t="s">
        <v>919</v>
      </c>
      <c r="D175" s="2" t="s">
        <v>920</v>
      </c>
      <c r="E175" s="2" t="s">
        <v>895</v>
      </c>
      <c r="F175" s="2" t="s">
        <v>157</v>
      </c>
      <c r="G175" s="2" t="s">
        <v>41</v>
      </c>
      <c r="H175" s="2" t="str">
        <f>"22202 "</f>
        <v>22202 </v>
      </c>
      <c r="I175" s="2" t="str">
        <f>"202-220-0614 "</f>
        <v>202-220-0614 </v>
      </c>
      <c r="J175" s="2" t="s">
        <v>921</v>
      </c>
    </row>
    <row r="176" spans="1:10" ht="25.5">
      <c r="A176" s="2" t="s">
        <v>35</v>
      </c>
      <c r="B176" s="2" t="s">
        <v>922</v>
      </c>
      <c r="C176" s="2" t="s">
        <v>923</v>
      </c>
      <c r="D176" s="2" t="s">
        <v>924</v>
      </c>
      <c r="E176" s="2" t="s">
        <v>925</v>
      </c>
      <c r="F176" s="2" t="s">
        <v>157</v>
      </c>
      <c r="G176" s="2" t="s">
        <v>41</v>
      </c>
      <c r="H176" s="2" t="str">
        <f>"22202 "</f>
        <v>22202 </v>
      </c>
      <c r="I176" s="2" t="str">
        <f>"7014168572 "</f>
        <v>7014168572 </v>
      </c>
      <c r="J176" s="2" t="s">
        <v>926</v>
      </c>
    </row>
    <row r="177" spans="1:10" ht="25.5">
      <c r="A177" s="2" t="s">
        <v>927</v>
      </c>
      <c r="B177" s="2" t="s">
        <v>928</v>
      </c>
      <c r="C177" s="2" t="s">
        <v>88</v>
      </c>
      <c r="D177" s="2" t="s">
        <v>676</v>
      </c>
      <c r="F177" s="2" t="s">
        <v>677</v>
      </c>
      <c r="G177" s="2" t="s">
        <v>22</v>
      </c>
      <c r="H177" s="2" t="str">
        <f>"20708 "</f>
        <v>20708 </v>
      </c>
      <c r="I177" s="2" t="str">
        <f>"301-210-7504 "</f>
        <v>301-210-7504 </v>
      </c>
      <c r="J177" s="2" t="s">
        <v>929</v>
      </c>
    </row>
    <row r="178" spans="1:10" ht="25.5">
      <c r="A178" s="2" t="s">
        <v>442</v>
      </c>
      <c r="B178" s="2" t="s">
        <v>930</v>
      </c>
      <c r="D178" s="2" t="s">
        <v>931</v>
      </c>
      <c r="F178" s="2" t="s">
        <v>78</v>
      </c>
      <c r="G178" s="2" t="s">
        <v>79</v>
      </c>
      <c r="H178" s="2" t="str">
        <f>"20003 "</f>
        <v>20003 </v>
      </c>
      <c r="I178" s="2" t="str">
        <f>"2025473154 "</f>
        <v>2025473154 </v>
      </c>
      <c r="J178" s="2" t="s">
        <v>932</v>
      </c>
    </row>
    <row r="179" spans="1:10" ht="25.5">
      <c r="A179" s="2" t="s">
        <v>933</v>
      </c>
      <c r="B179" s="2" t="s">
        <v>934</v>
      </c>
      <c r="C179" s="2" t="s">
        <v>19</v>
      </c>
      <c r="D179" s="2" t="s">
        <v>134</v>
      </c>
      <c r="F179" s="2" t="s">
        <v>21</v>
      </c>
      <c r="G179" s="2" t="s">
        <v>22</v>
      </c>
      <c r="H179" s="2" t="str">
        <f>"20740 "</f>
        <v>20740 </v>
      </c>
      <c r="I179" s="2" t="str">
        <f>"301-436-1574 "</f>
        <v>301-436-1574 </v>
      </c>
      <c r="J179" s="2" t="s">
        <v>935</v>
      </c>
    </row>
    <row r="180" spans="1:10" ht="25.5">
      <c r="A180" s="2" t="s">
        <v>936</v>
      </c>
      <c r="B180" s="2" t="s">
        <v>937</v>
      </c>
      <c r="C180" s="2" t="s">
        <v>423</v>
      </c>
      <c r="D180" s="2" t="s">
        <v>938</v>
      </c>
      <c r="F180" s="2" t="s">
        <v>425</v>
      </c>
      <c r="G180" s="2" t="s">
        <v>164</v>
      </c>
      <c r="H180" s="2" t="str">
        <f>"60137 "</f>
        <v>60137 </v>
      </c>
      <c r="I180" s="2" t="str">
        <f>"312 2248728 "</f>
        <v>312 2248728 </v>
      </c>
      <c r="J180" s="2" t="s">
        <v>939</v>
      </c>
    </row>
    <row r="181" spans="1:10" ht="25.5">
      <c r="A181" s="2" t="s">
        <v>940</v>
      </c>
      <c r="B181" s="2" t="s">
        <v>937</v>
      </c>
      <c r="C181" s="2" t="s">
        <v>423</v>
      </c>
      <c r="D181" s="2" t="s">
        <v>938</v>
      </c>
      <c r="F181" s="2" t="s">
        <v>425</v>
      </c>
      <c r="G181" s="2" t="s">
        <v>164</v>
      </c>
      <c r="H181" s="2" t="str">
        <f>"60137 "</f>
        <v>60137 </v>
      </c>
      <c r="I181" s="2" t="str">
        <f>"312 2248728 "</f>
        <v>312 2248728 </v>
      </c>
      <c r="J181" s="2" t="s">
        <v>941</v>
      </c>
    </row>
    <row r="182" spans="1:10" ht="38.25">
      <c r="A182" s="2" t="s">
        <v>466</v>
      </c>
      <c r="B182" s="2" t="s">
        <v>942</v>
      </c>
      <c r="C182" s="2" t="s">
        <v>943</v>
      </c>
      <c r="D182" s="2" t="s">
        <v>944</v>
      </c>
      <c r="F182" s="2" t="s">
        <v>117</v>
      </c>
      <c r="G182" s="2" t="s">
        <v>79</v>
      </c>
      <c r="H182" s="2" t="str">
        <f>"20006 "</f>
        <v>20006 </v>
      </c>
      <c r="I182" s="2" t="str">
        <f>"202-223-5115 "</f>
        <v>202-223-5115 </v>
      </c>
      <c r="J182" s="2" t="s">
        <v>945</v>
      </c>
    </row>
    <row r="183" spans="1:10" ht="25.5">
      <c r="A183" s="2" t="s">
        <v>946</v>
      </c>
      <c r="B183" s="2" t="s">
        <v>947</v>
      </c>
      <c r="C183" s="2" t="s">
        <v>88</v>
      </c>
      <c r="D183" s="2" t="s">
        <v>134</v>
      </c>
      <c r="F183" s="2" t="s">
        <v>21</v>
      </c>
      <c r="G183" s="2" t="s">
        <v>22</v>
      </c>
      <c r="H183" s="2" t="str">
        <f>"21042 "</f>
        <v>21042 </v>
      </c>
      <c r="I183" s="2" t="str">
        <f>"301-436-1681 "</f>
        <v>301-436-1681 </v>
      </c>
      <c r="J183" s="2" t="s">
        <v>948</v>
      </c>
    </row>
    <row r="184" spans="1:10" ht="38.25">
      <c r="A184" s="2" t="s">
        <v>949</v>
      </c>
      <c r="B184" s="2" t="s">
        <v>950</v>
      </c>
      <c r="C184" s="2" t="s">
        <v>951</v>
      </c>
      <c r="D184" s="2" t="s">
        <v>20</v>
      </c>
      <c r="E184" s="2" t="s">
        <v>952</v>
      </c>
      <c r="F184" s="2" t="s">
        <v>21</v>
      </c>
      <c r="G184" s="2" t="s">
        <v>22</v>
      </c>
      <c r="H184" s="2" t="str">
        <f>"20740-3835 "</f>
        <v>20740-3835 </v>
      </c>
      <c r="I184" s="2" t="str">
        <f>"(301) 436-1731 "</f>
        <v>(301) 436-1731 </v>
      </c>
      <c r="J184" s="2" t="s">
        <v>953</v>
      </c>
    </row>
    <row r="185" spans="1:10" ht="25.5">
      <c r="A185" s="2" t="s">
        <v>954</v>
      </c>
      <c r="B185" s="2" t="s">
        <v>955</v>
      </c>
      <c r="C185" s="2" t="s">
        <v>956</v>
      </c>
      <c r="D185" s="2" t="s">
        <v>957</v>
      </c>
      <c r="F185" s="2" t="s">
        <v>958</v>
      </c>
      <c r="G185" s="2" t="s">
        <v>266</v>
      </c>
      <c r="H185" s="2" t="str">
        <f>"07054 "</f>
        <v>07054 </v>
      </c>
      <c r="I185" s="2" t="str">
        <f>"973 889 7398 "</f>
        <v>973 889 7398 </v>
      </c>
      <c r="J185" s="2" t="s">
        <v>959</v>
      </c>
    </row>
  </sheetData>
  <hyperlinks>
    <hyperlink ref="J116" r:id="rId1" display="kenneth.nieves@fda.hhs.gov"/>
    <hyperlink ref="J85" r:id="rId2" display="bonnie.leppert@fda.hhs.gov"/>
    <hyperlink ref="J9" r:id="rId3" display="njiuen.anyargwe@fda.hhs.gov"/>
    <hyperlink ref="J143" r:id="rId4" display="leschwartz@gmail.com"/>
    <hyperlink ref="J41" r:id="rId5" display="rcricler@thompson.com"/>
  </hyperlinks>
  <printOptions gridLines="1" horizontalCentered="1"/>
  <pageMargins left="0" right="0" top="1" bottom="1" header="0.5" footer="0.5"/>
  <pageSetup horizontalDpi="600" verticalDpi="600" orientation="landscape" scale="70" r:id="rId6"/>
  <headerFooter alignWithMargins="0">
    <oddHeader>&amp;C&amp;14FDA Public Meeting on Advisory Labeling
Final Participant Roster 10.14.08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tempuser</cp:lastModifiedBy>
  <cp:lastPrinted>2008-10-14T13:52:49Z</cp:lastPrinted>
  <dcterms:created xsi:type="dcterms:W3CDTF">2008-10-14T13:36:39Z</dcterms:created>
  <dcterms:modified xsi:type="dcterms:W3CDTF">2008-10-17T13:05:40Z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