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5360" windowHeight="8640" activeTab="0"/>
  </bookViews>
  <sheets>
    <sheet name="VISN" sheetId="1" r:id="rId1"/>
    <sheet name="Martinsburg Market" sheetId="2" r:id="rId2"/>
    <sheet name="Baltimore Market" sheetId="3" r:id="rId3"/>
    <sheet name="Washington Market" sheetId="4" r:id="rId4"/>
    <sheet name="ALL" sheetId="5" r:id="rId5"/>
  </sheets>
  <definedNames>
    <definedName name="_xlnm.Print_Area" localSheetId="2">'Baltimore Market'!$A$1:$L$21</definedName>
    <definedName name="_xlnm.Print_Area" localSheetId="0">'VISN'!$A$1:$C$31</definedName>
    <definedName name="_xlnm.Print_Area" localSheetId="3">'Washington Market'!$A$1:$L$21</definedName>
    <definedName name="_xlnm.Print_Titles" localSheetId="2">'Baltimore Market'!$1:$5</definedName>
    <definedName name="_xlnm.Print_Titles" localSheetId="1">'Martinsburg Market'!$1:$3</definedName>
    <definedName name="_xlnm.Print_Titles" localSheetId="3">'Washington Market'!$1:$5</definedName>
  </definedNames>
  <calcPr fullCalcOnLoad="1"/>
</workbook>
</file>

<file path=xl/sharedStrings.xml><?xml version="1.0" encoding="utf-8"?>
<sst xmlns="http://schemas.openxmlformats.org/spreadsheetml/2006/main" count="308" uniqueCount="88">
  <si>
    <t>CARES Categories Planning Initiatives</t>
  </si>
  <si>
    <t>Rationale for PI</t>
  </si>
  <si>
    <t>DOD</t>
  </si>
  <si>
    <t>Vacant Space</t>
  </si>
  <si>
    <t>Rationale/Comments Re: PI</t>
  </si>
  <si>
    <t>Enhanced Use</t>
  </si>
  <si>
    <t>VBA</t>
  </si>
  <si>
    <t>NCA</t>
  </si>
  <si>
    <t>Other Gaps/Issues Not Addressed By CARES Data Analysis</t>
  </si>
  <si>
    <t>Rationale/Comments</t>
  </si>
  <si>
    <t>Category</t>
  </si>
  <si>
    <t>Other Issues</t>
  </si>
  <si>
    <t>Mental Health  Outpatient Stops</t>
  </si>
  <si>
    <t>Medicine Inpatient Beds</t>
  </si>
  <si>
    <t>Surgery Inpatient Beds</t>
  </si>
  <si>
    <t>Psychiatry Inpatient Beds</t>
  </si>
  <si>
    <t>Domiciliary Inpatient Beds</t>
  </si>
  <si>
    <t>Primary Care Outpatient Stops</t>
  </si>
  <si>
    <t>Specialty Care Outpatient Stops</t>
  </si>
  <si>
    <t>Small Facility Planning Initiative</t>
  </si>
  <si>
    <t xml:space="preserve">All VISNs will need to explore options and develop plans to reduce vacant space by 10% in 2004 and 30% by 2005.  </t>
  </si>
  <si>
    <t>Effective Use of Resources</t>
  </si>
  <si>
    <t>PI?</t>
  </si>
  <si>
    <t>N</t>
  </si>
  <si>
    <t>Y</t>
  </si>
  <si>
    <t>CO?</t>
  </si>
  <si>
    <t>Issue</t>
  </si>
  <si>
    <t>Proximity 60 Mile Acute</t>
  </si>
  <si>
    <t>Collaborative Opportunities for use during development of Market Plans</t>
  </si>
  <si>
    <t>Access to Primary Care (# of enrollees)</t>
  </si>
  <si>
    <t>Access to Hospital Care (# of enrollees)</t>
  </si>
  <si>
    <t>Access to Tertiary Care (# of enrollees)</t>
  </si>
  <si>
    <t>Prioritized based on magnitude of gap.  VISN 5 has recommended a VISN-wide Planning Initiative for Domiciliary and Inpatient Psychiatry to look at realigning services according to where patients reside.</t>
  </si>
  <si>
    <t>Prioritized based on magnitude of gap.</t>
  </si>
  <si>
    <t xml:space="preserve">VA Maryland HCS opened a 50-bed Domiciliary in FY2001/2002.  </t>
  </si>
  <si>
    <t>Met threshold criteria</t>
  </si>
  <si>
    <t>Fort Howard was converted to a CBOC in 2002.</t>
  </si>
  <si>
    <t>Proximity 120 Mile Tertiary</t>
  </si>
  <si>
    <t>Population Based</t>
  </si>
  <si>
    <t>Treating Facility Based</t>
  </si>
  <si>
    <t>Type Of Gap</t>
  </si>
  <si>
    <t>FY2012 Gap</t>
  </si>
  <si>
    <t>FY2012 
%Gap</t>
  </si>
  <si>
    <t>FY2022 
Gap</t>
  </si>
  <si>
    <t>FY2022
%Gap</t>
  </si>
  <si>
    <t>Met access guidelines</t>
  </si>
  <si>
    <t>Threshold criteria are not met.</t>
  </si>
  <si>
    <t>2022 Market gap alone was not considered a strong enough gap to be considered a Planning Initiative priority.</t>
  </si>
  <si>
    <t>Trends to 2022 continue in the positive direction and are only slightly below threshold criteria.</t>
  </si>
  <si>
    <t>Mental Health Outpatient Stops</t>
  </si>
  <si>
    <t xml:space="preserve">The following medical centers providing tertiary hospital care are within a 120 mile radius.  While the two major metropolitan areas of Baltimore and Washington DC support two facilities, VISN 5 will explore Centers of Excellence between the two sites.  
Baltimore, MD and Washington, DC.  </t>
  </si>
  <si>
    <t>Baltimore, MD and Philadelphia, PA (VISN 4).  
The travel time distances with traffic patterns are prohibitive to shared services.</t>
  </si>
  <si>
    <t>Washington, DC and Richmond, VA (VISN 6). 
The travel time distances with traffic patterns are prohibitive to shared services.</t>
  </si>
  <si>
    <t>Perry Point, MD and Baltimore, MD.  
Perry Point and Baltimore have different missions that do not overlap. Perry Point is primarily LTC and Psychiatry.</t>
  </si>
  <si>
    <t>No sites identified.</t>
  </si>
  <si>
    <t xml:space="preserve">Baltimore, MD and Washington, DC.  
These two major metropolitan cities justify the need for two sites providing acute services.  </t>
  </si>
  <si>
    <t xml:space="preserve">National Top 15-Use Lease Opportunities: Fort Howard, MD and Washington, DC.     
Possible Enhanced-Use opportunities at Perry Point, MD.                  </t>
  </si>
  <si>
    <t>Co-Location at Washington, DC 
OneVA Vocational Rehabilitation Service expansion at Martinsburg and new development at Baltimore, MD and Washington, DC.</t>
  </si>
  <si>
    <t>Nursing Home Care Facility Condition Planning Initiative</t>
  </si>
  <si>
    <t>N/A</t>
  </si>
  <si>
    <t>Collaborative Opportunities</t>
  </si>
  <si>
    <t>Trends to 2022 continue in the positive direction although they are slightly below threshold criteria. VISN 5 has recommended a VISN-wide Planning Initiative for Domiciliary and Inpatient Psychiatry to look at realigning services according to where patients reside.</t>
  </si>
  <si>
    <t>PI</t>
  </si>
  <si>
    <t>Market PI</t>
  </si>
  <si>
    <t>Perry Point, MD and Wilmington, DE (VISN 4).  
With the recent VA Maryland HCS mission changes in FY2002, the Perry Point mission is LTC and Psychiatry.  Perry Point is not an acute care hospital.</t>
  </si>
  <si>
    <t>There are potential DoD opportunities with the VA that were found in V5 for review and analysis.                                                                                             •Share VA technology for Electronic Medical Record for improved VA/DoD communications.
•Joint Venture Community Based Outpatient Clinics at Fort Belvoir, Fort Detrick and Fort Meade.  
•Investigate opportunities to develop Centers of Excellence. 
•Review contracted medical care for possible joint VA/DoD actions.
•Possible VA/DoD Conference/Education Center in the DC area.   
•Investigate opportunities for VA/DoD Reference Lab.   
•Sharing High Tech/High Cost equipment.  
•Sharing of laundry services and incinerator for medical waste. 
•Joint venture working with US VETS for Residential Care Housing.</t>
  </si>
  <si>
    <t xml:space="preserve">VISN 5 recommends a Planning Initiative to replace the Perry Point Nursing Home Care Unit.  CARES NH/Intermediate data, although not being used in this round to develop Planning Initiatives, does support the need to sustain this program.  The Facility Condition Assessment scores for the  Nursing Home Unit at Perry Point averaged D (failing), which indicate system deficiencies.  Space and Functional scores averaged 2 (unacceptable) indicating poor functional layout </t>
  </si>
  <si>
    <t>Inpatient Mental Health Realignment Planning Initiative</t>
  </si>
  <si>
    <t xml:space="preserve">VISN 5 would like to develop a VISN-wide Planning Initiative for inpatient mental health services. The CARES data does not reflect the impact on the large psychiatric and homeless populations in the Washington/ Baltimore areas.  </t>
  </si>
  <si>
    <t>This category met the threshold criteria after the February 2003 data rerun.</t>
  </si>
  <si>
    <t>November 2002</t>
  </si>
  <si>
    <t>Februrary 2003 (New)</t>
  </si>
  <si>
    <t>New PI</t>
  </si>
  <si>
    <t>Blind Rehabilitation</t>
  </si>
  <si>
    <t>Spinal Cord Injury and Disorders</t>
  </si>
  <si>
    <t>Special Disability Programs</t>
  </si>
  <si>
    <t>Martinsburg</t>
  </si>
  <si>
    <t>Baltimore</t>
  </si>
  <si>
    <t>Washington</t>
  </si>
  <si>
    <t>Blind Rehab</t>
  </si>
  <si>
    <t>Tertiary Care Proximity</t>
  </si>
  <si>
    <t>Baltimore/Washington</t>
  </si>
  <si>
    <t>Establish VISOR</t>
  </si>
  <si>
    <t>VISN 5</t>
  </si>
  <si>
    <t>Inpatient MH Realignment</t>
  </si>
  <si>
    <t>NHCU Facility Condition</t>
  </si>
  <si>
    <t>Perry Point</t>
  </si>
  <si>
    <t>VACO</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</si>
</sst>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7">
    <font>
      <sz val="10"/>
      <name val="Arial"/>
      <family val="0"/>
    </font>
    <font>
      <b/>
      <sz val="10"/>
      <name val="Arial"/>
      <family val="2"/>
    </font>
    <font>
      <u val="single"/>
      <sz val="10"/>
      <color indexed="12"/>
      <name val="Arial"/>
      <family val="0"/>
    </font>
    <font>
      <u val="single"/>
      <sz val="10"/>
      <color indexed="36"/>
      <name val="Arial"/>
      <family val="0"/>
    </font>
    <font>
      <b/>
      <sz val="12"/>
      <name val="Arial"/>
      <family val="2"/>
    </font>
    <font>
      <sz val="10"/>
      <color indexed="8"/>
      <name val="Arial"/>
      <family val="2"/>
    </font>
    <font>
      <b/>
      <sz val="10"/>
      <color indexed="9"/>
      <name val="Arial"/>
      <family val="2"/>
    </font>
  </fonts>
  <fills count="7">
    <fill>
      <patternFill/>
    </fill>
    <fill>
      <patternFill patternType="gray125"/>
    </fill>
    <fill>
      <patternFill patternType="solid">
        <fgColor indexed="42"/>
        <bgColor indexed="64"/>
      </patternFill>
    </fill>
    <fill>
      <patternFill patternType="solid">
        <fgColor indexed="41"/>
        <bgColor indexed="64"/>
      </patternFill>
    </fill>
    <fill>
      <patternFill patternType="solid">
        <fgColor indexed="12"/>
        <bgColor indexed="64"/>
      </patternFill>
    </fill>
    <fill>
      <patternFill patternType="solid">
        <fgColor indexed="10"/>
        <bgColor indexed="64"/>
      </patternFill>
    </fill>
    <fill>
      <patternFill patternType="solid">
        <fgColor indexed="26"/>
        <bgColor indexed="64"/>
      </patternFill>
    </fill>
  </fills>
  <borders count="12">
    <border>
      <left/>
      <right/>
      <top/>
      <bottom/>
      <diagonal/>
    </border>
    <border>
      <left style="thin"/>
      <right style="thin"/>
      <top style="thin"/>
      <bottom style="thin"/>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92">
    <xf numFmtId="0" fontId="0" fillId="0" borderId="0" xfId="0" applyAlignment="1">
      <alignment/>
    </xf>
    <xf numFmtId="0" fontId="0" fillId="0" borderId="1" xfId="0" applyFont="1" applyBorder="1" applyAlignment="1">
      <alignment vertical="center" wrapText="1"/>
    </xf>
    <xf numFmtId="0" fontId="0" fillId="0" borderId="2" xfId="0" applyFont="1" applyBorder="1" applyAlignment="1">
      <alignment/>
    </xf>
    <xf numFmtId="0" fontId="0" fillId="0" borderId="1"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0" xfId="0" applyFont="1" applyAlignment="1">
      <alignment wrapText="1"/>
    </xf>
    <xf numFmtId="0" fontId="0" fillId="0" borderId="0" xfId="0" applyFont="1" applyAlignment="1">
      <alignment/>
    </xf>
    <xf numFmtId="0" fontId="0" fillId="0" borderId="0" xfId="0" applyFont="1" applyBorder="1" applyAlignment="1">
      <alignment/>
    </xf>
    <xf numFmtId="0" fontId="0" fillId="0" borderId="3" xfId="0" applyFont="1" applyBorder="1" applyAlignment="1">
      <alignment/>
    </xf>
    <xf numFmtId="0" fontId="0" fillId="0" borderId="0" xfId="0" applyFont="1" applyAlignment="1">
      <alignment horizontal="center" wrapText="1"/>
    </xf>
    <xf numFmtId="0" fontId="0" fillId="0" borderId="0" xfId="0" applyFont="1" applyFill="1" applyAlignment="1">
      <alignment/>
    </xf>
    <xf numFmtId="0" fontId="0" fillId="0" borderId="0" xfId="0" applyFont="1" applyAlignment="1">
      <alignment vertical="center"/>
    </xf>
    <xf numFmtId="0" fontId="0" fillId="0" borderId="0" xfId="0" applyFont="1" applyAlignment="1">
      <alignment horizontal="center"/>
    </xf>
    <xf numFmtId="0" fontId="0" fillId="0" borderId="1" xfId="0" applyFont="1" applyBorder="1" applyAlignment="1">
      <alignment/>
    </xf>
    <xf numFmtId="0" fontId="0" fillId="0" borderId="4" xfId="0" applyFont="1" applyBorder="1" applyAlignment="1">
      <alignment horizontal="center"/>
    </xf>
    <xf numFmtId="0" fontId="0" fillId="0" borderId="1" xfId="0" applyFont="1" applyBorder="1" applyAlignment="1">
      <alignment horizontal="center"/>
    </xf>
    <xf numFmtId="0" fontId="0" fillId="0" borderId="1" xfId="0" applyFont="1" applyBorder="1" applyAlignment="1">
      <alignment horizontal="center" vertical="center"/>
    </xf>
    <xf numFmtId="0" fontId="1" fillId="2" borderId="1" xfId="0" applyFont="1" applyFill="1" applyBorder="1" applyAlignment="1">
      <alignment horizontal="center"/>
    </xf>
    <xf numFmtId="0" fontId="0" fillId="3" borderId="1" xfId="0" applyFont="1" applyFill="1" applyBorder="1" applyAlignment="1">
      <alignment horizontal="center"/>
    </xf>
    <xf numFmtId="0" fontId="4" fillId="3" borderId="1" xfId="0" applyFont="1" applyFill="1" applyBorder="1" applyAlignment="1">
      <alignment/>
    </xf>
    <xf numFmtId="0" fontId="0" fillId="3" borderId="1" xfId="0" applyFont="1" applyFill="1" applyBorder="1" applyAlignment="1">
      <alignment/>
    </xf>
    <xf numFmtId="0" fontId="1" fillId="3" borderId="1" xfId="0" applyFont="1" applyFill="1" applyBorder="1" applyAlignment="1">
      <alignment/>
    </xf>
    <xf numFmtId="0" fontId="0" fillId="3" borderId="5" xfId="0" applyFont="1" applyFill="1" applyBorder="1" applyAlignment="1">
      <alignment/>
    </xf>
    <xf numFmtId="0" fontId="1" fillId="2" borderId="1" xfId="0" applyFont="1" applyFill="1" applyBorder="1" applyAlignment="1">
      <alignment horizontal="center" wrapText="1"/>
    </xf>
    <xf numFmtId="0" fontId="4" fillId="3" borderId="6" xfId="0" applyFont="1" applyFill="1" applyBorder="1" applyAlignment="1">
      <alignment horizontal="left"/>
    </xf>
    <xf numFmtId="0" fontId="0" fillId="0" borderId="1" xfId="0" applyFont="1" applyBorder="1" applyAlignment="1">
      <alignment vertical="top" wrapText="1"/>
    </xf>
    <xf numFmtId="0" fontId="0" fillId="0" borderId="1" xfId="0" applyFont="1" applyBorder="1" applyAlignment="1">
      <alignment horizontal="center" vertical="top" wrapText="1"/>
    </xf>
    <xf numFmtId="3" fontId="0" fillId="0" borderId="1" xfId="0" applyNumberFormat="1" applyBorder="1" applyAlignment="1">
      <alignment/>
    </xf>
    <xf numFmtId="9" fontId="0" fillId="0" borderId="1" xfId="21" applyNumberFormat="1" applyBorder="1" applyAlignment="1">
      <alignment/>
    </xf>
    <xf numFmtId="0" fontId="1" fillId="2" borderId="7" xfId="0" applyFont="1" applyFill="1" applyBorder="1" applyAlignment="1">
      <alignment horizontal="center" vertical="center" wrapText="1"/>
    </xf>
    <xf numFmtId="0" fontId="0" fillId="0" borderId="1" xfId="0" applyBorder="1" applyAlignment="1">
      <alignment vertical="center"/>
    </xf>
    <xf numFmtId="0" fontId="0" fillId="0" borderId="1" xfId="0" applyFont="1" applyBorder="1" applyAlignment="1">
      <alignment horizontal="left" vertical="center" wrapText="1"/>
    </xf>
    <xf numFmtId="0" fontId="0" fillId="0" borderId="1" xfId="0" applyFont="1" applyBorder="1" applyAlignment="1">
      <alignment horizontal="center" vertical="center" wrapText="1"/>
    </xf>
    <xf numFmtId="0" fontId="0" fillId="0" borderId="0" xfId="0" applyFont="1" applyAlignment="1">
      <alignment vertical="center" wrapText="1"/>
    </xf>
    <xf numFmtId="0" fontId="5" fillId="0" borderId="1" xfId="0" applyFont="1" applyBorder="1" applyAlignment="1">
      <alignment vertical="center" wrapText="1"/>
    </xf>
    <xf numFmtId="3" fontId="0" fillId="0" borderId="1" xfId="0" applyNumberFormat="1" applyBorder="1" applyAlignment="1">
      <alignment horizontal="right"/>
    </xf>
    <xf numFmtId="0" fontId="0" fillId="0" borderId="1" xfId="0" applyFont="1" applyFill="1" applyBorder="1" applyAlignment="1">
      <alignment horizontal="center" vertical="center" wrapText="1"/>
    </xf>
    <xf numFmtId="3" fontId="6" fillId="4" borderId="1" xfId="0" applyNumberFormat="1" applyFont="1" applyFill="1" applyBorder="1" applyAlignment="1">
      <alignment/>
    </xf>
    <xf numFmtId="9" fontId="6" fillId="4" borderId="1" xfId="21" applyNumberFormat="1" applyFont="1" applyFill="1" applyBorder="1" applyAlignment="1">
      <alignment/>
    </xf>
    <xf numFmtId="9" fontId="0" fillId="0" borderId="1" xfId="21" applyNumberFormat="1" applyFont="1" applyFill="1" applyBorder="1" applyAlignment="1">
      <alignment/>
    </xf>
    <xf numFmtId="3" fontId="0" fillId="0" borderId="1" xfId="0" applyNumberFormat="1" applyFont="1" applyFill="1" applyBorder="1" applyAlignment="1">
      <alignment/>
    </xf>
    <xf numFmtId="3" fontId="0" fillId="0" borderId="1" xfId="0" applyNumberFormat="1" applyFont="1" applyFill="1" applyBorder="1" applyAlignment="1">
      <alignment horizontal="right"/>
    </xf>
    <xf numFmtId="9" fontId="0" fillId="0" borderId="1" xfId="21" applyFont="1" applyFill="1" applyBorder="1" applyAlignment="1">
      <alignment horizontal="right"/>
    </xf>
    <xf numFmtId="0" fontId="0" fillId="0" borderId="1" xfId="0" applyBorder="1" applyAlignment="1">
      <alignment vertical="center" wrapText="1"/>
    </xf>
    <xf numFmtId="3" fontId="6" fillId="5" borderId="1" xfId="0" applyNumberFormat="1" applyFont="1" applyFill="1" applyBorder="1" applyAlignment="1">
      <alignment/>
    </xf>
    <xf numFmtId="9" fontId="6" fillId="5" borderId="1" xfId="21" applyNumberFormat="1" applyFont="1" applyFill="1" applyBorder="1" applyAlignment="1">
      <alignment/>
    </xf>
    <xf numFmtId="9" fontId="0" fillId="5" borderId="1" xfId="21" applyNumberFormat="1" applyFill="1" applyBorder="1" applyAlignment="1">
      <alignment/>
    </xf>
    <xf numFmtId="3" fontId="6" fillId="5" borderId="1" xfId="0" applyNumberFormat="1" applyFont="1" applyFill="1" applyBorder="1" applyAlignment="1">
      <alignment horizontal="right"/>
    </xf>
    <xf numFmtId="9" fontId="6" fillId="5" borderId="1" xfId="21" applyFont="1" applyFill="1" applyBorder="1" applyAlignment="1">
      <alignment horizontal="right"/>
    </xf>
    <xf numFmtId="3" fontId="6" fillId="5" borderId="1" xfId="0" applyNumberFormat="1" applyFont="1" applyFill="1" applyBorder="1" applyAlignment="1">
      <alignment horizontal="center" vertical="center" wrapText="1"/>
    </xf>
    <xf numFmtId="9" fontId="6" fillId="5" borderId="1" xfId="0" applyNumberFormat="1" applyFont="1" applyFill="1" applyBorder="1" applyAlignment="1">
      <alignment horizontal="center" vertical="center" wrapText="1"/>
    </xf>
    <xf numFmtId="3" fontId="6" fillId="4" borderId="1" xfId="0" applyNumberFormat="1" applyFont="1" applyFill="1" applyBorder="1" applyAlignment="1">
      <alignment horizontal="center" vertical="center" wrapText="1"/>
    </xf>
    <xf numFmtId="9" fontId="6" fillId="4" borderId="1" xfId="0" applyNumberFormat="1" applyFont="1" applyFill="1" applyBorder="1" applyAlignment="1">
      <alignment horizontal="center" vertical="center" wrapText="1"/>
    </xf>
    <xf numFmtId="0" fontId="0" fillId="3" borderId="7" xfId="0" applyFont="1" applyFill="1" applyBorder="1" applyAlignment="1">
      <alignment/>
    </xf>
    <xf numFmtId="0" fontId="1" fillId="6" borderId="1" xfId="0" applyFont="1" applyFill="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left" vertical="center" wrapText="1"/>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3" borderId="7" xfId="0" applyFont="1" applyFill="1" applyBorder="1" applyAlignment="1">
      <alignment horizontal="center"/>
    </xf>
    <xf numFmtId="0" fontId="4" fillId="3" borderId="8" xfId="0" applyFont="1" applyFill="1" applyBorder="1" applyAlignment="1">
      <alignment/>
    </xf>
    <xf numFmtId="0" fontId="0" fillId="3" borderId="9" xfId="0" applyFont="1" applyFill="1" applyBorder="1" applyAlignment="1">
      <alignment/>
    </xf>
    <xf numFmtId="0" fontId="0" fillId="0" borderId="1" xfId="0" applyFont="1" applyBorder="1" applyAlignment="1">
      <alignment vertical="center"/>
    </xf>
    <xf numFmtId="0" fontId="0" fillId="0" borderId="1" xfId="0" applyFont="1" applyFill="1" applyBorder="1" applyAlignment="1">
      <alignment horizontal="left" vertical="center"/>
    </xf>
    <xf numFmtId="0" fontId="0" fillId="0" borderId="1" xfId="0" applyFont="1" applyBorder="1" applyAlignment="1">
      <alignment horizontal="left" vertical="center"/>
    </xf>
    <xf numFmtId="3" fontId="1" fillId="2" borderId="1" xfId="0" applyNumberFormat="1" applyFont="1" applyFill="1" applyBorder="1" applyAlignment="1">
      <alignment horizontal="center" vertical="center" wrapText="1"/>
    </xf>
    <xf numFmtId="9" fontId="1" fillId="2" borderId="1" xfId="0" applyNumberFormat="1" applyFont="1" applyFill="1" applyBorder="1" applyAlignment="1">
      <alignment horizontal="center" vertical="center" wrapText="1"/>
    </xf>
    <xf numFmtId="0" fontId="0" fillId="0" borderId="0" xfId="0" applyFont="1" applyFill="1" applyBorder="1" applyAlignment="1">
      <alignment wrapText="1"/>
    </xf>
    <xf numFmtId="0" fontId="0" fillId="0" borderId="0" xfId="0" applyFill="1" applyBorder="1" applyAlignment="1">
      <alignment vertical="center"/>
    </xf>
    <xf numFmtId="17" fontId="6" fillId="4" borderId="7" xfId="0" applyNumberFormat="1" applyFont="1" applyFill="1" applyBorder="1" applyAlignment="1" quotePrefix="1">
      <alignment horizontal="center"/>
    </xf>
    <xf numFmtId="0" fontId="6" fillId="4" borderId="8" xfId="0" applyFont="1" applyFill="1" applyBorder="1" applyAlignment="1">
      <alignment horizontal="center"/>
    </xf>
    <xf numFmtId="0" fontId="6" fillId="4" borderId="9" xfId="0" applyFont="1" applyFill="1" applyBorder="1" applyAlignment="1">
      <alignment horizontal="center"/>
    </xf>
    <xf numFmtId="17" fontId="6" fillId="5" borderId="7" xfId="0" applyNumberFormat="1" applyFont="1" applyFill="1" applyBorder="1" applyAlignment="1" quotePrefix="1">
      <alignment horizontal="center"/>
    </xf>
    <xf numFmtId="0" fontId="6" fillId="5" borderId="8" xfId="0" applyFont="1" applyFill="1" applyBorder="1" applyAlignment="1">
      <alignment horizontal="center"/>
    </xf>
    <xf numFmtId="0" fontId="6" fillId="5" borderId="9" xfId="0" applyFont="1" applyFill="1" applyBorder="1" applyAlignment="1">
      <alignment horizontal="center"/>
    </xf>
    <xf numFmtId="0" fontId="0" fillId="0" borderId="10" xfId="0" applyFont="1" applyFill="1" applyBorder="1" applyAlignment="1">
      <alignment horizontal="center" vertical="top" wrapText="1"/>
    </xf>
    <xf numFmtId="0" fontId="0" fillId="0" borderId="11" xfId="0" applyFont="1" applyFill="1" applyBorder="1" applyAlignment="1">
      <alignment horizontal="center" vertical="top" wrapText="1"/>
    </xf>
    <xf numFmtId="0" fontId="0" fillId="0" borderId="1" xfId="0" applyFont="1" applyFill="1" applyBorder="1" applyAlignment="1">
      <alignment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 xfId="0" applyFont="1" applyBorder="1" applyAlignment="1">
      <alignment vertical="center" wrapText="1"/>
    </xf>
    <xf numFmtId="0" fontId="0" fillId="0" borderId="1" xfId="0" applyBorder="1" applyAlignment="1">
      <alignment vertical="center" wrapText="1"/>
    </xf>
    <xf numFmtId="0" fontId="0" fillId="0" borderId="10" xfId="0" applyFont="1" applyFill="1" applyBorder="1" applyAlignment="1">
      <alignment vertical="center" wrapText="1"/>
    </xf>
    <xf numFmtId="0" fontId="0" fillId="0" borderId="11" xfId="0" applyFont="1" applyFill="1" applyBorder="1" applyAlignment="1">
      <alignment vertical="center" wrapText="1"/>
    </xf>
    <xf numFmtId="0" fontId="0"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b/>
        <i val="0"/>
        <color rgb="FFFFFFFF"/>
      </font>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31"/>
  <sheetViews>
    <sheetView tabSelected="1" zoomScale="75" zoomScaleNormal="75" workbookViewId="0" topLeftCell="A6">
      <selection activeCell="C16" sqref="C16:C17"/>
    </sheetView>
  </sheetViews>
  <sheetFormatPr defaultColWidth="9.140625" defaultRowHeight="12.75"/>
  <cols>
    <col min="1" max="1" width="9.140625" style="12" customWidth="1"/>
    <col min="2" max="2" width="33.28125" style="6" customWidth="1"/>
    <col min="3" max="3" width="58.57421875" style="6" customWidth="1"/>
    <col min="4" max="16384" width="9.140625" style="6" customWidth="1"/>
  </cols>
  <sheetData>
    <row r="1" spans="1:3" ht="15.75">
      <c r="A1" s="18"/>
      <c r="B1" s="19" t="s">
        <v>21</v>
      </c>
      <c r="C1" s="20"/>
    </row>
    <row r="2" spans="1:3" ht="12.75">
      <c r="A2" s="15"/>
      <c r="B2" s="13"/>
      <c r="C2" s="13"/>
    </row>
    <row r="3" spans="1:3" s="12" customFormat="1" ht="12.75">
      <c r="A3" s="17" t="s">
        <v>22</v>
      </c>
      <c r="B3" s="17" t="s">
        <v>26</v>
      </c>
      <c r="C3" s="17" t="s">
        <v>4</v>
      </c>
    </row>
    <row r="4" spans="1:3" s="10" customFormat="1" ht="39" customHeight="1">
      <c r="A4" s="36" t="s">
        <v>23</v>
      </c>
      <c r="B4" s="3" t="s">
        <v>19</v>
      </c>
      <c r="C4" s="4" t="s">
        <v>36</v>
      </c>
    </row>
    <row r="5" spans="1:3" ht="83.25" customHeight="1">
      <c r="A5" s="32" t="s">
        <v>24</v>
      </c>
      <c r="B5" s="1" t="s">
        <v>37</v>
      </c>
      <c r="C5" s="1" t="s">
        <v>50</v>
      </c>
    </row>
    <row r="6" spans="1:3" ht="56.25" customHeight="1">
      <c r="A6" s="32" t="s">
        <v>23</v>
      </c>
      <c r="B6" s="1" t="s">
        <v>37</v>
      </c>
      <c r="C6" s="4" t="s">
        <v>51</v>
      </c>
    </row>
    <row r="7" spans="1:3" ht="51">
      <c r="A7" s="32" t="s">
        <v>23</v>
      </c>
      <c r="B7" s="1" t="s">
        <v>37</v>
      </c>
      <c r="C7" s="4" t="s">
        <v>52</v>
      </c>
    </row>
    <row r="8" spans="1:3" ht="54" customHeight="1">
      <c r="A8" s="32" t="s">
        <v>23</v>
      </c>
      <c r="B8" s="1" t="s">
        <v>27</v>
      </c>
      <c r="C8" s="4" t="s">
        <v>55</v>
      </c>
    </row>
    <row r="9" spans="1:3" ht="55.5" customHeight="1">
      <c r="A9" s="32" t="s">
        <v>23</v>
      </c>
      <c r="B9" s="1" t="s">
        <v>27</v>
      </c>
      <c r="C9" s="4" t="s">
        <v>53</v>
      </c>
    </row>
    <row r="10" spans="1:3" ht="63.75">
      <c r="A10" s="32" t="s">
        <v>23</v>
      </c>
      <c r="B10" s="1" t="s">
        <v>27</v>
      </c>
      <c r="C10" s="4" t="s">
        <v>64</v>
      </c>
    </row>
    <row r="11" spans="1:3" ht="33" customHeight="1">
      <c r="A11" s="36" t="s">
        <v>24</v>
      </c>
      <c r="B11" s="31" t="s">
        <v>3</v>
      </c>
      <c r="C11" s="1" t="s">
        <v>20</v>
      </c>
    </row>
    <row r="13" spans="1:4" ht="15.75">
      <c r="A13" s="59"/>
      <c r="B13" s="60" t="s">
        <v>75</v>
      </c>
      <c r="C13" s="61"/>
      <c r="D13" s="7"/>
    </row>
    <row r="14" spans="1:4" s="11" customFormat="1" ht="7.5" customHeight="1">
      <c r="A14" s="16"/>
      <c r="B14" s="62"/>
      <c r="C14" s="62"/>
      <c r="D14" s="55"/>
    </row>
    <row r="15" spans="1:4" s="11" customFormat="1" ht="12.75">
      <c r="A15" s="54" t="s">
        <v>22</v>
      </c>
      <c r="B15" s="54" t="s">
        <v>11</v>
      </c>
      <c r="C15" s="54" t="s">
        <v>9</v>
      </c>
      <c r="D15" s="55"/>
    </row>
    <row r="16" spans="1:4" s="11" customFormat="1" ht="19.5" customHeight="1">
      <c r="A16" s="16" t="s">
        <v>23</v>
      </c>
      <c r="B16" s="63" t="s">
        <v>73</v>
      </c>
      <c r="C16" s="43"/>
      <c r="D16" s="55"/>
    </row>
    <row r="17" spans="1:4" s="11" customFormat="1" ht="19.5" customHeight="1">
      <c r="A17" s="16" t="s">
        <v>23</v>
      </c>
      <c r="B17" s="64" t="s">
        <v>74</v>
      </c>
      <c r="C17" s="31"/>
      <c r="D17" s="55"/>
    </row>
    <row r="18" spans="1:5" s="11" customFormat="1" ht="12.75">
      <c r="A18" s="55"/>
      <c r="B18" s="57"/>
      <c r="C18" s="58"/>
      <c r="D18" s="56"/>
      <c r="E18" s="55"/>
    </row>
    <row r="19" spans="1:4" ht="15.75">
      <c r="A19" s="18"/>
      <c r="B19" s="19" t="s">
        <v>28</v>
      </c>
      <c r="C19" s="53"/>
      <c r="D19" s="7"/>
    </row>
    <row r="20" spans="1:3" ht="12.75">
      <c r="A20" s="15"/>
      <c r="B20" s="13"/>
      <c r="C20" s="13"/>
    </row>
    <row r="21" spans="1:3" s="12" customFormat="1" ht="12.75">
      <c r="A21" s="17" t="s">
        <v>25</v>
      </c>
      <c r="B21" s="17" t="s">
        <v>60</v>
      </c>
      <c r="C21" s="17" t="s">
        <v>9</v>
      </c>
    </row>
    <row r="22" spans="1:3" s="11" customFormat="1" ht="42" customHeight="1">
      <c r="A22" s="32" t="s">
        <v>24</v>
      </c>
      <c r="B22" s="31" t="s">
        <v>5</v>
      </c>
      <c r="C22" s="1" t="s">
        <v>56</v>
      </c>
    </row>
    <row r="23" spans="1:3" s="11" customFormat="1" ht="40.5" customHeight="1">
      <c r="A23" s="32" t="s">
        <v>24</v>
      </c>
      <c r="B23" s="31" t="s">
        <v>6</v>
      </c>
      <c r="C23" s="1" t="s">
        <v>57</v>
      </c>
    </row>
    <row r="24" spans="1:3" s="11" customFormat="1" ht="32.25" customHeight="1">
      <c r="A24" s="32" t="s">
        <v>23</v>
      </c>
      <c r="B24" s="31" t="s">
        <v>7</v>
      </c>
      <c r="C24" s="1" t="s">
        <v>54</v>
      </c>
    </row>
    <row r="25" spans="1:3" s="11" customFormat="1" ht="171" customHeight="1">
      <c r="A25" s="32" t="s">
        <v>24</v>
      </c>
      <c r="B25" s="31" t="s">
        <v>2</v>
      </c>
      <c r="C25" s="34" t="s">
        <v>65</v>
      </c>
    </row>
    <row r="26" spans="1:3" ht="12.75">
      <c r="A26" s="15"/>
      <c r="B26" s="13"/>
      <c r="C26" s="13"/>
    </row>
    <row r="27" spans="1:3" ht="12.75">
      <c r="A27" s="18"/>
      <c r="B27" s="21" t="s">
        <v>8</v>
      </c>
      <c r="C27" s="20"/>
    </row>
    <row r="28" spans="1:3" ht="12.75">
      <c r="A28" s="15"/>
      <c r="B28" s="13"/>
      <c r="C28" s="13"/>
    </row>
    <row r="29" spans="1:3" s="12" customFormat="1" ht="12.75">
      <c r="A29" s="17" t="s">
        <v>22</v>
      </c>
      <c r="B29" s="17" t="s">
        <v>11</v>
      </c>
      <c r="C29" s="17" t="s">
        <v>9</v>
      </c>
    </row>
    <row r="30" spans="1:3" s="11" customFormat="1" ht="102">
      <c r="A30" s="16" t="s">
        <v>24</v>
      </c>
      <c r="B30" s="34" t="s">
        <v>58</v>
      </c>
      <c r="C30" s="34" t="s">
        <v>66</v>
      </c>
    </row>
    <row r="31" spans="1:3" s="11" customFormat="1" ht="51">
      <c r="A31" s="16" t="s">
        <v>24</v>
      </c>
      <c r="B31" s="34" t="s">
        <v>67</v>
      </c>
      <c r="C31" s="34" t="s">
        <v>68</v>
      </c>
    </row>
  </sheetData>
  <printOptions horizontalCentered="1"/>
  <pageMargins left="0.25" right="0.25" top="1" bottom="1" header="0.5" footer="0.5"/>
  <pageSetup horizontalDpi="600" verticalDpi="600" orientation="landscape" scale="85" r:id="rId1"/>
  <headerFooter alignWithMargins="0">
    <oddHeader>&amp;L&amp;"Arial,Bold"&amp;18VISN 5 VA Capitol Health Care Network PI GRID&amp;R&amp;"Arial,Bold"&amp;16VISN PIs</oddHeader>
    <oddFooter>&amp;C&amp;P of &amp;N</oddFooter>
  </headerFooter>
  <rowBreaks count="2" manualBreakCount="2">
    <brk id="11" max="2" man="1"/>
    <brk id="26" max="2" man="1"/>
  </rowBreaks>
</worksheet>
</file>

<file path=xl/worksheets/sheet2.xml><?xml version="1.0" encoding="utf-8"?>
<worksheet xmlns="http://schemas.openxmlformats.org/spreadsheetml/2006/main" xmlns:r="http://schemas.openxmlformats.org/officeDocument/2006/relationships">
  <sheetPr>
    <pageSetUpPr fitToPage="1"/>
  </sheetPr>
  <dimension ref="A1:L24"/>
  <sheetViews>
    <sheetView workbookViewId="0" topLeftCell="A1">
      <selection activeCell="B22" sqref="B22"/>
    </sheetView>
  </sheetViews>
  <sheetFormatPr defaultColWidth="9.140625" defaultRowHeight="12.75"/>
  <cols>
    <col min="1" max="1" width="8.421875" style="12" customWidth="1"/>
    <col min="2" max="2" width="34.57421875" style="6" bestFit="1" customWidth="1"/>
    <col min="3" max="3" width="20.421875" style="6" bestFit="1" customWidth="1"/>
    <col min="4" max="4" width="9.140625" style="6" customWidth="1"/>
    <col min="5" max="7" width="7.28125" style="6" bestFit="1" customWidth="1"/>
    <col min="8" max="8" width="8.00390625" style="6" bestFit="1" customWidth="1"/>
    <col min="9" max="9" width="7.7109375" style="6" bestFit="1" customWidth="1"/>
    <col min="10" max="10" width="8.00390625" style="6" bestFit="1" customWidth="1"/>
    <col min="11" max="11" width="7.7109375" style="6" bestFit="1" customWidth="1"/>
    <col min="12" max="12" width="51.8515625" style="6" customWidth="1"/>
    <col min="13" max="16384" width="9.140625" style="6" customWidth="1"/>
  </cols>
  <sheetData>
    <row r="1" spans="1:12" ht="15.75">
      <c r="A1" s="24" t="s">
        <v>0</v>
      </c>
      <c r="B1" s="22"/>
      <c r="C1" s="22"/>
      <c r="D1" s="22"/>
      <c r="E1" s="22"/>
      <c r="F1" s="22"/>
      <c r="G1" s="22"/>
      <c r="H1" s="22"/>
      <c r="I1" s="22"/>
      <c r="J1" s="22"/>
      <c r="K1" s="22"/>
      <c r="L1" s="2"/>
    </row>
    <row r="2" spans="1:12" ht="12.75">
      <c r="A2" s="14"/>
      <c r="B2" s="7"/>
      <c r="C2" s="7"/>
      <c r="D2" s="69" t="s">
        <v>70</v>
      </c>
      <c r="E2" s="70"/>
      <c r="F2" s="70"/>
      <c r="G2" s="71"/>
      <c r="H2" s="72" t="s">
        <v>71</v>
      </c>
      <c r="I2" s="73"/>
      <c r="J2" s="73"/>
      <c r="K2" s="74"/>
      <c r="L2" s="8"/>
    </row>
    <row r="3" spans="1:12" s="9" customFormat="1" ht="25.5">
      <c r="A3" s="23" t="s">
        <v>63</v>
      </c>
      <c r="B3" s="23" t="s">
        <v>10</v>
      </c>
      <c r="C3" s="29" t="s">
        <v>40</v>
      </c>
      <c r="D3" s="51" t="s">
        <v>41</v>
      </c>
      <c r="E3" s="52" t="s">
        <v>42</v>
      </c>
      <c r="F3" s="51" t="s">
        <v>43</v>
      </c>
      <c r="G3" s="52" t="s">
        <v>44</v>
      </c>
      <c r="H3" s="49" t="s">
        <v>41</v>
      </c>
      <c r="I3" s="50" t="s">
        <v>42</v>
      </c>
      <c r="J3" s="49" t="s">
        <v>43</v>
      </c>
      <c r="K3" s="50" t="s">
        <v>44</v>
      </c>
      <c r="L3" s="23" t="s">
        <v>1</v>
      </c>
    </row>
    <row r="4" spans="1:12" s="5" customFormat="1" ht="16.5" customHeight="1">
      <c r="A4" s="25"/>
      <c r="B4" s="4" t="s">
        <v>29</v>
      </c>
      <c r="C4" s="3"/>
      <c r="D4" s="3"/>
      <c r="E4" s="3"/>
      <c r="F4" s="3"/>
      <c r="G4" s="3"/>
      <c r="H4" s="3"/>
      <c r="I4" s="3"/>
      <c r="J4" s="3"/>
      <c r="K4" s="3"/>
      <c r="L4" s="1" t="s">
        <v>45</v>
      </c>
    </row>
    <row r="5" spans="1:12" s="5" customFormat="1" ht="17.25" customHeight="1">
      <c r="A5" s="25"/>
      <c r="B5" s="4" t="s">
        <v>30</v>
      </c>
      <c r="C5" s="3"/>
      <c r="D5" s="3"/>
      <c r="E5" s="3"/>
      <c r="F5" s="3"/>
      <c r="G5" s="3"/>
      <c r="H5" s="3"/>
      <c r="I5" s="3"/>
      <c r="J5" s="3"/>
      <c r="K5" s="3"/>
      <c r="L5" s="1" t="s">
        <v>45</v>
      </c>
    </row>
    <row r="6" spans="1:12" s="5" customFormat="1" ht="16.5" customHeight="1">
      <c r="A6" s="25"/>
      <c r="B6" s="4" t="s">
        <v>31</v>
      </c>
      <c r="C6" s="3"/>
      <c r="D6" s="3"/>
      <c r="E6" s="3"/>
      <c r="F6" s="3"/>
      <c r="G6" s="3"/>
      <c r="H6" s="3"/>
      <c r="I6" s="3"/>
      <c r="J6" s="3"/>
      <c r="K6" s="3"/>
      <c r="L6" s="1" t="s">
        <v>45</v>
      </c>
    </row>
    <row r="7" spans="1:12" s="5" customFormat="1" ht="20.25" customHeight="1">
      <c r="A7" s="78" t="s">
        <v>62</v>
      </c>
      <c r="B7" s="77" t="s">
        <v>18</v>
      </c>
      <c r="C7" s="30" t="s">
        <v>38</v>
      </c>
      <c r="D7" s="37">
        <v>57650.03628</v>
      </c>
      <c r="E7" s="38">
        <v>0.8907199696448017</v>
      </c>
      <c r="F7" s="37">
        <v>37360.03628</v>
      </c>
      <c r="G7" s="38">
        <v>0.5772299989478912</v>
      </c>
      <c r="H7" s="44">
        <v>50662</v>
      </c>
      <c r="I7" s="45">
        <v>0.78</v>
      </c>
      <c r="J7" s="44">
        <v>41022</v>
      </c>
      <c r="K7" s="45">
        <v>0.63</v>
      </c>
      <c r="L7" s="82" t="s">
        <v>33</v>
      </c>
    </row>
    <row r="8" spans="1:12" s="5" customFormat="1" ht="24.75" customHeight="1">
      <c r="A8" s="79"/>
      <c r="B8" s="77"/>
      <c r="C8" s="30" t="s">
        <v>39</v>
      </c>
      <c r="D8" s="37">
        <v>73103.51316</v>
      </c>
      <c r="E8" s="38">
        <v>1.1261856804252426</v>
      </c>
      <c r="F8" s="37">
        <v>53005.51316</v>
      </c>
      <c r="G8" s="38">
        <v>0.8165688258200771</v>
      </c>
      <c r="H8" s="44">
        <v>67114</v>
      </c>
      <c r="I8" s="45">
        <v>1.03</v>
      </c>
      <c r="J8" s="47">
        <v>59329</v>
      </c>
      <c r="K8" s="48">
        <v>0.91</v>
      </c>
      <c r="L8" s="83"/>
    </row>
    <row r="9" spans="1:12" s="5" customFormat="1" ht="20.25" customHeight="1">
      <c r="A9" s="78" t="s">
        <v>62</v>
      </c>
      <c r="B9" s="77" t="s">
        <v>17</v>
      </c>
      <c r="C9" s="30" t="s">
        <v>38</v>
      </c>
      <c r="D9" s="37">
        <v>42088.986650000006</v>
      </c>
      <c r="E9" s="38">
        <v>0.4636882280462946</v>
      </c>
      <c r="F9" s="27">
        <v>14100.986650000006</v>
      </c>
      <c r="G9" s="28">
        <v>0.15534851356282198</v>
      </c>
      <c r="H9" s="44">
        <v>31968</v>
      </c>
      <c r="I9" s="45">
        <v>0.35</v>
      </c>
      <c r="J9" s="44">
        <v>16812</v>
      </c>
      <c r="K9" s="28">
        <v>0.19</v>
      </c>
      <c r="L9" s="82" t="s">
        <v>48</v>
      </c>
    </row>
    <row r="10" spans="1:12" s="5" customFormat="1" ht="23.25" customHeight="1">
      <c r="A10" s="79"/>
      <c r="B10" s="77"/>
      <c r="C10" s="30" t="s">
        <v>39</v>
      </c>
      <c r="D10" s="37">
        <v>56895.0301</v>
      </c>
      <c r="E10" s="38">
        <v>0.5439140987525632</v>
      </c>
      <c r="F10" s="27">
        <v>25609.030100000004</v>
      </c>
      <c r="G10" s="28">
        <v>0.24482125244132294</v>
      </c>
      <c r="H10" s="44">
        <v>44162</v>
      </c>
      <c r="I10" s="45">
        <v>0.42</v>
      </c>
      <c r="J10" s="44">
        <v>27730</v>
      </c>
      <c r="K10" s="45">
        <v>0.27</v>
      </c>
      <c r="L10" s="83"/>
    </row>
    <row r="11" spans="1:12" s="5" customFormat="1" ht="21" customHeight="1">
      <c r="A11" s="78" t="s">
        <v>72</v>
      </c>
      <c r="B11" s="80" t="s">
        <v>49</v>
      </c>
      <c r="C11" s="30" t="s">
        <v>38</v>
      </c>
      <c r="D11" s="27">
        <v>10955.168452147114</v>
      </c>
      <c r="E11" s="38">
        <v>0.37389211576798737</v>
      </c>
      <c r="F11" s="27">
        <v>1818.7098675861052</v>
      </c>
      <c r="G11" s="28">
        <v>0.06207127561115785</v>
      </c>
      <c r="H11" s="27">
        <v>15573</v>
      </c>
      <c r="I11" s="45">
        <v>0.53</v>
      </c>
      <c r="J11" s="27">
        <v>8449</v>
      </c>
      <c r="K11" s="45">
        <v>0.29</v>
      </c>
      <c r="L11" s="82" t="s">
        <v>69</v>
      </c>
    </row>
    <row r="12" spans="1:12" s="5" customFormat="1" ht="23.25" customHeight="1">
      <c r="A12" s="79"/>
      <c r="B12" s="81"/>
      <c r="C12" s="30" t="s">
        <v>39</v>
      </c>
      <c r="D12" s="27">
        <v>5770.321435143131</v>
      </c>
      <c r="E12" s="28">
        <v>0.13941654501959624</v>
      </c>
      <c r="F12" s="35" t="s">
        <v>59</v>
      </c>
      <c r="G12" s="35" t="s">
        <v>59</v>
      </c>
      <c r="H12" s="27">
        <v>14726</v>
      </c>
      <c r="I12" s="45">
        <v>0.36</v>
      </c>
      <c r="J12" s="41">
        <v>8821</v>
      </c>
      <c r="K12" s="42">
        <v>0.21</v>
      </c>
      <c r="L12" s="83"/>
    </row>
    <row r="13" spans="1:12" s="5" customFormat="1" ht="21" customHeight="1">
      <c r="A13" s="75"/>
      <c r="B13" s="77" t="s">
        <v>13</v>
      </c>
      <c r="C13" s="30" t="s">
        <v>38</v>
      </c>
      <c r="D13" s="27">
        <v>9.273166800966962</v>
      </c>
      <c r="E13" s="28">
        <v>0.22354312354312356</v>
      </c>
      <c r="F13" s="27">
        <v>-2.723609991941982</v>
      </c>
      <c r="G13" s="28">
        <v>-0.06565656565656566</v>
      </c>
      <c r="H13" s="27">
        <v>9</v>
      </c>
      <c r="I13" s="28">
        <v>0.23</v>
      </c>
      <c r="J13" s="27">
        <v>0</v>
      </c>
      <c r="K13" s="28">
        <v>0</v>
      </c>
      <c r="L13" s="82" t="s">
        <v>46</v>
      </c>
    </row>
    <row r="14" spans="1:12" s="5" customFormat="1" ht="18.75" customHeight="1">
      <c r="A14" s="76"/>
      <c r="B14" s="77"/>
      <c r="C14" s="30" t="s">
        <v>39</v>
      </c>
      <c r="D14" s="27">
        <v>9.666398066075745</v>
      </c>
      <c r="E14" s="38">
        <v>0.2499374947912326</v>
      </c>
      <c r="F14" s="27">
        <v>-0.8992747784045125</v>
      </c>
      <c r="G14" s="28">
        <v>-0.02325193766147179</v>
      </c>
      <c r="H14" s="27">
        <v>11</v>
      </c>
      <c r="I14" s="45">
        <v>0.27</v>
      </c>
      <c r="J14" s="27">
        <v>3</v>
      </c>
      <c r="K14" s="28">
        <v>0.07</v>
      </c>
      <c r="L14" s="83"/>
    </row>
    <row r="15" spans="1:12" s="5" customFormat="1" ht="20.25" customHeight="1">
      <c r="A15" s="75"/>
      <c r="B15" s="77" t="s">
        <v>15</v>
      </c>
      <c r="C15" s="30" t="s">
        <v>38</v>
      </c>
      <c r="D15" s="27">
        <v>5</v>
      </c>
      <c r="E15" s="39">
        <v>0.17</v>
      </c>
      <c r="F15" s="27">
        <f>0-2</f>
        <v>-2</v>
      </c>
      <c r="G15" s="28">
        <v>-0.02325193766147179</v>
      </c>
      <c r="H15" s="27">
        <v>5</v>
      </c>
      <c r="I15" s="39">
        <v>0.19</v>
      </c>
      <c r="J15" s="27">
        <f>0-1</f>
        <v>-1</v>
      </c>
      <c r="K15" s="28">
        <f>0-0.02</f>
        <v>-0.02</v>
      </c>
      <c r="L15" s="82" t="s">
        <v>46</v>
      </c>
    </row>
    <row r="16" spans="1:12" s="5" customFormat="1" ht="20.25" customHeight="1">
      <c r="A16" s="76"/>
      <c r="B16" s="77"/>
      <c r="C16" s="30" t="s">
        <v>39</v>
      </c>
      <c r="D16" s="27">
        <v>8</v>
      </c>
      <c r="E16" s="38">
        <v>0.4</v>
      </c>
      <c r="F16" s="27">
        <v>0</v>
      </c>
      <c r="G16" s="28">
        <v>0</v>
      </c>
      <c r="H16" s="27">
        <v>9</v>
      </c>
      <c r="I16" s="45">
        <v>0.44</v>
      </c>
      <c r="J16" s="27">
        <v>2</v>
      </c>
      <c r="K16" s="28">
        <v>0.09</v>
      </c>
      <c r="L16" s="83"/>
    </row>
    <row r="17" spans="1:12" s="5" customFormat="1" ht="20.25" customHeight="1">
      <c r="A17" s="75"/>
      <c r="B17" s="77" t="s">
        <v>14</v>
      </c>
      <c r="C17" s="30" t="s">
        <v>38</v>
      </c>
      <c r="D17" s="27">
        <v>5.840451248992747</v>
      </c>
      <c r="E17" s="38">
        <v>0.5186033199771036</v>
      </c>
      <c r="F17" s="27">
        <v>1.8146655922643031</v>
      </c>
      <c r="G17" s="28">
        <v>0.1611333714939897</v>
      </c>
      <c r="H17" s="27">
        <v>6</v>
      </c>
      <c r="I17" s="45">
        <v>0.53</v>
      </c>
      <c r="J17" s="27">
        <v>3</v>
      </c>
      <c r="K17" s="45">
        <v>0.26</v>
      </c>
      <c r="L17" s="82" t="s">
        <v>46</v>
      </c>
    </row>
    <row r="18" spans="1:12" s="5" customFormat="1" ht="20.25" customHeight="1">
      <c r="A18" s="76"/>
      <c r="B18" s="77"/>
      <c r="C18" s="30" t="s">
        <v>39</v>
      </c>
      <c r="D18" s="27">
        <v>2.1692183722804192</v>
      </c>
      <c r="E18" s="38">
        <v>0.46095890410958906</v>
      </c>
      <c r="F18" s="27">
        <v>0.6446414182111201</v>
      </c>
      <c r="G18" s="28">
        <v>0.136986301369863</v>
      </c>
      <c r="H18" s="27">
        <v>2</v>
      </c>
      <c r="I18" s="45">
        <v>0.48</v>
      </c>
      <c r="J18" s="27">
        <v>1</v>
      </c>
      <c r="K18" s="28">
        <v>0.24</v>
      </c>
      <c r="L18" s="83"/>
    </row>
    <row r="19" s="5" customFormat="1" ht="12.75">
      <c r="A19" s="9"/>
    </row>
    <row r="20" s="5" customFormat="1" ht="12.75">
      <c r="A20" s="9"/>
    </row>
    <row r="21" s="5" customFormat="1" ht="12.75">
      <c r="A21" s="9"/>
    </row>
    <row r="22" s="5" customFormat="1" ht="12.75">
      <c r="A22" s="9"/>
    </row>
    <row r="23" s="5" customFormat="1" ht="12.75">
      <c r="A23" s="9"/>
    </row>
    <row r="24" s="5" customFormat="1" ht="12.75">
      <c r="A24" s="9"/>
    </row>
  </sheetData>
  <mergeCells count="20">
    <mergeCell ref="L7:L8"/>
    <mergeCell ref="L9:L10"/>
    <mergeCell ref="A9:A10"/>
    <mergeCell ref="B9:B10"/>
    <mergeCell ref="L13:L14"/>
    <mergeCell ref="L15:L16"/>
    <mergeCell ref="L17:L18"/>
    <mergeCell ref="L11:L12"/>
    <mergeCell ref="A15:A16"/>
    <mergeCell ref="B15:B16"/>
    <mergeCell ref="A17:A18"/>
    <mergeCell ref="B17:B18"/>
    <mergeCell ref="D2:G2"/>
    <mergeCell ref="H2:K2"/>
    <mergeCell ref="A13:A14"/>
    <mergeCell ref="B13:B14"/>
    <mergeCell ref="A7:A8"/>
    <mergeCell ref="B7:B8"/>
    <mergeCell ref="A11:A12"/>
    <mergeCell ref="B11:B12"/>
  </mergeCells>
  <conditionalFormatting sqref="F13:F18">
    <cfRule type="cellIs" priority="1" dxfId="0" operator="greaterThanOrEqual" stopIfTrue="1">
      <formula>20</formula>
    </cfRule>
    <cfRule type="cellIs" priority="2" dxfId="0" operator="lessThanOrEqual" stopIfTrue="1">
      <formula>-20</formula>
    </cfRule>
  </conditionalFormatting>
  <conditionalFormatting sqref="D13:D18">
    <cfRule type="cellIs" priority="3" dxfId="0" operator="greaterThanOrEqual" stopIfTrue="1">
      <formula>19.5</formula>
    </cfRule>
    <cfRule type="cellIs" priority="4" dxfId="0" operator="lessThanOrEqual" stopIfTrue="1">
      <formula>-19.5</formula>
    </cfRule>
  </conditionalFormatting>
  <conditionalFormatting sqref="G9:G11 G13:G18 E12:E13 K9">
    <cfRule type="cellIs" priority="5" dxfId="0" operator="greaterThanOrEqual" stopIfTrue="1">
      <formula>0.245</formula>
    </cfRule>
    <cfRule type="cellIs" priority="6" dxfId="0" operator="lessThanOrEqual" stopIfTrue="1">
      <formula>-0.245</formula>
    </cfRule>
  </conditionalFormatting>
  <conditionalFormatting sqref="J9 F9:F10">
    <cfRule type="cellIs" priority="7" dxfId="0" operator="notBetween" stopIfTrue="1">
      <formula>-25999</formula>
      <formula>25999</formula>
    </cfRule>
  </conditionalFormatting>
  <conditionalFormatting sqref="D11:D12 F11">
    <cfRule type="cellIs" priority="8" dxfId="0" operator="greaterThanOrEqual" stopIfTrue="1">
      <formula>15999</formula>
    </cfRule>
  </conditionalFormatting>
  <conditionalFormatting sqref="E11 E14:E18">
    <cfRule type="cellIs" priority="9" dxfId="0" operator="lessThanOrEqual" stopIfTrue="1">
      <formula>-0.245</formula>
    </cfRule>
  </conditionalFormatting>
  <printOptions horizontalCentered="1"/>
  <pageMargins left="0" right="0" top="1" bottom="1" header="0.5" footer="0.5"/>
  <pageSetup fitToHeight="1" fitToWidth="1" horizontalDpi="600" verticalDpi="600" orientation="landscape" scale="78" r:id="rId1"/>
  <headerFooter alignWithMargins="0">
    <oddHeader>&amp;L&amp;"Arial,Bold"&amp;18VISN 5 PI GRID&amp;R&amp;"Arial,Bold"&amp;16Martinsburg Market</oddHeader>
    <oddFooter>&amp;C&amp;P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25"/>
  <sheetViews>
    <sheetView workbookViewId="0" topLeftCell="A1">
      <selection activeCell="H7" sqref="H7:K12"/>
    </sheetView>
  </sheetViews>
  <sheetFormatPr defaultColWidth="9.140625" defaultRowHeight="12.75"/>
  <cols>
    <col min="1" max="1" width="8.140625" style="12" customWidth="1"/>
    <col min="2" max="2" width="34.7109375" style="6" bestFit="1" customWidth="1"/>
    <col min="3" max="3" width="20.28125" style="6" bestFit="1" customWidth="1"/>
    <col min="4" max="4" width="7.57421875" style="6" bestFit="1" customWidth="1"/>
    <col min="5" max="5" width="7.28125" style="6" bestFit="1" customWidth="1"/>
    <col min="6" max="6" width="7.57421875" style="6" bestFit="1" customWidth="1"/>
    <col min="7" max="7" width="7.28125" style="6" bestFit="1" customWidth="1"/>
    <col min="8" max="8" width="7.57421875" style="6" bestFit="1" customWidth="1"/>
    <col min="9" max="11" width="7.28125" style="6" bestFit="1" customWidth="1"/>
    <col min="12" max="12" width="29.00390625" style="6" customWidth="1"/>
    <col min="13" max="16384" width="11.8515625" style="6" customWidth="1"/>
  </cols>
  <sheetData>
    <row r="1" spans="1:12" ht="15.75">
      <c r="A1" s="24" t="s">
        <v>0</v>
      </c>
      <c r="B1" s="22"/>
      <c r="C1" s="22"/>
      <c r="D1" s="22"/>
      <c r="E1" s="22"/>
      <c r="F1" s="22"/>
      <c r="G1" s="22"/>
      <c r="H1" s="22"/>
      <c r="I1" s="22"/>
      <c r="J1" s="22"/>
      <c r="K1" s="22"/>
      <c r="L1" s="22"/>
    </row>
    <row r="2" spans="1:12" ht="12.75">
      <c r="A2" s="14"/>
      <c r="B2" s="7"/>
      <c r="C2" s="7"/>
      <c r="D2" s="69" t="s">
        <v>70</v>
      </c>
      <c r="E2" s="70"/>
      <c r="F2" s="70"/>
      <c r="G2" s="71"/>
      <c r="H2" s="72" t="s">
        <v>71</v>
      </c>
      <c r="I2" s="73"/>
      <c r="J2" s="73"/>
      <c r="K2" s="74"/>
      <c r="L2" s="8"/>
    </row>
    <row r="3" spans="1:12" s="9" customFormat="1" ht="25.5">
      <c r="A3" s="23" t="s">
        <v>63</v>
      </c>
      <c r="B3" s="23" t="s">
        <v>10</v>
      </c>
      <c r="C3" s="29" t="s">
        <v>40</v>
      </c>
      <c r="D3" s="51" t="s">
        <v>41</v>
      </c>
      <c r="E3" s="52" t="s">
        <v>42</v>
      </c>
      <c r="F3" s="51" t="s">
        <v>43</v>
      </c>
      <c r="G3" s="52" t="s">
        <v>44</v>
      </c>
      <c r="H3" s="49" t="s">
        <v>41</v>
      </c>
      <c r="I3" s="50" t="s">
        <v>42</v>
      </c>
      <c r="J3" s="49" t="s">
        <v>43</v>
      </c>
      <c r="K3" s="50" t="s">
        <v>44</v>
      </c>
      <c r="L3" s="23" t="s">
        <v>1</v>
      </c>
    </row>
    <row r="4" spans="1:12" s="5" customFormat="1" ht="24.75" customHeight="1">
      <c r="A4" s="26"/>
      <c r="B4" s="3" t="s">
        <v>29</v>
      </c>
      <c r="C4" s="3"/>
      <c r="D4" s="3"/>
      <c r="E4" s="3"/>
      <c r="F4" s="3"/>
      <c r="G4" s="3"/>
      <c r="H4" s="3"/>
      <c r="I4" s="3"/>
      <c r="J4" s="3"/>
      <c r="K4" s="3"/>
      <c r="L4" s="1" t="s">
        <v>35</v>
      </c>
    </row>
    <row r="5" spans="1:12" s="5" customFormat="1" ht="22.5" customHeight="1">
      <c r="A5" s="26"/>
      <c r="B5" s="3" t="s">
        <v>30</v>
      </c>
      <c r="C5" s="3"/>
      <c r="D5" s="3"/>
      <c r="E5" s="3"/>
      <c r="F5" s="3"/>
      <c r="G5" s="3"/>
      <c r="H5" s="3"/>
      <c r="I5" s="3"/>
      <c r="J5" s="3"/>
      <c r="K5" s="3"/>
      <c r="L5" s="1" t="s">
        <v>35</v>
      </c>
    </row>
    <row r="6" spans="1:12" s="5" customFormat="1" ht="24.75" customHeight="1">
      <c r="A6" s="26"/>
      <c r="B6" s="3" t="s">
        <v>31</v>
      </c>
      <c r="C6" s="3"/>
      <c r="D6" s="3"/>
      <c r="E6" s="3"/>
      <c r="F6" s="3"/>
      <c r="G6" s="3"/>
      <c r="H6" s="3"/>
      <c r="I6" s="3"/>
      <c r="J6" s="3"/>
      <c r="K6" s="3"/>
      <c r="L6" s="1" t="s">
        <v>35</v>
      </c>
    </row>
    <row r="7" spans="1:12" s="5" customFormat="1" ht="24" customHeight="1">
      <c r="A7" s="86" t="s">
        <v>62</v>
      </c>
      <c r="B7" s="87" t="s">
        <v>18</v>
      </c>
      <c r="C7" s="30" t="s">
        <v>38</v>
      </c>
      <c r="D7" s="37">
        <v>148651.13692000002</v>
      </c>
      <c r="E7" s="38">
        <v>1.1949845697392787</v>
      </c>
      <c r="F7" s="37">
        <v>101439.13692</v>
      </c>
      <c r="G7" s="38">
        <v>0.8154542635775891</v>
      </c>
      <c r="H7" s="44">
        <v>127527</v>
      </c>
      <c r="I7" s="45">
        <v>1.03</v>
      </c>
      <c r="J7" s="44">
        <v>93176</v>
      </c>
      <c r="K7" s="45">
        <v>0.75</v>
      </c>
      <c r="L7" s="87" t="s">
        <v>33</v>
      </c>
    </row>
    <row r="8" spans="1:12" s="5" customFormat="1" ht="21.75" customHeight="1">
      <c r="A8" s="86"/>
      <c r="B8" s="87"/>
      <c r="C8" s="30" t="s">
        <v>39</v>
      </c>
      <c r="D8" s="37">
        <v>141302.82825000002</v>
      </c>
      <c r="E8" s="38">
        <v>1.1137680360083224</v>
      </c>
      <c r="F8" s="37">
        <v>95488.82825</v>
      </c>
      <c r="G8" s="38">
        <v>0.7526558811163675</v>
      </c>
      <c r="H8" s="44">
        <v>121527</v>
      </c>
      <c r="I8" s="45">
        <v>0.96</v>
      </c>
      <c r="J8" s="44">
        <v>88502</v>
      </c>
      <c r="K8" s="45">
        <v>0.7</v>
      </c>
      <c r="L8" s="87"/>
    </row>
    <row r="9" spans="1:12" s="5" customFormat="1" ht="24" customHeight="1">
      <c r="A9" s="86" t="s">
        <v>62</v>
      </c>
      <c r="B9" s="87" t="s">
        <v>15</v>
      </c>
      <c r="C9" s="30" t="s">
        <v>38</v>
      </c>
      <c r="D9" s="40">
        <f>0-9</f>
        <v>-9</v>
      </c>
      <c r="E9" s="39">
        <f>0-0.05</f>
        <v>-0.05</v>
      </c>
      <c r="F9" s="37">
        <f>0-28</f>
        <v>-28</v>
      </c>
      <c r="G9" s="39">
        <f>0-0.15</f>
        <v>-0.15</v>
      </c>
      <c r="H9" s="40">
        <f>0-10</f>
        <v>-10</v>
      </c>
      <c r="I9" s="39">
        <f>0-0.06</f>
        <v>-0.06</v>
      </c>
      <c r="J9" s="44">
        <f>0-29</f>
        <v>-29</v>
      </c>
      <c r="K9" s="39">
        <f>0-0.16</f>
        <v>-0.16</v>
      </c>
      <c r="L9" s="87" t="s">
        <v>33</v>
      </c>
    </row>
    <row r="10" spans="1:12" s="5" customFormat="1" ht="21.75" customHeight="1">
      <c r="A10" s="86"/>
      <c r="B10" s="87"/>
      <c r="C10" s="30" t="s">
        <v>39</v>
      </c>
      <c r="D10" s="40">
        <f>0-3</f>
        <v>-3</v>
      </c>
      <c r="E10" s="39">
        <f>0-0.01</f>
        <v>-0.01</v>
      </c>
      <c r="F10" s="37">
        <f>0-30</f>
        <v>-30</v>
      </c>
      <c r="G10" s="39">
        <f>0-0.11</f>
        <v>-0.11</v>
      </c>
      <c r="H10" s="40">
        <f>0-4</f>
        <v>-4</v>
      </c>
      <c r="I10" s="39">
        <f>0-0.02</f>
        <v>-0.02</v>
      </c>
      <c r="J10" s="44">
        <f>0-31</f>
        <v>-31</v>
      </c>
      <c r="K10" s="39">
        <f>0-0.12</f>
        <v>-0.12</v>
      </c>
      <c r="L10" s="87"/>
    </row>
    <row r="11" spans="1:12" s="5" customFormat="1" ht="21" customHeight="1">
      <c r="A11" s="84" t="s">
        <v>62</v>
      </c>
      <c r="B11" s="88" t="s">
        <v>17</v>
      </c>
      <c r="C11" s="30" t="s">
        <v>38</v>
      </c>
      <c r="D11" s="37">
        <v>71608.55661999999</v>
      </c>
      <c r="E11" s="38">
        <v>0.4778700207675071</v>
      </c>
      <c r="F11" s="27">
        <v>22114.55661999999</v>
      </c>
      <c r="G11" s="28">
        <v>0.14757850360458233</v>
      </c>
      <c r="H11" s="44">
        <v>52281</v>
      </c>
      <c r="I11" s="45">
        <v>0.35</v>
      </c>
      <c r="J11" s="27">
        <v>14476</v>
      </c>
      <c r="K11" s="28">
        <v>0.1</v>
      </c>
      <c r="L11" s="87" t="s">
        <v>48</v>
      </c>
    </row>
    <row r="12" spans="1:12" s="5" customFormat="1" ht="21" customHeight="1">
      <c r="A12" s="84"/>
      <c r="B12" s="88"/>
      <c r="C12" s="30" t="s">
        <v>39</v>
      </c>
      <c r="D12" s="37">
        <v>64837.81956</v>
      </c>
      <c r="E12" s="38">
        <v>0.40846534070314633</v>
      </c>
      <c r="F12" s="27">
        <v>15760.819560000004</v>
      </c>
      <c r="G12" s="28">
        <v>0.09929002201221175</v>
      </c>
      <c r="H12" s="44">
        <v>46377</v>
      </c>
      <c r="I12" s="45">
        <v>0.29</v>
      </c>
      <c r="J12" s="27">
        <v>9341</v>
      </c>
      <c r="K12" s="28">
        <v>0.06</v>
      </c>
      <c r="L12" s="87"/>
    </row>
    <row r="13" spans="1:12" s="5" customFormat="1" ht="18" customHeight="1" hidden="1">
      <c r="A13" s="86"/>
      <c r="B13" s="87" t="s">
        <v>16</v>
      </c>
      <c r="C13" s="30" t="s">
        <v>38</v>
      </c>
      <c r="D13" s="27">
        <v>-21.776496034607067</v>
      </c>
      <c r="E13" s="28">
        <v>-0.2710337401292175</v>
      </c>
      <c r="F13" s="27">
        <v>-37.73612112472963</v>
      </c>
      <c r="G13" s="28">
        <v>-0.4696697774587222</v>
      </c>
      <c r="H13" s="27">
        <v>-21.776496034607067</v>
      </c>
      <c r="I13" s="28">
        <v>-0.2710337401292175</v>
      </c>
      <c r="J13" s="27">
        <v>-37.73612112472963</v>
      </c>
      <c r="K13" s="28">
        <v>-0.4696697774587222</v>
      </c>
      <c r="L13" s="87" t="s">
        <v>34</v>
      </c>
    </row>
    <row r="14" spans="1:12" s="5" customFormat="1" ht="20.25" customHeight="1" hidden="1">
      <c r="A14" s="86"/>
      <c r="B14" s="87"/>
      <c r="C14" s="30" t="s">
        <v>39</v>
      </c>
      <c r="D14" s="27">
        <v>-3.17519826964672</v>
      </c>
      <c r="E14" s="28">
        <v>-0.08387293364820599</v>
      </c>
      <c r="F14" s="27">
        <v>-10.765681326604183</v>
      </c>
      <c r="G14" s="28">
        <v>-0.28437571417688734</v>
      </c>
      <c r="H14" s="27">
        <v>-3.17519826964672</v>
      </c>
      <c r="I14" s="28">
        <v>-0.08387293364820599</v>
      </c>
      <c r="J14" s="27">
        <v>-10.765681326604183</v>
      </c>
      <c r="K14" s="28">
        <v>-0.28437571417688734</v>
      </c>
      <c r="L14" s="87"/>
    </row>
    <row r="15" spans="1:12" s="5" customFormat="1" ht="21" customHeight="1">
      <c r="A15" s="84"/>
      <c r="B15" s="87" t="s">
        <v>13</v>
      </c>
      <c r="C15" s="30" t="s">
        <v>38</v>
      </c>
      <c r="D15" s="27">
        <v>0.467365028203062</v>
      </c>
      <c r="E15" s="28">
        <v>0.004534509178472027</v>
      </c>
      <c r="F15" s="37">
        <v>-25.798549556809025</v>
      </c>
      <c r="G15" s="38">
        <v>-0.2503049066516559</v>
      </c>
      <c r="H15" s="27">
        <v>0</v>
      </c>
      <c r="I15" s="28">
        <v>0</v>
      </c>
      <c r="J15" s="44">
        <f>0-24</f>
        <v>-24</v>
      </c>
      <c r="K15" s="39">
        <f>0-0.23</f>
        <v>-0.23</v>
      </c>
      <c r="L15" s="82" t="s">
        <v>47</v>
      </c>
    </row>
    <row r="16" spans="1:12" s="5" customFormat="1" ht="20.25" customHeight="1">
      <c r="A16" s="85"/>
      <c r="B16" s="87"/>
      <c r="C16" s="30" t="s">
        <v>39</v>
      </c>
      <c r="D16" s="27">
        <v>1.7115229653505237</v>
      </c>
      <c r="E16" s="28">
        <v>0.0162529460377705</v>
      </c>
      <c r="F16" s="37">
        <v>-24.525382755842067</v>
      </c>
      <c r="G16" s="28">
        <v>-0.2328976768387867</v>
      </c>
      <c r="H16" s="27">
        <v>0</v>
      </c>
      <c r="I16" s="28">
        <v>0</v>
      </c>
      <c r="J16" s="44">
        <f>0-24</f>
        <v>-24</v>
      </c>
      <c r="K16" s="39">
        <f>0-0.22</f>
        <v>-0.22</v>
      </c>
      <c r="L16" s="83"/>
    </row>
    <row r="17" spans="1:12" s="5" customFormat="1" ht="17.25" customHeight="1">
      <c r="A17" s="84"/>
      <c r="B17" s="87" t="s">
        <v>14</v>
      </c>
      <c r="C17" s="30" t="s">
        <v>38</v>
      </c>
      <c r="D17" s="27">
        <v>0.912167606768735</v>
      </c>
      <c r="E17" s="28">
        <v>0.027198462277751082</v>
      </c>
      <c r="F17" s="27">
        <v>-7.916196615632554</v>
      </c>
      <c r="G17" s="28">
        <v>-0.23604036520903413</v>
      </c>
      <c r="H17" s="27">
        <v>0</v>
      </c>
      <c r="I17" s="28">
        <v>0.01</v>
      </c>
      <c r="J17" s="27">
        <v>-7.916196615632554</v>
      </c>
      <c r="K17" s="39">
        <f>0-0.23</f>
        <v>-0.23</v>
      </c>
      <c r="L17" s="82" t="s">
        <v>46</v>
      </c>
    </row>
    <row r="18" spans="1:12" s="5" customFormat="1" ht="18.75" customHeight="1">
      <c r="A18" s="84"/>
      <c r="B18" s="87"/>
      <c r="C18" s="30" t="s">
        <v>39</v>
      </c>
      <c r="D18" s="27">
        <v>2.6881547139403708</v>
      </c>
      <c r="E18" s="28">
        <v>0.07638761677962996</v>
      </c>
      <c r="F18" s="27">
        <v>-6.701047542304592</v>
      </c>
      <c r="G18" s="28">
        <v>-0.19041949074922146</v>
      </c>
      <c r="H18" s="27">
        <v>2</v>
      </c>
      <c r="I18" s="28">
        <v>0.06</v>
      </c>
      <c r="J18" s="27">
        <v>-6</v>
      </c>
      <c r="K18" s="28">
        <f>0-0.17</f>
        <v>-0.17</v>
      </c>
      <c r="L18" s="83"/>
    </row>
    <row r="19" spans="1:12" s="5" customFormat="1" ht="19.5" customHeight="1">
      <c r="A19" s="84"/>
      <c r="B19" s="88" t="s">
        <v>12</v>
      </c>
      <c r="C19" s="30" t="s">
        <v>38</v>
      </c>
      <c r="D19" s="35" t="s">
        <v>59</v>
      </c>
      <c r="E19" s="35" t="s">
        <v>59</v>
      </c>
      <c r="F19" s="35" t="s">
        <v>59</v>
      </c>
      <c r="G19" s="35" t="s">
        <v>59</v>
      </c>
      <c r="H19" s="35" t="s">
        <v>59</v>
      </c>
      <c r="I19" s="35" t="s">
        <v>59</v>
      </c>
      <c r="J19" s="35" t="s">
        <v>59</v>
      </c>
      <c r="K19" s="35" t="s">
        <v>59</v>
      </c>
      <c r="L19" s="82" t="s">
        <v>46</v>
      </c>
    </row>
    <row r="20" spans="1:12" s="5" customFormat="1" ht="19.5" customHeight="1">
      <c r="A20" s="85"/>
      <c r="B20" s="89"/>
      <c r="C20" s="30" t="s">
        <v>39</v>
      </c>
      <c r="D20" s="35" t="s">
        <v>59</v>
      </c>
      <c r="E20" s="35" t="s">
        <v>59</v>
      </c>
      <c r="F20" s="35" t="s">
        <v>59</v>
      </c>
      <c r="G20" s="35" t="s">
        <v>59</v>
      </c>
      <c r="H20" s="35" t="s">
        <v>59</v>
      </c>
      <c r="I20" s="35" t="s">
        <v>59</v>
      </c>
      <c r="J20" s="35" t="s">
        <v>59</v>
      </c>
      <c r="K20" s="35" t="s">
        <v>59</v>
      </c>
      <c r="L20" s="83"/>
    </row>
    <row r="21" s="5" customFormat="1" ht="12.75">
      <c r="A21" s="9"/>
    </row>
    <row r="22" s="5" customFormat="1" ht="12.75">
      <c r="A22" s="9"/>
    </row>
    <row r="23" s="5" customFormat="1" ht="12.75">
      <c r="A23" s="9"/>
    </row>
    <row r="24" s="5" customFormat="1" ht="12.75">
      <c r="A24" s="9"/>
    </row>
    <row r="25" s="5" customFormat="1" ht="12.75">
      <c r="A25" s="9"/>
    </row>
  </sheetData>
  <mergeCells count="23">
    <mergeCell ref="L7:L8"/>
    <mergeCell ref="L9:L10"/>
    <mergeCell ref="L11:L12"/>
    <mergeCell ref="L13:L14"/>
    <mergeCell ref="B17:B18"/>
    <mergeCell ref="B19:B20"/>
    <mergeCell ref="L15:L16"/>
    <mergeCell ref="L17:L18"/>
    <mergeCell ref="L19:L20"/>
    <mergeCell ref="B9:B10"/>
    <mergeCell ref="B11:B12"/>
    <mergeCell ref="B13:B14"/>
    <mergeCell ref="B15:B16"/>
    <mergeCell ref="D2:G2"/>
    <mergeCell ref="H2:K2"/>
    <mergeCell ref="A19:A20"/>
    <mergeCell ref="A17:A18"/>
    <mergeCell ref="A15:A16"/>
    <mergeCell ref="A13:A14"/>
    <mergeCell ref="A11:A12"/>
    <mergeCell ref="A7:A8"/>
    <mergeCell ref="A9:A10"/>
    <mergeCell ref="B7:B8"/>
  </mergeCells>
  <conditionalFormatting sqref="I13:I18 K11:K14 K18 E13:E18 G11:G14 G16:G18">
    <cfRule type="cellIs" priority="1" dxfId="0" operator="greaterThanOrEqual" stopIfTrue="1">
      <formula>0.245</formula>
    </cfRule>
    <cfRule type="cellIs" priority="2" dxfId="0" operator="lessThanOrEqual" stopIfTrue="1">
      <formula>-0.245</formula>
    </cfRule>
  </conditionalFormatting>
  <conditionalFormatting sqref="J13:J14 J17:J18 F13:F14 F17:F18">
    <cfRule type="cellIs" priority="3" dxfId="0" operator="greaterThanOrEqual" stopIfTrue="1">
      <formula>20</formula>
    </cfRule>
    <cfRule type="cellIs" priority="4" dxfId="0" operator="lessThanOrEqual" stopIfTrue="1">
      <formula>-20</formula>
    </cfRule>
  </conditionalFormatting>
  <conditionalFormatting sqref="H13:H18 D13:D18">
    <cfRule type="cellIs" priority="5" dxfId="0" operator="greaterThanOrEqual" stopIfTrue="1">
      <formula>19.5</formula>
    </cfRule>
    <cfRule type="cellIs" priority="6" dxfId="0" operator="lessThanOrEqual" stopIfTrue="1">
      <formula>-19.5</formula>
    </cfRule>
  </conditionalFormatting>
  <conditionalFormatting sqref="J11:J12 F11:F12">
    <cfRule type="cellIs" priority="7" dxfId="0" operator="notBetween" stopIfTrue="1">
      <formula>-25999</formula>
      <formula>25999</formula>
    </cfRule>
  </conditionalFormatting>
  <printOptions horizontalCentered="1"/>
  <pageMargins left="0" right="0" top="1" bottom="1" header="0.5" footer="0.5"/>
  <pageSetup fitToHeight="1" fitToWidth="1" horizontalDpi="600" verticalDpi="600" orientation="landscape" scale="91" r:id="rId1"/>
  <headerFooter alignWithMargins="0">
    <oddHeader>&amp;L&amp;"Arial,Bold"&amp;18VISN 5 PI GRID&amp;R&amp;"Arial,Bold"&amp;16Baltimore Market</oddHeader>
    <oddFooter>&amp;C&amp;P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49"/>
  <sheetViews>
    <sheetView workbookViewId="0" topLeftCell="A1">
      <selection activeCell="H7" sqref="H7:K12"/>
    </sheetView>
  </sheetViews>
  <sheetFormatPr defaultColWidth="9.140625" defaultRowHeight="12.75"/>
  <cols>
    <col min="1" max="1" width="9.140625" style="12" customWidth="1"/>
    <col min="2" max="2" width="32.421875" style="6" customWidth="1"/>
    <col min="3" max="3" width="20.28125" style="6" bestFit="1" customWidth="1"/>
    <col min="4" max="4" width="10.00390625" style="6" customWidth="1"/>
    <col min="5" max="7" width="7.28125" style="6" bestFit="1" customWidth="1"/>
    <col min="8" max="8" width="7.57421875" style="6" bestFit="1" customWidth="1"/>
    <col min="9" max="9" width="7.28125" style="6" bestFit="1" customWidth="1"/>
    <col min="10" max="10" width="7.57421875" style="6" bestFit="1" customWidth="1"/>
    <col min="11" max="11" width="7.28125" style="6" bestFit="1" customWidth="1"/>
    <col min="12" max="12" width="44.8515625" style="6" customWidth="1"/>
    <col min="13" max="16384" width="9.140625" style="6" customWidth="1"/>
  </cols>
  <sheetData>
    <row r="1" spans="1:12" ht="19.5" customHeight="1">
      <c r="A1" s="24" t="s">
        <v>0</v>
      </c>
      <c r="B1" s="22"/>
      <c r="C1" s="22"/>
      <c r="D1" s="22"/>
      <c r="E1" s="22"/>
      <c r="F1" s="22"/>
      <c r="G1" s="22"/>
      <c r="H1" s="22"/>
      <c r="I1" s="22"/>
      <c r="J1" s="22"/>
      <c r="K1" s="22"/>
      <c r="L1" s="2"/>
    </row>
    <row r="2" spans="1:12" ht="12.75">
      <c r="A2" s="14"/>
      <c r="B2" s="7"/>
      <c r="C2" s="7"/>
      <c r="D2" s="69" t="s">
        <v>70</v>
      </c>
      <c r="E2" s="70"/>
      <c r="F2" s="70"/>
      <c r="G2" s="71"/>
      <c r="H2" s="72" t="s">
        <v>71</v>
      </c>
      <c r="I2" s="73"/>
      <c r="J2" s="73"/>
      <c r="K2" s="74"/>
      <c r="L2" s="8"/>
    </row>
    <row r="3" spans="1:12" s="9" customFormat="1" ht="25.5">
      <c r="A3" s="23" t="s">
        <v>63</v>
      </c>
      <c r="B3" s="23" t="s">
        <v>10</v>
      </c>
      <c r="C3" s="29" t="s">
        <v>40</v>
      </c>
      <c r="D3" s="51" t="s">
        <v>41</v>
      </c>
      <c r="E3" s="52" t="s">
        <v>42</v>
      </c>
      <c r="F3" s="51" t="s">
        <v>43</v>
      </c>
      <c r="G3" s="52" t="s">
        <v>44</v>
      </c>
      <c r="H3" s="49" t="s">
        <v>41</v>
      </c>
      <c r="I3" s="50" t="s">
        <v>42</v>
      </c>
      <c r="J3" s="49" t="s">
        <v>43</v>
      </c>
      <c r="K3" s="50" t="s">
        <v>44</v>
      </c>
      <c r="L3" s="23" t="s">
        <v>1</v>
      </c>
    </row>
    <row r="4" spans="1:12" s="5" customFormat="1" ht="25.5">
      <c r="A4" s="25"/>
      <c r="B4" s="3" t="s">
        <v>29</v>
      </c>
      <c r="C4" s="3"/>
      <c r="D4" s="3"/>
      <c r="E4" s="3"/>
      <c r="F4" s="3"/>
      <c r="G4" s="3"/>
      <c r="H4" s="3"/>
      <c r="I4" s="3"/>
      <c r="J4" s="3"/>
      <c r="K4" s="3"/>
      <c r="L4" s="1"/>
    </row>
    <row r="5" spans="1:12" s="5" customFormat="1" ht="25.5">
      <c r="A5" s="25"/>
      <c r="B5" s="3" t="s">
        <v>30</v>
      </c>
      <c r="C5" s="3"/>
      <c r="D5" s="3"/>
      <c r="E5" s="3"/>
      <c r="F5" s="3"/>
      <c r="G5" s="3"/>
      <c r="H5" s="3"/>
      <c r="I5" s="3"/>
      <c r="J5" s="3"/>
      <c r="K5" s="3"/>
      <c r="L5" s="1"/>
    </row>
    <row r="6" spans="1:12" s="5" customFormat="1" ht="25.5">
      <c r="A6" s="25"/>
      <c r="B6" s="3" t="s">
        <v>31</v>
      </c>
      <c r="C6" s="3"/>
      <c r="D6" s="3"/>
      <c r="E6" s="3"/>
      <c r="F6" s="3"/>
      <c r="G6" s="3"/>
      <c r="H6" s="3"/>
      <c r="I6" s="3"/>
      <c r="J6" s="3"/>
      <c r="K6" s="3"/>
      <c r="L6" s="1"/>
    </row>
    <row r="7" spans="1:12" s="5" customFormat="1" ht="14.25" customHeight="1">
      <c r="A7" s="78" t="s">
        <v>62</v>
      </c>
      <c r="B7" s="87" t="s">
        <v>17</v>
      </c>
      <c r="C7" s="30" t="s">
        <v>38</v>
      </c>
      <c r="D7" s="37">
        <v>69702.63999</v>
      </c>
      <c r="E7" s="38">
        <v>0.5184111544230762</v>
      </c>
      <c r="F7" s="37">
        <v>45694.639989999996</v>
      </c>
      <c r="G7" s="38">
        <v>0.33985242268529986</v>
      </c>
      <c r="H7" s="44">
        <v>57989</v>
      </c>
      <c r="I7" s="45">
        <v>0.43</v>
      </c>
      <c r="J7" s="44">
        <v>48427</v>
      </c>
      <c r="K7" s="45">
        <v>0.36</v>
      </c>
      <c r="L7" s="77" t="s">
        <v>33</v>
      </c>
    </row>
    <row r="8" spans="1:12" s="5" customFormat="1" ht="19.5" customHeight="1">
      <c r="A8" s="79"/>
      <c r="B8" s="87"/>
      <c r="C8" s="30" t="s">
        <v>39</v>
      </c>
      <c r="D8" s="37">
        <v>78417.50542</v>
      </c>
      <c r="E8" s="38">
        <v>0.5928840212863724</v>
      </c>
      <c r="F8" s="37">
        <v>50361.50542</v>
      </c>
      <c r="G8" s="38">
        <v>0.3807636023554221</v>
      </c>
      <c r="H8" s="44">
        <v>66516</v>
      </c>
      <c r="I8" s="45">
        <v>0.5</v>
      </c>
      <c r="J8" s="44">
        <v>51945</v>
      </c>
      <c r="K8" s="45">
        <v>0.39</v>
      </c>
      <c r="L8" s="77"/>
    </row>
    <row r="9" spans="1:12" s="5" customFormat="1" ht="17.25" customHeight="1">
      <c r="A9" s="78" t="s">
        <v>62</v>
      </c>
      <c r="B9" s="87" t="s">
        <v>18</v>
      </c>
      <c r="C9" s="30" t="s">
        <v>38</v>
      </c>
      <c r="D9" s="37">
        <v>144216.2301</v>
      </c>
      <c r="E9" s="38">
        <v>1.149071322725516</v>
      </c>
      <c r="F9" s="37">
        <v>130174.2301</v>
      </c>
      <c r="G9" s="38">
        <v>1.0371889118309625</v>
      </c>
      <c r="H9" s="44">
        <v>130713</v>
      </c>
      <c r="I9" s="45">
        <v>1.04</v>
      </c>
      <c r="J9" s="44">
        <v>137561</v>
      </c>
      <c r="K9" s="45">
        <v>1.1</v>
      </c>
      <c r="L9" s="77" t="s">
        <v>33</v>
      </c>
    </row>
    <row r="10" spans="1:12" s="5" customFormat="1" ht="18" customHeight="1">
      <c r="A10" s="79"/>
      <c r="B10" s="87"/>
      <c r="C10" s="30" t="s">
        <v>39</v>
      </c>
      <c r="D10" s="37">
        <v>157765.63001</v>
      </c>
      <c r="E10" s="38">
        <v>1.2686982163885334</v>
      </c>
      <c r="F10" s="37">
        <v>138076.63001</v>
      </c>
      <c r="G10" s="38">
        <v>1.1103658902609066</v>
      </c>
      <c r="H10" s="44">
        <v>141652</v>
      </c>
      <c r="I10" s="45">
        <v>1.14</v>
      </c>
      <c r="J10" s="44">
        <v>141677</v>
      </c>
      <c r="K10" s="45">
        <v>1.14</v>
      </c>
      <c r="L10" s="77"/>
    </row>
    <row r="11" spans="1:12" s="5" customFormat="1" ht="31.5" customHeight="1">
      <c r="A11" s="78" t="s">
        <v>62</v>
      </c>
      <c r="B11" s="87" t="s">
        <v>15</v>
      </c>
      <c r="C11" s="30" t="s">
        <v>38</v>
      </c>
      <c r="D11" s="37">
        <v>22</v>
      </c>
      <c r="E11" s="38">
        <v>0.29</v>
      </c>
      <c r="F11" s="27">
        <v>5</v>
      </c>
      <c r="G11" s="28">
        <v>0.06</v>
      </c>
      <c r="H11" s="44">
        <v>22</v>
      </c>
      <c r="I11" s="45">
        <v>0.29</v>
      </c>
      <c r="J11" s="27">
        <v>5</v>
      </c>
      <c r="K11" s="28">
        <v>0.07</v>
      </c>
      <c r="L11" s="77" t="s">
        <v>61</v>
      </c>
    </row>
    <row r="12" spans="1:12" s="5" customFormat="1" ht="33" customHeight="1">
      <c r="A12" s="79"/>
      <c r="B12" s="87"/>
      <c r="C12" s="30" t="s">
        <v>39</v>
      </c>
      <c r="D12" s="27">
        <v>10</v>
      </c>
      <c r="E12" s="38">
        <v>0.41</v>
      </c>
      <c r="F12" s="27">
        <v>1</v>
      </c>
      <c r="G12" s="28">
        <v>0.03</v>
      </c>
      <c r="H12" s="27">
        <v>10</v>
      </c>
      <c r="I12" s="45">
        <v>0.4</v>
      </c>
      <c r="J12" s="27">
        <v>0</v>
      </c>
      <c r="K12" s="28">
        <v>0.02</v>
      </c>
      <c r="L12" s="77"/>
    </row>
    <row r="13" spans="1:12" s="5" customFormat="1" ht="38.25" customHeight="1" hidden="1">
      <c r="A13" s="78">
        <v>4</v>
      </c>
      <c r="B13" s="87" t="s">
        <v>16</v>
      </c>
      <c r="C13" s="30" t="s">
        <v>38</v>
      </c>
      <c r="D13" s="27">
        <v>-9.82840663302091</v>
      </c>
      <c r="E13" s="28">
        <v>-0.11406385969609746</v>
      </c>
      <c r="F13" s="27">
        <v>-21.666906993511176</v>
      </c>
      <c r="G13" s="28">
        <v>-0.2514559207443604</v>
      </c>
      <c r="H13" s="27">
        <v>-9.82840663302091</v>
      </c>
      <c r="I13" s="46">
        <v>-0.11406385969609746</v>
      </c>
      <c r="J13" s="27">
        <v>-21.666906993511176</v>
      </c>
      <c r="K13" s="28">
        <v>-0.2514559207443604</v>
      </c>
      <c r="L13" s="77" t="s">
        <v>32</v>
      </c>
    </row>
    <row r="14" spans="1:12" s="5" customFormat="1" ht="32.25" customHeight="1" hidden="1">
      <c r="A14" s="79"/>
      <c r="B14" s="87"/>
      <c r="C14" s="30" t="s">
        <v>39</v>
      </c>
      <c r="D14" s="27">
        <v>0</v>
      </c>
      <c r="E14" s="28">
        <v>0</v>
      </c>
      <c r="F14" s="27">
        <v>0</v>
      </c>
      <c r="G14" s="28">
        <v>0</v>
      </c>
      <c r="H14" s="27">
        <v>0</v>
      </c>
      <c r="I14" s="46">
        <v>0</v>
      </c>
      <c r="J14" s="27">
        <v>0</v>
      </c>
      <c r="K14" s="28">
        <v>0</v>
      </c>
      <c r="L14" s="77"/>
    </row>
    <row r="15" spans="1:12" s="5" customFormat="1" ht="17.25" customHeight="1">
      <c r="A15" s="78"/>
      <c r="B15" s="87" t="s">
        <v>13</v>
      </c>
      <c r="C15" s="30" t="s">
        <v>38</v>
      </c>
      <c r="D15" s="27">
        <v>18.97502014504432</v>
      </c>
      <c r="E15" s="28">
        <v>0.23010475297060662</v>
      </c>
      <c r="F15" s="27">
        <v>5.908138597904915</v>
      </c>
      <c r="G15" s="28">
        <v>0.07164634146341463</v>
      </c>
      <c r="H15" s="44">
        <v>21</v>
      </c>
      <c r="I15" s="45">
        <v>0.25</v>
      </c>
      <c r="J15" s="27">
        <v>14</v>
      </c>
      <c r="K15" s="28">
        <v>0.17</v>
      </c>
      <c r="L15" s="82" t="s">
        <v>46</v>
      </c>
    </row>
    <row r="16" spans="1:12" s="5" customFormat="1" ht="16.5" customHeight="1">
      <c r="A16" s="79"/>
      <c r="B16" s="87"/>
      <c r="C16" s="30" t="s">
        <v>39</v>
      </c>
      <c r="D16" s="27">
        <v>16.921837228041902</v>
      </c>
      <c r="E16" s="28">
        <v>0.201172548568801</v>
      </c>
      <c r="F16" s="27">
        <v>2.2626913779210316</v>
      </c>
      <c r="G16" s="28">
        <v>0.02689964363719968</v>
      </c>
      <c r="H16" s="27">
        <v>19</v>
      </c>
      <c r="I16" s="28">
        <v>0.23</v>
      </c>
      <c r="J16" s="27">
        <v>10</v>
      </c>
      <c r="K16" s="28">
        <v>0.12</v>
      </c>
      <c r="L16" s="83"/>
    </row>
    <row r="17" spans="1:12" s="5" customFormat="1" ht="15.75" customHeight="1">
      <c r="A17" s="78"/>
      <c r="B17" s="87" t="s">
        <v>14</v>
      </c>
      <c r="C17" s="30" t="s">
        <v>38</v>
      </c>
      <c r="D17" s="27">
        <v>5.495568090249798</v>
      </c>
      <c r="E17" s="28">
        <v>0.19084396686814417</v>
      </c>
      <c r="F17" s="27">
        <v>0.8605962933118453</v>
      </c>
      <c r="G17" s="28">
        <v>0.029885829415715246</v>
      </c>
      <c r="H17" s="27">
        <v>7</v>
      </c>
      <c r="I17" s="28">
        <v>0.24</v>
      </c>
      <c r="J17" s="27">
        <v>4</v>
      </c>
      <c r="K17" s="28">
        <v>0.15</v>
      </c>
      <c r="L17" s="82" t="s">
        <v>46</v>
      </c>
    </row>
    <row r="18" spans="1:12" s="5" customFormat="1" ht="20.25" customHeight="1">
      <c r="A18" s="79"/>
      <c r="B18" s="87"/>
      <c r="C18" s="30" t="s">
        <v>39</v>
      </c>
      <c r="D18" s="27">
        <v>7.742143432715552</v>
      </c>
      <c r="E18" s="28">
        <v>0.24279793793591428</v>
      </c>
      <c r="F18" s="27">
        <v>1.485898468976632</v>
      </c>
      <c r="G18" s="28">
        <v>0.04659860507429495</v>
      </c>
      <c r="H18" s="27">
        <v>9</v>
      </c>
      <c r="I18" s="45">
        <v>0.28</v>
      </c>
      <c r="J18" s="27">
        <v>5</v>
      </c>
      <c r="K18" s="28">
        <v>0.16</v>
      </c>
      <c r="L18" s="83"/>
    </row>
    <row r="19" spans="1:12" s="5" customFormat="1" ht="20.25" customHeight="1">
      <c r="A19" s="84"/>
      <c r="B19" s="88" t="s">
        <v>49</v>
      </c>
      <c r="C19" s="30" t="s">
        <v>38</v>
      </c>
      <c r="D19" s="35" t="s">
        <v>59</v>
      </c>
      <c r="E19" s="35" t="s">
        <v>59</v>
      </c>
      <c r="F19" s="35" t="s">
        <v>59</v>
      </c>
      <c r="G19" s="35" t="s">
        <v>59</v>
      </c>
      <c r="H19" s="35" t="s">
        <v>59</v>
      </c>
      <c r="I19" s="35" t="s">
        <v>59</v>
      </c>
      <c r="J19" s="35" t="s">
        <v>59</v>
      </c>
      <c r="K19" s="35" t="s">
        <v>59</v>
      </c>
      <c r="L19" s="82" t="s">
        <v>46</v>
      </c>
    </row>
    <row r="20" spans="1:12" s="5" customFormat="1" ht="18.75" customHeight="1">
      <c r="A20" s="85"/>
      <c r="B20" s="89"/>
      <c r="C20" s="30" t="s">
        <v>39</v>
      </c>
      <c r="D20" s="35" t="s">
        <v>59</v>
      </c>
      <c r="E20" s="35" t="s">
        <v>59</v>
      </c>
      <c r="F20" s="35" t="s">
        <v>59</v>
      </c>
      <c r="G20" s="35" t="s">
        <v>59</v>
      </c>
      <c r="H20" s="35" t="s">
        <v>59</v>
      </c>
      <c r="I20" s="35" t="s">
        <v>59</v>
      </c>
      <c r="J20" s="35" t="s">
        <v>59</v>
      </c>
      <c r="K20" s="35" t="s">
        <v>59</v>
      </c>
      <c r="L20" s="83"/>
    </row>
    <row r="21" spans="1:12" s="5" customFormat="1" ht="12.75">
      <c r="A21" s="9"/>
      <c r="L21" s="33"/>
    </row>
    <row r="22" spans="1:12" s="5" customFormat="1" ht="12.75">
      <c r="A22" s="9"/>
      <c r="L22" s="33"/>
    </row>
    <row r="23" spans="1:12" s="5" customFormat="1" ht="12.75">
      <c r="A23" s="9"/>
      <c r="L23" s="33"/>
    </row>
    <row r="24" spans="1:12" s="5" customFormat="1" ht="12.75">
      <c r="A24" s="9"/>
      <c r="L24" s="33"/>
    </row>
    <row r="25" spans="1:12" s="5" customFormat="1" ht="12.75">
      <c r="A25" s="9"/>
      <c r="L25" s="33"/>
    </row>
    <row r="26" spans="1:12" s="5" customFormat="1" ht="12.75">
      <c r="A26" s="9"/>
      <c r="C26" s="6"/>
      <c r="D26" s="6"/>
      <c r="E26" s="6"/>
      <c r="F26" s="6"/>
      <c r="G26" s="6"/>
      <c r="H26" s="6"/>
      <c r="I26" s="6"/>
      <c r="J26" s="6"/>
      <c r="K26" s="6"/>
      <c r="L26" s="33"/>
    </row>
    <row r="27" ht="12.75">
      <c r="L27" s="11"/>
    </row>
    <row r="28" ht="12.75">
      <c r="L28" s="11"/>
    </row>
    <row r="29" ht="12.75">
      <c r="L29" s="11"/>
    </row>
    <row r="30" ht="12.75">
      <c r="L30" s="11"/>
    </row>
    <row r="31" ht="12.75">
      <c r="L31" s="11"/>
    </row>
    <row r="32" ht="12.75">
      <c r="L32" s="11"/>
    </row>
    <row r="33" ht="12.75">
      <c r="L33" s="11"/>
    </row>
    <row r="34" ht="12.75">
      <c r="L34" s="11"/>
    </row>
    <row r="35" ht="12.75">
      <c r="L35" s="11"/>
    </row>
    <row r="36" ht="12.75">
      <c r="L36" s="11"/>
    </row>
    <row r="37" ht="12.75">
      <c r="L37" s="11"/>
    </row>
    <row r="38" ht="12.75">
      <c r="L38" s="11"/>
    </row>
    <row r="39" ht="12.75">
      <c r="L39" s="11"/>
    </row>
    <row r="40" ht="12.75">
      <c r="L40" s="11"/>
    </row>
    <row r="41" ht="12.75">
      <c r="L41" s="11"/>
    </row>
    <row r="42" ht="12.75">
      <c r="L42" s="11"/>
    </row>
    <row r="43" ht="12.75">
      <c r="L43" s="11"/>
    </row>
    <row r="44" ht="12.75">
      <c r="L44" s="11"/>
    </row>
    <row r="45" ht="12.75">
      <c r="L45" s="11"/>
    </row>
    <row r="46" ht="12.75">
      <c r="L46" s="11"/>
    </row>
    <row r="47" ht="12.75">
      <c r="L47" s="11"/>
    </row>
    <row r="48" ht="12.75">
      <c r="L48" s="11"/>
    </row>
    <row r="49" ht="12.75">
      <c r="L49" s="11"/>
    </row>
  </sheetData>
  <mergeCells count="23">
    <mergeCell ref="A7:A8"/>
    <mergeCell ref="A11:A12"/>
    <mergeCell ref="L17:L18"/>
    <mergeCell ref="L19:L20"/>
    <mergeCell ref="B11:B12"/>
    <mergeCell ref="B7:B8"/>
    <mergeCell ref="B9:B10"/>
    <mergeCell ref="A17:A18"/>
    <mergeCell ref="A19:A20"/>
    <mergeCell ref="B19:B20"/>
    <mergeCell ref="B17:B18"/>
    <mergeCell ref="L13:L14"/>
    <mergeCell ref="L15:L16"/>
    <mergeCell ref="L9:L10"/>
    <mergeCell ref="A9:A10"/>
    <mergeCell ref="B15:B16"/>
    <mergeCell ref="B13:B14"/>
    <mergeCell ref="A13:A14"/>
    <mergeCell ref="A15:A16"/>
    <mergeCell ref="D2:G2"/>
    <mergeCell ref="H2:K2"/>
    <mergeCell ref="L7:L8"/>
    <mergeCell ref="L11:L12"/>
  </mergeCells>
  <conditionalFormatting sqref="K11 G11:G18 E13:E18">
    <cfRule type="cellIs" priority="1" dxfId="0" operator="greaterThanOrEqual" stopIfTrue="1">
      <formula>0.245</formula>
    </cfRule>
    <cfRule type="cellIs" priority="2" dxfId="0" operator="lessThanOrEqual" stopIfTrue="1">
      <formula>-0.245</formula>
    </cfRule>
  </conditionalFormatting>
  <conditionalFormatting sqref="J11 F11:F18">
    <cfRule type="cellIs" priority="3" dxfId="0" operator="greaterThanOrEqual" stopIfTrue="1">
      <formula>20</formula>
    </cfRule>
    <cfRule type="cellIs" priority="4" dxfId="0" operator="lessThanOrEqual" stopIfTrue="1">
      <formula>-20</formula>
    </cfRule>
  </conditionalFormatting>
  <conditionalFormatting sqref="D12:D18">
    <cfRule type="cellIs" priority="5" dxfId="0" operator="greaterThanOrEqual" stopIfTrue="1">
      <formula>19.5</formula>
    </cfRule>
    <cfRule type="cellIs" priority="6" dxfId="0" operator="lessThanOrEqual" stopIfTrue="1">
      <formula>-19.5</formula>
    </cfRule>
  </conditionalFormatting>
  <printOptions horizontalCentered="1"/>
  <pageMargins left="0" right="0" top="1" bottom="1" header="0.5" footer="0.5"/>
  <pageSetup fitToHeight="1" fitToWidth="1" horizontalDpi="600" verticalDpi="600" orientation="landscape" scale="82" r:id="rId1"/>
  <headerFooter alignWithMargins="0">
    <oddHeader>&amp;L&amp;"Arial,Bold"&amp;18VISN 5 PI GRID&amp;R&amp;"Arial,Bold"&amp;16Washington  Market</oddHeader>
    <oddFooter>&amp;C&amp;P of &amp;N</oddFooter>
  </headerFooter>
</worksheet>
</file>

<file path=xl/worksheets/sheet5.xml><?xml version="1.0" encoding="utf-8"?>
<worksheet xmlns="http://schemas.openxmlformats.org/spreadsheetml/2006/main" xmlns:r="http://schemas.openxmlformats.org/officeDocument/2006/relationships">
  <dimension ref="A1:H26"/>
  <sheetViews>
    <sheetView workbookViewId="0" topLeftCell="A1">
      <selection activeCell="G30" sqref="G30"/>
    </sheetView>
  </sheetViews>
  <sheetFormatPr defaultColWidth="9.140625" defaultRowHeight="12.75"/>
  <cols>
    <col min="1" max="1" width="11.7109375" style="0" customWidth="1"/>
    <col min="2" max="2" width="2.8515625" style="0" bestFit="1" customWidth="1"/>
    <col min="3" max="3" width="28.28125" style="0" bestFit="1" customWidth="1"/>
    <col min="4" max="4" width="20.28125" style="0" bestFit="1" customWidth="1"/>
  </cols>
  <sheetData>
    <row r="1" spans="2:8" s="9" customFormat="1" ht="25.5">
      <c r="B1" s="23" t="s">
        <v>62</v>
      </c>
      <c r="C1" s="23" t="s">
        <v>10</v>
      </c>
      <c r="D1" s="29" t="s">
        <v>40</v>
      </c>
      <c r="E1" s="65" t="s">
        <v>41</v>
      </c>
      <c r="F1" s="66" t="s">
        <v>42</v>
      </c>
      <c r="G1" s="65" t="s">
        <v>43</v>
      </c>
      <c r="H1" s="66" t="s">
        <v>44</v>
      </c>
    </row>
    <row r="2" spans="1:8" s="5" customFormat="1" ht="12.75">
      <c r="A2" s="5" t="s">
        <v>76</v>
      </c>
      <c r="B2" s="78">
        <v>1</v>
      </c>
      <c r="C2" s="77" t="s">
        <v>18</v>
      </c>
      <c r="D2" s="30" t="s">
        <v>38</v>
      </c>
      <c r="E2" s="44">
        <v>50662</v>
      </c>
      <c r="F2" s="45">
        <v>0.78</v>
      </c>
      <c r="G2" s="44">
        <v>41022</v>
      </c>
      <c r="H2" s="45">
        <v>0.63</v>
      </c>
    </row>
    <row r="3" spans="1:8" s="5" customFormat="1" ht="12.75">
      <c r="A3" s="5" t="s">
        <v>76</v>
      </c>
      <c r="B3" s="79"/>
      <c r="C3" s="77"/>
      <c r="D3" s="30" t="s">
        <v>39</v>
      </c>
      <c r="E3" s="44">
        <v>67114</v>
      </c>
      <c r="F3" s="45">
        <v>1.03</v>
      </c>
      <c r="G3" s="47">
        <v>59329</v>
      </c>
      <c r="H3" s="48">
        <v>0.91</v>
      </c>
    </row>
    <row r="4" spans="1:8" s="5" customFormat="1" ht="12.75">
      <c r="A4" s="5" t="s">
        <v>76</v>
      </c>
      <c r="B4" s="78">
        <v>2</v>
      </c>
      <c r="C4" s="77" t="s">
        <v>17</v>
      </c>
      <c r="D4" s="30" t="s">
        <v>38</v>
      </c>
      <c r="E4" s="44">
        <v>31968</v>
      </c>
      <c r="F4" s="45">
        <v>0.35</v>
      </c>
      <c r="G4" s="44">
        <v>16812</v>
      </c>
      <c r="H4" s="28">
        <v>0.19</v>
      </c>
    </row>
    <row r="5" spans="1:8" s="5" customFormat="1" ht="12.75">
      <c r="A5" s="5" t="s">
        <v>76</v>
      </c>
      <c r="B5" s="79"/>
      <c r="C5" s="77"/>
      <c r="D5" s="30" t="s">
        <v>39</v>
      </c>
      <c r="E5" s="44">
        <v>44162</v>
      </c>
      <c r="F5" s="45">
        <v>0.42</v>
      </c>
      <c r="G5" s="44">
        <v>27730</v>
      </c>
      <c r="H5" s="45">
        <v>0.27</v>
      </c>
    </row>
    <row r="6" spans="1:8" s="5" customFormat="1" ht="12.75">
      <c r="A6" s="5" t="s">
        <v>76</v>
      </c>
      <c r="B6" s="78">
        <v>3</v>
      </c>
      <c r="C6" s="80" t="s">
        <v>49</v>
      </c>
      <c r="D6" s="30" t="s">
        <v>38</v>
      </c>
      <c r="E6" s="27">
        <v>15573</v>
      </c>
      <c r="F6" s="45">
        <v>0.53</v>
      </c>
      <c r="G6" s="27">
        <v>8449</v>
      </c>
      <c r="H6" s="45">
        <v>0.29</v>
      </c>
    </row>
    <row r="7" spans="1:8" s="5" customFormat="1" ht="12.75">
      <c r="A7" s="5" t="s">
        <v>76</v>
      </c>
      <c r="B7" s="79"/>
      <c r="C7" s="81"/>
      <c r="D7" s="30" t="s">
        <v>39</v>
      </c>
      <c r="E7" s="27">
        <v>14726</v>
      </c>
      <c r="F7" s="45">
        <v>0.36</v>
      </c>
      <c r="G7" s="41">
        <v>8821</v>
      </c>
      <c r="H7" s="42">
        <v>0.21</v>
      </c>
    </row>
    <row r="9" spans="1:8" ht="12.75" customHeight="1">
      <c r="A9" s="67" t="s">
        <v>77</v>
      </c>
      <c r="B9" s="86">
        <v>1</v>
      </c>
      <c r="C9" s="90" t="s">
        <v>18</v>
      </c>
      <c r="D9" s="30" t="s">
        <v>38</v>
      </c>
      <c r="E9" s="44">
        <v>127527</v>
      </c>
      <c r="F9" s="45">
        <v>1.03</v>
      </c>
      <c r="G9" s="44">
        <v>93176</v>
      </c>
      <c r="H9" s="45">
        <v>0.75</v>
      </c>
    </row>
    <row r="10" spans="1:8" ht="12.75">
      <c r="A10" s="67" t="s">
        <v>77</v>
      </c>
      <c r="B10" s="86"/>
      <c r="C10" s="91"/>
      <c r="D10" s="30" t="s">
        <v>39</v>
      </c>
      <c r="E10" s="44">
        <v>121527</v>
      </c>
      <c r="F10" s="45">
        <v>0.96</v>
      </c>
      <c r="G10" s="44">
        <v>88502</v>
      </c>
      <c r="H10" s="45">
        <v>0.7</v>
      </c>
    </row>
    <row r="11" spans="1:8" ht="12.75" customHeight="1">
      <c r="A11" s="67" t="s">
        <v>77</v>
      </c>
      <c r="B11" s="86">
        <v>2</v>
      </c>
      <c r="C11" s="87" t="s">
        <v>15</v>
      </c>
      <c r="D11" s="30" t="s">
        <v>38</v>
      </c>
      <c r="E11" s="40">
        <f>0-10</f>
        <v>-10</v>
      </c>
      <c r="F11" s="39">
        <f>0-0.06</f>
        <v>-0.06</v>
      </c>
      <c r="G11" s="44">
        <f>0-29</f>
        <v>-29</v>
      </c>
      <c r="H11" s="39">
        <f>0-0.16</f>
        <v>-0.16</v>
      </c>
    </row>
    <row r="12" spans="1:8" ht="12.75">
      <c r="A12" s="67" t="s">
        <v>77</v>
      </c>
      <c r="B12" s="86"/>
      <c r="C12" s="87"/>
      <c r="D12" s="30" t="s">
        <v>39</v>
      </c>
      <c r="E12" s="40">
        <f>0-4</f>
        <v>-4</v>
      </c>
      <c r="F12" s="39">
        <f>0-0.02</f>
        <v>-0.02</v>
      </c>
      <c r="G12" s="44">
        <f>0-31</f>
        <v>-31</v>
      </c>
      <c r="H12" s="39">
        <f>0-0.12</f>
        <v>-0.12</v>
      </c>
    </row>
    <row r="13" spans="1:8" ht="12.75" customHeight="1">
      <c r="A13" s="67" t="s">
        <v>77</v>
      </c>
      <c r="B13" s="84">
        <v>3</v>
      </c>
      <c r="C13" s="77" t="s">
        <v>17</v>
      </c>
      <c r="D13" s="30" t="s">
        <v>38</v>
      </c>
      <c r="E13" s="44">
        <v>52281</v>
      </c>
      <c r="F13" s="45">
        <v>0.35</v>
      </c>
      <c r="G13" s="27">
        <v>14476</v>
      </c>
      <c r="H13" s="28">
        <v>0.1</v>
      </c>
    </row>
    <row r="14" spans="1:8" ht="12.75">
      <c r="A14" s="67" t="s">
        <v>77</v>
      </c>
      <c r="B14" s="84"/>
      <c r="C14" s="77"/>
      <c r="D14" s="30" t="s">
        <v>39</v>
      </c>
      <c r="E14" s="44">
        <v>46377</v>
      </c>
      <c r="F14" s="45">
        <v>0.29</v>
      </c>
      <c r="G14" s="27">
        <v>9341</v>
      </c>
      <c r="H14" s="28">
        <v>0.06</v>
      </c>
    </row>
    <row r="16" spans="1:8" ht="12.75">
      <c r="A16" s="67" t="s">
        <v>78</v>
      </c>
      <c r="B16" s="78">
        <v>1</v>
      </c>
      <c r="C16" s="87" t="s">
        <v>17</v>
      </c>
      <c r="D16" s="30" t="s">
        <v>38</v>
      </c>
      <c r="E16" s="44">
        <v>57989</v>
      </c>
      <c r="F16" s="45">
        <v>0.43</v>
      </c>
      <c r="G16" s="44">
        <v>48427</v>
      </c>
      <c r="H16" s="45">
        <v>0.36</v>
      </c>
    </row>
    <row r="17" spans="1:8" ht="12.75">
      <c r="A17" s="67" t="s">
        <v>78</v>
      </c>
      <c r="B17" s="79"/>
      <c r="C17" s="87"/>
      <c r="D17" s="30" t="s">
        <v>39</v>
      </c>
      <c r="E17" s="44">
        <v>66516</v>
      </c>
      <c r="F17" s="45">
        <v>0.5</v>
      </c>
      <c r="G17" s="44">
        <v>51945</v>
      </c>
      <c r="H17" s="45">
        <v>0.39</v>
      </c>
    </row>
    <row r="18" spans="1:8" ht="12.75">
      <c r="A18" s="67" t="s">
        <v>78</v>
      </c>
      <c r="B18" s="78">
        <v>2</v>
      </c>
      <c r="C18" s="87" t="s">
        <v>18</v>
      </c>
      <c r="D18" s="30" t="s">
        <v>38</v>
      </c>
      <c r="E18" s="44">
        <v>130713</v>
      </c>
      <c r="F18" s="45">
        <v>1.04</v>
      </c>
      <c r="G18" s="44">
        <v>137561</v>
      </c>
      <c r="H18" s="45">
        <v>1.1</v>
      </c>
    </row>
    <row r="19" spans="1:8" ht="12.75">
      <c r="A19" s="67" t="s">
        <v>78</v>
      </c>
      <c r="B19" s="79"/>
      <c r="C19" s="87"/>
      <c r="D19" s="30" t="s">
        <v>39</v>
      </c>
      <c r="E19" s="44">
        <v>141652</v>
      </c>
      <c r="F19" s="45">
        <v>1.14</v>
      </c>
      <c r="G19" s="44">
        <v>141677</v>
      </c>
      <c r="H19" s="45">
        <v>1.14</v>
      </c>
    </row>
    <row r="20" spans="1:8" ht="12.75">
      <c r="A20" s="67" t="s">
        <v>78</v>
      </c>
      <c r="B20" s="78">
        <v>3</v>
      </c>
      <c r="C20" s="87" t="s">
        <v>15</v>
      </c>
      <c r="D20" s="30" t="s">
        <v>38</v>
      </c>
      <c r="E20" s="44">
        <v>22</v>
      </c>
      <c r="F20" s="45">
        <v>0.29</v>
      </c>
      <c r="G20" s="27">
        <v>5</v>
      </c>
      <c r="H20" s="28">
        <v>0.07</v>
      </c>
    </row>
    <row r="21" spans="1:8" ht="12.75">
      <c r="A21" s="67" t="s">
        <v>78</v>
      </c>
      <c r="B21" s="79"/>
      <c r="C21" s="87"/>
      <c r="D21" s="30" t="s">
        <v>39</v>
      </c>
      <c r="E21" s="27">
        <v>10</v>
      </c>
      <c r="F21" s="45">
        <v>0.4</v>
      </c>
      <c r="G21" s="27">
        <v>0</v>
      </c>
      <c r="H21" s="28">
        <v>0.02</v>
      </c>
    </row>
    <row r="23" spans="1:4" ht="12.75">
      <c r="A23" s="67" t="s">
        <v>87</v>
      </c>
      <c r="C23" t="s">
        <v>79</v>
      </c>
      <c r="D23" s="68" t="s">
        <v>82</v>
      </c>
    </row>
    <row r="24" spans="1:4" ht="12.75">
      <c r="A24" s="67" t="s">
        <v>87</v>
      </c>
      <c r="C24" t="s">
        <v>80</v>
      </c>
      <c r="D24" s="68" t="s">
        <v>81</v>
      </c>
    </row>
    <row r="25" spans="1:3" ht="12.75">
      <c r="A25" s="67" t="s">
        <v>83</v>
      </c>
      <c r="C25" t="s">
        <v>84</v>
      </c>
    </row>
    <row r="26" spans="1:4" ht="12.75">
      <c r="A26" s="67" t="s">
        <v>83</v>
      </c>
      <c r="C26" t="s">
        <v>85</v>
      </c>
      <c r="D26" s="68" t="s">
        <v>86</v>
      </c>
    </row>
  </sheetData>
  <mergeCells count="18">
    <mergeCell ref="B2:B3"/>
    <mergeCell ref="C2:C3"/>
    <mergeCell ref="B11:B12"/>
    <mergeCell ref="B4:B5"/>
    <mergeCell ref="C4:C5"/>
    <mergeCell ref="B6:B7"/>
    <mergeCell ref="C6:C7"/>
    <mergeCell ref="B13:B14"/>
    <mergeCell ref="B16:B17"/>
    <mergeCell ref="C16:C17"/>
    <mergeCell ref="C9:C10"/>
    <mergeCell ref="C13:C14"/>
    <mergeCell ref="C11:C12"/>
    <mergeCell ref="B9:B10"/>
    <mergeCell ref="B18:B19"/>
    <mergeCell ref="C18:C19"/>
    <mergeCell ref="B20:B21"/>
    <mergeCell ref="C20:C21"/>
  </mergeCells>
  <conditionalFormatting sqref="G20">
    <cfRule type="cellIs" priority="1" dxfId="0" operator="greaterThanOrEqual" stopIfTrue="1">
      <formula>20</formula>
    </cfRule>
    <cfRule type="cellIs" priority="2" dxfId="0" operator="lessThanOrEqual" stopIfTrue="1">
      <formula>-20</formula>
    </cfRule>
  </conditionalFormatting>
  <conditionalFormatting sqref="H20 H13:H14 H4">
    <cfRule type="cellIs" priority="3" dxfId="0" operator="greaterThanOrEqual" stopIfTrue="1">
      <formula>0.245</formula>
    </cfRule>
    <cfRule type="cellIs" priority="4" dxfId="0" operator="lessThanOrEqual" stopIfTrue="1">
      <formula>-0.245</formula>
    </cfRule>
  </conditionalFormatting>
  <conditionalFormatting sqref="G13:G14 G4">
    <cfRule type="cellIs" priority="5" dxfId="0" operator="notBetween" stopIfTrue="1">
      <formula>-25999</formula>
      <formula>25999</formula>
    </cfRule>
  </conditionalFormatting>
  <printOptions horizontalCentered="1"/>
  <pageMargins left="0" right="0"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VSSC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VISN 05 Summary Planning Initiatives Report, 3-21-03</dc:title>
  <dc:subject/>
  <dc:creator>NCPO</dc:creator>
  <cp:keywords/>
  <dc:description>Excel spreadsheet with final Planning Initiatives from NCPO</dc:description>
  <cp:lastModifiedBy>VHARICWheelD</cp:lastModifiedBy>
  <cp:lastPrinted>2003-02-11T14:12:32Z</cp:lastPrinted>
  <dcterms:created xsi:type="dcterms:W3CDTF">2002-10-22T20:28:00Z</dcterms:created>
  <dcterms:modified xsi:type="dcterms:W3CDTF">2003-03-21T20:24:50Z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