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<sst xmlns="http://schemas.openxmlformats.org/spreadsheetml/2006/main" count="84" uniqueCount="37">
  <si>
    <t>beta</t>
  </si>
  <si>
    <t>alpha</t>
  </si>
  <si>
    <t>D</t>
  </si>
  <si>
    <t>Dp</t>
  </si>
  <si>
    <t>mom spread</t>
  </si>
  <si>
    <t>energy</t>
  </si>
  <si>
    <t>m</t>
  </si>
  <si>
    <t>pi mm mrad</t>
  </si>
  <si>
    <t>dp/p</t>
  </si>
  <si>
    <t>GeV</t>
  </si>
  <si>
    <t>rel. gamma</t>
  </si>
  <si>
    <t>norm rms emit.</t>
  </si>
  <si>
    <t>rel. beta</t>
  </si>
  <si>
    <t>emittance 95%</t>
  </si>
  <si>
    <t>sigmax</t>
  </si>
  <si>
    <t>sigmax'</t>
  </si>
  <si>
    <t>sigmaxx'</t>
  </si>
  <si>
    <t>CS gamma</t>
  </si>
  <si>
    <t>rad</t>
  </si>
  <si>
    <t>Crystal Coll. Parameters</t>
  </si>
  <si>
    <t>thetac</t>
  </si>
  <si>
    <t>sigmaxx'/sigmax^2</t>
  </si>
  <si>
    <t>1/m</t>
  </si>
  <si>
    <t>m rad</t>
  </si>
  <si>
    <t>urad/mm</t>
  </si>
  <si>
    <t xml:space="preserve">Delta x </t>
  </si>
  <si>
    <t>sigmax'(xp)</t>
  </si>
  <si>
    <t>Beam Parameters</t>
  </si>
  <si>
    <t>H</t>
  </si>
  <si>
    <t>sqrt(e*(e+Hdp^2))</t>
  </si>
  <si>
    <t>urad</t>
  </si>
  <si>
    <t>x0</t>
  </si>
  <si>
    <t>m=6sigmax</t>
  </si>
  <si>
    <t>Full Energy Channeling Effieicency</t>
  </si>
  <si>
    <t>Injection Energy Channeling Effieicency</t>
  </si>
  <si>
    <t>`</t>
  </si>
  <si>
    <t>channeling efficiency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</si>
</sst>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E+00"/>
    <numFmt numFmtId="165" formatCode="0.00000000"/>
  </numFmts>
  <fonts count="3">
    <font>
      <sz val="10"/>
      <name val="Arial"/>
      <family val="0"/>
    </font>
    <font>
      <sz val="8"/>
      <name val="Arial"/>
      <family val="0"/>
    </font>
    <font>
      <sz val="10"/>
      <color indexed="12"/>
      <name val="Arial"/>
      <family val="0"/>
    </font>
  </fonts>
  <fills count="4">
    <fill>
      <patternFill/>
    </fill>
    <fill>
      <patternFill patternType="gray125"/>
    </fill>
    <fill>
      <patternFill patternType="solid">
        <fgColor indexed="10"/>
        <bgColor indexed="64"/>
      </patternFill>
    </fill>
    <fill>
      <patternFill patternType="solid">
        <fgColor indexed="22"/>
        <bgColor indexed="64"/>
      </patternFill>
    </fill>
  </fills>
  <borders count="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165" fontId="0" fillId="0" borderId="0" xfId="0" applyNumberFormat="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2" fillId="3" borderId="0" xfId="0" applyFont="1" applyFill="1" applyAlignment="1">
      <alignment/>
    </xf>
    <xf numFmtId="0" fontId="2" fillId="3"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21</xdr:row>
      <xdr:rowOff>142875</xdr:rowOff>
    </xdr:from>
    <xdr:to>
      <xdr:col>5</xdr:col>
      <xdr:colOff>1066800</xdr:colOff>
      <xdr:row>36</xdr:row>
      <xdr:rowOff>95250</xdr:rowOff>
    </xdr:to>
    <xdr:sp>
      <xdr:nvSpPr>
        <xdr:cNvPr id="1" name="TextBox 1"/>
        <xdr:cNvSpPr txBox="1">
          <a:spLocks noChangeArrowheads="1"/>
        </xdr:cNvSpPr>
      </xdr:nvSpPr>
      <xdr:spPr>
        <a:xfrm>
          <a:off x="323850" y="3543300"/>
          <a:ext cx="4895850" cy="2381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Summary of Calculations:
 At injection, your channeling efficiency will be 15% at best, assuming all
is Gaussian.  Your dispersion is what kills you here.  I'd question whether
or not you could really see channeling at all, it may be hard.
  At 980GeV, the beam divergence hitting the crystal is 30% of the critical
angle, so efficiency should be good there.  However, I'd have to do a
numerical integration to compute it.
  Based on this, my gut feeling is, IF everything is nice and Gaussian (an
assumption I trust as far as I can throw) AND your lattice is what you say
it is, then at store, things look promising.  However, a quick and dirty
increase of the dispersion or its slope by 30% will drop your efficiency to
66% immediately and kill you.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9"/>
  <sheetViews>
    <sheetView tabSelected="1" workbookViewId="0" topLeftCell="A1">
      <selection activeCell="I33" sqref="I33"/>
    </sheetView>
  </sheetViews>
  <sheetFormatPr defaultColWidth="9.140625" defaultRowHeight="12.75"/>
  <cols>
    <col min="1" max="1" width="18.421875" style="0" customWidth="1"/>
    <col min="2" max="2" width="12.421875" style="0" bestFit="1" customWidth="1"/>
    <col min="3" max="3" width="11.8515625" style="0" customWidth="1"/>
    <col min="4" max="4" width="4.140625" style="0" customWidth="1"/>
    <col min="5" max="5" width="15.421875" style="0" bestFit="1" customWidth="1"/>
    <col min="6" max="6" width="17.7109375" style="0" bestFit="1" customWidth="1"/>
    <col min="8" max="8" width="2.57421875" style="0" customWidth="1"/>
    <col min="9" max="9" width="3.00390625" style="0" customWidth="1"/>
    <col min="10" max="10" width="15.28125" style="0" customWidth="1"/>
    <col min="12" max="12" width="10.8515625" style="0" bestFit="1" customWidth="1"/>
    <col min="13" max="13" width="4.421875" style="0" customWidth="1"/>
    <col min="14" max="14" width="14.421875" style="0" customWidth="1"/>
    <col min="15" max="15" width="12.421875" style="0" bestFit="1" customWidth="1"/>
  </cols>
  <sheetData>
    <row r="1" spans="1:13" ht="12.75">
      <c r="A1" s="5" t="s">
        <v>33</v>
      </c>
      <c r="B1" s="5"/>
      <c r="J1" s="5" t="s">
        <v>34</v>
      </c>
      <c r="K1" s="5"/>
      <c r="L1" s="5"/>
      <c r="M1" s="5"/>
    </row>
    <row r="3" spans="1:15" ht="12.75">
      <c r="A3" t="s">
        <v>0</v>
      </c>
      <c r="B3">
        <v>61.627</v>
      </c>
      <c r="C3" t="s">
        <v>6</v>
      </c>
      <c r="E3" t="s">
        <v>10</v>
      </c>
      <c r="F3">
        <f>B9/0.938</f>
        <v>1044.7761194029852</v>
      </c>
      <c r="J3" t="s">
        <v>0</v>
      </c>
      <c r="K3">
        <v>69.166</v>
      </c>
      <c r="L3" t="s">
        <v>6</v>
      </c>
      <c r="N3" t="s">
        <v>10</v>
      </c>
      <c r="O3">
        <f>K9/0.938</f>
        <v>159.91471215351814</v>
      </c>
    </row>
    <row r="4" spans="1:15" ht="12.75">
      <c r="A4" t="s">
        <v>1</v>
      </c>
      <c r="B4">
        <v>-0.279</v>
      </c>
      <c r="E4" t="s">
        <v>12</v>
      </c>
      <c r="F4" s="1">
        <f>SQRT(1-1/$F$3^2)</f>
        <v>0.9999995419386706</v>
      </c>
      <c r="J4" t="s">
        <v>1</v>
      </c>
      <c r="K4">
        <v>-0.245</v>
      </c>
      <c r="N4" t="s">
        <v>12</v>
      </c>
      <c r="O4" s="1">
        <f>SQRT(1-1/$O$3^2)</f>
        <v>0.9999804477199653</v>
      </c>
    </row>
    <row r="5" spans="1:16" ht="12.75">
      <c r="A5" t="s">
        <v>2</v>
      </c>
      <c r="B5">
        <v>1.798</v>
      </c>
      <c r="C5" t="s">
        <v>6</v>
      </c>
      <c r="E5" t="s">
        <v>17</v>
      </c>
      <c r="F5">
        <f>(1+$B$4^2)/$B$3</f>
        <v>0.01748975286806108</v>
      </c>
      <c r="G5" t="s">
        <v>22</v>
      </c>
      <c r="J5" t="s">
        <v>2</v>
      </c>
      <c r="K5">
        <v>2.341</v>
      </c>
      <c r="L5" t="s">
        <v>6</v>
      </c>
      <c r="N5" t="s">
        <v>17</v>
      </c>
      <c r="O5">
        <f>(1+$B$4^2)/$B$3</f>
        <v>0.01748975286806108</v>
      </c>
      <c r="P5" t="s">
        <v>22</v>
      </c>
    </row>
    <row r="6" spans="1:11" ht="12.75">
      <c r="A6" t="s">
        <v>3</v>
      </c>
      <c r="B6">
        <v>0.015</v>
      </c>
      <c r="J6" t="s">
        <v>3</v>
      </c>
      <c r="K6">
        <v>0.022</v>
      </c>
    </row>
    <row r="7" spans="1:16" ht="12.75">
      <c r="A7" t="s">
        <v>13</v>
      </c>
      <c r="B7">
        <v>15</v>
      </c>
      <c r="C7" t="s">
        <v>7</v>
      </c>
      <c r="E7" t="s">
        <v>11</v>
      </c>
      <c r="F7">
        <f>B7/(F4*F3*6)*0.000001</f>
        <v>2.392858238932969E-09</v>
      </c>
      <c r="G7" t="s">
        <v>6</v>
      </c>
      <c r="J7" t="s">
        <v>13</v>
      </c>
      <c r="K7">
        <v>15</v>
      </c>
      <c r="L7" t="s">
        <v>7</v>
      </c>
      <c r="N7" t="s">
        <v>11</v>
      </c>
      <c r="O7">
        <f>K7/(O4*O3*6)*0.000001</f>
        <v>1.5633639006621148E-08</v>
      </c>
      <c r="P7" t="s">
        <v>6</v>
      </c>
    </row>
    <row r="8" spans="1:16" ht="12.75">
      <c r="A8" t="s">
        <v>4</v>
      </c>
      <c r="B8">
        <v>0.005</v>
      </c>
      <c r="C8" t="s">
        <v>8</v>
      </c>
      <c r="E8" t="s">
        <v>31</v>
      </c>
      <c r="F8">
        <f>6*$B$13</f>
        <v>0.05398918714232384</v>
      </c>
      <c r="G8" t="s">
        <v>32</v>
      </c>
      <c r="J8" t="s">
        <v>4</v>
      </c>
      <c r="K8">
        <v>0.0001</v>
      </c>
      <c r="L8" t="s">
        <v>8</v>
      </c>
      <c r="N8" t="s">
        <v>31</v>
      </c>
      <c r="O8">
        <f>6*$B$13</f>
        <v>0.05398918714232384</v>
      </c>
      <c r="P8" t="s">
        <v>32</v>
      </c>
    </row>
    <row r="9" spans="1:16" ht="12.75">
      <c r="A9" t="s">
        <v>5</v>
      </c>
      <c r="B9">
        <v>980</v>
      </c>
      <c r="C9" t="s">
        <v>9</v>
      </c>
      <c r="E9" t="s">
        <v>25</v>
      </c>
      <c r="F9">
        <v>0.001</v>
      </c>
      <c r="G9" t="s">
        <v>6</v>
      </c>
      <c r="J9" t="s">
        <v>5</v>
      </c>
      <c r="K9">
        <v>150</v>
      </c>
      <c r="L9" t="s">
        <v>9</v>
      </c>
      <c r="N9" t="s">
        <v>25</v>
      </c>
      <c r="O9">
        <v>0.001</v>
      </c>
      <c r="P9" t="s">
        <v>6</v>
      </c>
    </row>
    <row r="12" spans="1:10" ht="12.75">
      <c r="A12" s="6" t="s">
        <v>27</v>
      </c>
      <c r="J12" s="6" t="s">
        <v>27</v>
      </c>
    </row>
    <row r="13" spans="1:12" ht="12.75">
      <c r="A13" t="s">
        <v>14</v>
      </c>
      <c r="B13">
        <f>SQRT(B$3*F$7+B$5^2*B$8^2)</f>
        <v>0.008998197857053974</v>
      </c>
      <c r="C13" t="s">
        <v>6</v>
      </c>
      <c r="J13" t="s">
        <v>14</v>
      </c>
      <c r="K13">
        <f>SQRT(K$3*O$7+K$5^2*K$8^2)</f>
        <v>0.0010658888710986516</v>
      </c>
      <c r="L13" t="s">
        <v>6</v>
      </c>
    </row>
    <row r="14" spans="1:12" ht="12.75">
      <c r="A14" t="s">
        <v>15</v>
      </c>
      <c r="B14">
        <f>SQRT(F$5*F$7+B$6^2*B$8^2)</f>
        <v>7.527848629752886E-05</v>
      </c>
      <c r="C14" t="s">
        <v>18</v>
      </c>
      <c r="J14" t="s">
        <v>15</v>
      </c>
      <c r="K14">
        <f>SQRT(O$5*O$7+K$6^2*K$8^2)</f>
        <v>1.668138131733352E-05</v>
      </c>
      <c r="L14" t="s">
        <v>18</v>
      </c>
    </row>
    <row r="15" spans="1:12" ht="12.75">
      <c r="A15" t="s">
        <v>16</v>
      </c>
      <c r="B15">
        <f>B$4*F$7+B$5*B$6*B$8^2</f>
        <v>6.735823925513377E-07</v>
      </c>
      <c r="C15" t="s">
        <v>23</v>
      </c>
      <c r="J15" t="s">
        <v>16</v>
      </c>
      <c r="K15">
        <f>K$4*O$7+K$5*K$6*K$8^2</f>
        <v>-3.3152215566221806E-09</v>
      </c>
      <c r="L15" t="s">
        <v>23</v>
      </c>
    </row>
    <row r="16" spans="1:12" ht="12.75">
      <c r="A16" t="s">
        <v>28</v>
      </c>
      <c r="B16">
        <f>F$5*B$5^2+2*B$4*B$6+B$3*B$6^2</f>
        <v>0.062037018030879326</v>
      </c>
      <c r="C16" t="s">
        <v>6</v>
      </c>
      <c r="J16" t="s">
        <v>28</v>
      </c>
      <c r="K16">
        <f>O$5*K$5^2+2*K$4*K$6+K$3*K$6^2</f>
        <v>0.11854510433753065</v>
      </c>
      <c r="L16" t="s">
        <v>6</v>
      </c>
    </row>
    <row r="18" spans="1:10" ht="12.75">
      <c r="A18" t="s">
        <v>19</v>
      </c>
      <c r="J18" t="s">
        <v>19</v>
      </c>
    </row>
    <row r="19" spans="1:12" ht="12.75">
      <c r="A19" s="2" t="s">
        <v>20</v>
      </c>
      <c r="B19" s="3">
        <f>SQRT(2*16/(B9*1000000000))*1000000</f>
        <v>5.714285714285714</v>
      </c>
      <c r="C19" s="4" t="s">
        <v>30</v>
      </c>
      <c r="J19" s="2" t="s">
        <v>20</v>
      </c>
      <c r="K19" s="3">
        <f>SQRT(2*16/(K9*1000000000))*1000000</f>
        <v>14.605934866804429</v>
      </c>
      <c r="L19" s="4" t="s">
        <v>30</v>
      </c>
    </row>
    <row r="20" spans="1:16" ht="12.75">
      <c r="A20" t="s">
        <v>21</v>
      </c>
      <c r="B20">
        <f>B15/B13^2*1000</f>
        <v>8.31916330023805</v>
      </c>
      <c r="C20" t="s">
        <v>24</v>
      </c>
      <c r="E20" t="s">
        <v>29</v>
      </c>
      <c r="F20">
        <f>SQRT($F$7*($F$7+$B$16*$B$8^2))</f>
        <v>6.096614235296669E-08</v>
      </c>
      <c r="G20" t="s">
        <v>6</v>
      </c>
      <c r="J20" t="s">
        <v>21</v>
      </c>
      <c r="K20">
        <f>K15/K13^2*1000</f>
        <v>-2.9180229421724</v>
      </c>
      <c r="L20" t="s">
        <v>24</v>
      </c>
      <c r="N20" t="s">
        <v>29</v>
      </c>
      <c r="O20">
        <f>SQRT($F$7*($F$7+$B$16*$B$8^2))</f>
        <v>6.096614235296669E-08</v>
      </c>
      <c r="P20" t="s">
        <v>6</v>
      </c>
    </row>
    <row r="21" spans="1:12" ht="12.75">
      <c r="A21" s="2" t="s">
        <v>26</v>
      </c>
      <c r="B21" s="3">
        <f>(F$20/B$13+B$15^2*F$9^2/(24*B$13^3*F$20)*(1-F$9^2/(240*B$13^2)*(8+5*(-B$4*F$9*B$15+B$5^2*B$6^2*B$8^4)/F$20^2)+12*F$8*F$9^3/B$13^4))*1000000</f>
        <v>1.6924062488055105</v>
      </c>
      <c r="C21" s="4" t="s">
        <v>30</v>
      </c>
      <c r="J21" s="2" t="s">
        <v>26</v>
      </c>
      <c r="K21" s="3">
        <f>(O$20/K$13+K$15^2*O$9^2/(24*K$13^3*O$20)*(1-O$9^2/(240*K$13^2)*(8+5*(-K$4*O$9*K$15+K$5^2*K$6^2*K$8^4)/O$20^2)+12*O$8*O$9^3/K$13^4))*1000000</f>
        <v>60.341704950457185</v>
      </c>
      <c r="L21" s="4" t="s">
        <v>30</v>
      </c>
    </row>
    <row r="22" spans="10:11" ht="12.75">
      <c r="J22" t="s">
        <v>36</v>
      </c>
      <c r="K22">
        <f>0.66*K19/K21</f>
        <v>0.1597554629920659</v>
      </c>
    </row>
    <row r="29" ht="12.75">
      <c r="J29" t="s">
        <v>35</v>
      </c>
    </row>
  </sheetData>
  <mergeCells count="2">
    <mergeCell ref="A1:B1"/>
    <mergeCell ref="J1:M1"/>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FermiLab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Beams Division</dc:creator>
  <cp:keywords/>
  <dc:description/>
  <cp:lastModifiedBy>pcsupport</cp:lastModifiedBy>
  <dcterms:created xsi:type="dcterms:W3CDTF">2005-02-01T20:31:10Z</dcterms:created>
  <dcterms:modified xsi:type="dcterms:W3CDTF">2005-02-02T21:53:17Z</dcterms:modified>
  <cp:category/>
  <cp:version/>
  <cp:contentType/>
  <cp:contentStatus/>
</cp:coreProperties>
</file>