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20" windowWidth="15480" windowHeight="9915" activeTab="1"/>
  </bookViews>
  <sheets>
    <sheet name="Instructions" sheetId="1" r:id="rId1"/>
    <sheet name="Primary" sheetId="2" r:id="rId2"/>
    <sheet name="RentInput" sheetId="3" r:id="rId3"/>
    <sheet name="Tier1 Inc&amp;Exp" sheetId="4" r:id="rId4"/>
    <sheet name="Tier2 Inc&amp;Exp" sheetId="5" r:id="rId5"/>
    <sheet name="PCA Input" sheetId="6" r:id="rId6"/>
    <sheet name="Tier1FinancialSummary" sheetId="7" r:id="rId7"/>
    <sheet name="Tier2FinancialSummary" sheetId="8" r:id="rId8"/>
    <sheet name="User Work" sheetId="9" r:id="rId9"/>
    <sheet name="Rev" sheetId="10" state="hidden" r:id="rId10"/>
  </sheets>
  <definedNames>
    <definedName name="jhdsjhf"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lkjds"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Months" localSheetId="3">'Tier1 Inc&amp;Exp'!$C$163:$C$175</definedName>
    <definedName name="Months" localSheetId="4">'Tier2 Inc&amp;Exp'!$C$157:$C$169</definedName>
    <definedName name="Months">#REF!</definedName>
    <definedName name="_xlnm.Print_Area" localSheetId="0">'Instructions'!$A$1:$N$61</definedName>
    <definedName name="_xlnm.Print_Area" localSheetId="5">'PCA Input'!$A$1:$AB$91</definedName>
    <definedName name="_xlnm.Print_Area" localSheetId="1">'Primary'!$A$1:$I$20</definedName>
    <definedName name="_xlnm.Print_Area" localSheetId="2">'RentInput'!$A$1:$L$61</definedName>
    <definedName name="_xlnm.Print_Area" localSheetId="3">'Tier1 Inc&amp;Exp'!$A$1:$L$124</definedName>
    <definedName name="_xlnm.Print_Area" localSheetId="6">'Tier1FinancialSummary'!$A$1:$J$47</definedName>
    <definedName name="_xlnm.Print_Area" localSheetId="4">'Tier2 Inc&amp;Exp'!$A$1:$N$118</definedName>
    <definedName name="_xlnm.Print_Area" localSheetId="7">'Tier2FinancialSummary'!$A$1:$L$47</definedName>
    <definedName name="_xlnm.Print_Titles" localSheetId="5">'PCA Input'!$B:$D,'PCA Input'!$3:$3</definedName>
    <definedName name="_xlnm.Print_Titles" localSheetId="3">'Tier1 Inc&amp;Exp'!$B:$D,'Tier1 Inc&amp;Exp'!$7:$7</definedName>
    <definedName name="_xlnm.Print_Titles" localSheetId="4">'Tier2 Inc&amp;Exp'!$B:$D,'Tier2 Inc&amp;Exp'!$7:$7</definedName>
    <definedName name="wrn.MHP._.UW._.Master.xls." localSheetId="5"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HP._.UW._.Master.xls." localSheetId="2"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HP._.UW._.Master.xls." localSheetId="3"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HP._.UW._.Master.xls." localSheetId="6"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HP._.UW._.Master.xls." localSheetId="4"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HP._.UW._.Master.xls." hidden="1">{#N/A,#N/A,FALSE,"Inspection Form";#N/A,#N/A,FALSE,"Underwriting Summary";#N/A,#N/A,FALSE,"MHP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localSheetId="5"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localSheetId="2"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localSheetId="3"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localSheetId="6"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localSheetId="4"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wrn.MultiFamily._.UW._.Master.xls." hidden="1">{#N/A,#N/A,FALSE,"Inspection Form";#N/A,#N/A,FALSE,"Underwriting Summary";#N/A,#N/A,FALSE,"Multi Family Financial Summary";#N/A,#N/A,FALSE,"Historical CF's";#N/A,#N/A,FALSE,"Cash Flow Projections";#N/A,#N/A,FALSE,"Operating Statements";#N/A,#N/A,FALSE,"Property Rent Roll";#N/A,#N/A,FALSE,"Appraisal Summary";#N/A,#N/A,FALSE,"Rental &amp; Sales Comps";#N/A,#N/A,FALSE,"Property Condition";#N/A,#N/A,FALSE,"Environmental Assessment"}</definedName>
    <definedName name="YTD">'Primary'!$P$2:$P$14</definedName>
    <definedName name="Z_24176022_5551_11D3_9A2C_00104B2FB7D4_.wvu.PrintArea" localSheetId="2" hidden="1">'RentInput'!$A$1:$L$67</definedName>
    <definedName name="Z_24176022_5551_11D3_9A2C_00104B2FB7D4_.wvu.PrintArea" localSheetId="3" hidden="1">'Tier1 Inc&amp;Exp'!$A$1:$L$121</definedName>
    <definedName name="Z_24176022_5551_11D3_9A2C_00104B2FB7D4_.wvu.PrintArea" localSheetId="4" hidden="1">'Tier2 Inc&amp;Exp'!$A$1:$K$115</definedName>
    <definedName name="Z_24176022_5551_11D3_9A2C_00104B2FB7D4_.wvu.PrintTitles" localSheetId="3" hidden="1">'Tier1 Inc&amp;Exp'!$7:$7</definedName>
    <definedName name="Z_24176022_5551_11D3_9A2C_00104B2FB7D4_.wvu.PrintTitles" localSheetId="4" hidden="1">'Tier2 Inc&amp;Exp'!$7:$7</definedName>
    <definedName name="Z_B3109F80_4F52_11D3_AE7F_0090276F6BF9_.wvu.PrintArea" localSheetId="2" hidden="1">'RentInput'!$A$1:$L$67</definedName>
    <definedName name="Z_B3109F80_4F52_11D3_AE7F_0090276F6BF9_.wvu.PrintArea" localSheetId="3" hidden="1">'Tier1 Inc&amp;Exp'!$A$1:$L$121</definedName>
    <definedName name="Z_B3109F80_4F52_11D3_AE7F_0090276F6BF9_.wvu.PrintArea" localSheetId="4" hidden="1">'Tier2 Inc&amp;Exp'!$A$1:$K$115</definedName>
    <definedName name="Z_B3109F80_4F52_11D3_AE7F_0090276F6BF9_.wvu.PrintTitles" localSheetId="3" hidden="1">'Tier1 Inc&amp;Exp'!$7:$7</definedName>
    <definedName name="Z_B3109F80_4F52_11D3_AE7F_0090276F6BF9_.wvu.PrintTitles" localSheetId="4" hidden="1">'Tier2 Inc&amp;Exp'!$7:$7</definedName>
    <definedName name="z_table_lookup_unit_type">#REF!</definedName>
  </definedNames>
  <calcPr fullCalcOnLoad="1"/>
</workbook>
</file>

<file path=xl/comments6.xml><?xml version="1.0" encoding="utf-8"?>
<comments xmlns="http://schemas.openxmlformats.org/spreadsheetml/2006/main">
  <authors>
    <author>Jon Ruona</author>
  </authors>
  <commentList>
    <comment ref="E67" authorId="0">
      <text>
        <r>
          <rPr>
            <b/>
            <sz val="10"/>
            <rFont val="Times New Roman"/>
            <family val="1"/>
          </rPr>
          <t>Explain in narrative if the floor is other than the amount of the reserve deposit at the time it is assigned to the PAE.</t>
        </r>
      </text>
    </comment>
    <comment ref="B13" authorId="0">
      <text>
        <r>
          <rPr>
            <b/>
            <sz val="10"/>
            <rFont val="Times New Roman"/>
            <family val="1"/>
          </rPr>
          <t>Physical Needs Descriptions should be entered per the PAE's judgement</t>
        </r>
      </text>
    </comment>
    <comment ref="E61" authorId="0">
      <text>
        <r>
          <rPr>
            <b/>
            <sz val="10"/>
            <rFont val="Times New Roman"/>
            <family val="1"/>
          </rPr>
          <t>Most recent reserve balance, plus deposits until closing, minus withdrawals until closing. Residual Receipts funds can be included only if the Hub or Program Center agrees in writing. Additional funds from the owner can be included provided the owner has made a binding commitment to contribute the funds.</t>
        </r>
        <r>
          <rPr>
            <sz val="8"/>
            <rFont val="Tahoma"/>
            <family val="0"/>
          </rPr>
          <t xml:space="preserve">
</t>
        </r>
      </text>
    </comment>
  </commentList>
</comments>
</file>

<file path=xl/sharedStrings.xml><?xml version="1.0" encoding="utf-8"?>
<sst xmlns="http://schemas.openxmlformats.org/spreadsheetml/2006/main" count="662" uniqueCount="339">
  <si>
    <t>Real Estate Tax Trending Rate:</t>
  </si>
  <si>
    <t>Operating Expense Trending Rate:</t>
  </si>
  <si>
    <t/>
  </si>
  <si>
    <t>EFFECTIVE GROSS INCOME</t>
  </si>
  <si>
    <t>Other Admin. Exps.- 6250 CONTRLBL</t>
  </si>
  <si>
    <t>Office Supplies- 6311 CONTRLBL</t>
  </si>
  <si>
    <t>Office or Model Apt. Rent- 6312 CONTRLBL</t>
  </si>
  <si>
    <t>Asset Management Fee- CONTRLBL</t>
  </si>
  <si>
    <t>Mgmt. or Super. Free Rent Unit- 6331 CONTRLBL</t>
  </si>
  <si>
    <t>Legal Expenses (Project)- 6340 CONTRLBL</t>
  </si>
  <si>
    <t>Auditing Exps. (Project)- 6350 CONTRLBL</t>
  </si>
  <si>
    <t>Bookkeeping Fees/Acct. Services- 6351 CONTRLBL</t>
  </si>
  <si>
    <t>Telephone &amp; Answ. Ser.- 6360 CONTRLBL</t>
  </si>
  <si>
    <t>Employee Training- CONTRLBL</t>
  </si>
  <si>
    <t>Miscellaneous Admin. Exps- 6390 CONTRLBL</t>
  </si>
  <si>
    <t>Total Admin. Less Mgmt &amp; Asset Mgmt. Fee:</t>
  </si>
  <si>
    <t>Total Admin. Exps.:</t>
  </si>
  <si>
    <t>Total Utilities Exps.:</t>
  </si>
  <si>
    <t>Janitor &amp; Clean Supplies- 6515 CONTRLBL</t>
  </si>
  <si>
    <t>Janitor &amp; Clean Contract- 6517 CONTRLBL</t>
  </si>
  <si>
    <t>Extermin. Payroll/Contract- 6519 CONTRLBL</t>
  </si>
  <si>
    <t>Exterminating Supplies- 6520 CONTRLBL</t>
  </si>
  <si>
    <t>Grounds Supplies- 6536 CONTRLBL</t>
  </si>
  <si>
    <t>Grounds Contract- 6537 CONTRLBL</t>
  </si>
  <si>
    <t>Repairs Material- 6541 CONTRLBL</t>
  </si>
  <si>
    <t>Repairs Contract- 6542 CONTRLBL</t>
  </si>
  <si>
    <t>Elevator Mtce./Contract- 6545 CONTRLBL</t>
  </si>
  <si>
    <t>HVAC R &amp; M- 6546 CONTRLBL</t>
  </si>
  <si>
    <t>Pool Maint./Contract- 6547 CONTRLBL</t>
  </si>
  <si>
    <t>Snow Removal- 6548 CONTRLBL</t>
  </si>
  <si>
    <t>Decorating Payroll/Contract- 6560 CONTRLBL</t>
  </si>
  <si>
    <t>Decorating Supplies- 6561 CONTRLBL</t>
  </si>
  <si>
    <t xml:space="preserve">Other Exps.- 6570 CONTRLBL </t>
  </si>
  <si>
    <t>Misc. O &amp; M Expenses- 6590 CONTRLBL</t>
  </si>
  <si>
    <t>Total O &amp; M Expenses:</t>
  </si>
  <si>
    <t>Payroll Taxes (FICA)- 6711 CONTRLBL (S&amp;B)</t>
  </si>
  <si>
    <t>Misc. Taxes, Licenses, &amp; Permits- 6719 CONTRLBL</t>
  </si>
  <si>
    <t>Fidelity Bond Insurance- 6721 CONTRLBL (S&amp;B)</t>
  </si>
  <si>
    <t>Workmen's Compensation- 6722 CONTRLBL (S&amp;B)</t>
  </si>
  <si>
    <t>Health Ins.&amp;Other Emp.Bens.- 6723 CONTRLBL (S&amp;B)</t>
  </si>
  <si>
    <t>Fire/Hazard (not already incl in Prop&amp;Liab)- BASE</t>
  </si>
  <si>
    <t>Flood (not already incl in Prop&amp;Liab)- BASE</t>
  </si>
  <si>
    <t>Boiler (not already incl in Prop&amp;Liab)- BASE</t>
  </si>
  <si>
    <t>Total Taxes &amp; Insurance:</t>
  </si>
  <si>
    <t>Financial Expenses (6800)</t>
  </si>
  <si>
    <t>Mort. Ins. Premium/Service Chg.- 6850 OTHER</t>
  </si>
  <si>
    <t>Other Non-D/S Financial Exps- 6890 BASE</t>
  </si>
  <si>
    <t>Total Financial Expenses:</t>
  </si>
  <si>
    <t>Total Elderly &amp; Congregate Service Expenses</t>
  </si>
  <si>
    <t>Replacement Reserves</t>
  </si>
  <si>
    <t>ADJUSTED NET OPERATING INCOME</t>
  </si>
  <si>
    <t>Base Expenses Total:</t>
  </si>
  <si>
    <t>Controllable Expenses Total:</t>
  </si>
  <si>
    <t>Other Expenses Total:</t>
  </si>
  <si>
    <t>Total of Expense Summary for Reconciliation:</t>
  </si>
  <si>
    <t>DEBT SERVICE</t>
  </si>
  <si>
    <t xml:space="preserve">     Real Estate Taxes</t>
  </si>
  <si>
    <t xml:space="preserve">     Insurance</t>
  </si>
  <si>
    <t xml:space="preserve">     Utilities &amp; Garbage Removal</t>
  </si>
  <si>
    <t xml:space="preserve">     Management Fees</t>
  </si>
  <si>
    <t xml:space="preserve">     Salaries &amp; Benefits</t>
  </si>
  <si>
    <t xml:space="preserve">     Other Administrative</t>
  </si>
  <si>
    <t xml:space="preserve">     Section 8 Administrative</t>
  </si>
  <si>
    <t xml:space="preserve">     Oper./Repairs &amp; Maintenance</t>
  </si>
  <si>
    <t xml:space="preserve">     Elderly/Disabled Services</t>
  </si>
  <si>
    <t>Total Expenses</t>
  </si>
  <si>
    <r>
      <t xml:space="preserve">     </t>
    </r>
    <r>
      <rPr>
        <sz val="10"/>
        <rFont val="Times New Roman"/>
        <family val="1"/>
      </rPr>
      <t>Security</t>
    </r>
  </si>
  <si>
    <r>
      <t xml:space="preserve">    </t>
    </r>
    <r>
      <rPr>
        <sz val="10"/>
        <rFont val="Times New Roman"/>
        <family val="1"/>
      </rPr>
      <t xml:space="preserve"> Neighborhood Network</t>
    </r>
  </si>
  <si>
    <t>20 Year Physical Condition Assessment for:</t>
  </si>
  <si>
    <t>Please review the PCA checklist and critically review the PCA report prior to data entry</t>
  </si>
  <si>
    <t xml:space="preserve"> </t>
  </si>
  <si>
    <t>1st Year of Pro Forma (after Restructuring):</t>
  </si>
  <si>
    <t>OCAF:</t>
  </si>
  <si>
    <t>Capital Needs Inflation Rate:</t>
  </si>
  <si>
    <t>Blue fonts/grey cells indicate required input.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</si>
  <si>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</si>
  <si>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</si>
  <si>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</si>
  <si>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</si>
  <si>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</si>
  <si>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</si>
  <si>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</si>
  <si>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</si>
  <si>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</si>
  <si>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</si>
  <si>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</si>
  <si>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</si>
  <si>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</si>
  <si>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</si>
  <si>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</si>
  <si>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</si>
  <si>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</si>
  <si>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</si>
  <si>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</si>
  <si>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</si>
  <si>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Approximate Age of Property (Years):</t>
  </si>
  <si>
    <t>Totals</t>
  </si>
  <si>
    <t>Year of Requirement:</t>
  </si>
  <si>
    <t>N/A</t>
  </si>
  <si>
    <t>Inflated Totals</t>
  </si>
  <si>
    <t>Inflated Cost per Unit per Annum</t>
  </si>
  <si>
    <t>PCA and Reserves for Replacement Schedule</t>
  </si>
  <si>
    <t>The model will indicate years of reserve adequacy problems</t>
  </si>
  <si>
    <t xml:space="preserve">  per unit</t>
  </si>
  <si>
    <t>Maximum Repl Resv Balance:</t>
  </si>
  <si>
    <t xml:space="preserve">     Maximum Withdrawal:</t>
  </si>
  <si>
    <t xml:space="preserve">     Per Unit:</t>
  </si>
  <si>
    <t xml:space="preserve">          Per Unit:</t>
  </si>
  <si>
    <t xml:space="preserve">     vs. Current Deposit:</t>
  </si>
  <si>
    <t xml:space="preserve">          vs. Average Withdrawal:</t>
  </si>
  <si>
    <t xml:space="preserve">    Occurs in:</t>
  </si>
  <si>
    <t xml:space="preserve">         Occurs in:</t>
  </si>
  <si>
    <t>First Year Reserve Deposit</t>
  </si>
  <si>
    <t>Reserve Balance Floor (1x Deposit @ PAE Assignment Date)</t>
  </si>
  <si>
    <t>Minimum Repl Resv Balance:</t>
  </si>
  <si>
    <t xml:space="preserve">     Minimum Withdrawal:</t>
  </si>
  <si>
    <t>uninflated</t>
  </si>
  <si>
    <t>with inflation</t>
  </si>
  <si>
    <t>Average annual needs years 1-20:</t>
  </si>
  <si>
    <t>Average for years 1-5:</t>
  </si>
  <si>
    <t>Average for years 6-10:</t>
  </si>
  <si>
    <t>Average for years 11-15:</t>
  </si>
  <si>
    <t>Average for years 16-20:</t>
  </si>
  <si>
    <t>Averages</t>
  </si>
  <si>
    <t>Annual Reserve Deposit (Standard Inflating at OCAF)</t>
  </si>
  <si>
    <t>Actual Reserve Deposit per Unit per Annum</t>
  </si>
  <si>
    <t>Total Balance (Beginning Bal. plus Reserve Dep.)</t>
  </si>
  <si>
    <t>Withdrawals (Inflated Annual Needs)</t>
  </si>
  <si>
    <t>Interest Income</t>
  </si>
  <si>
    <t>Ending Balance</t>
  </si>
  <si>
    <t>Indicators of Reserve Inadequacy</t>
  </si>
  <si>
    <t>1=Reserve warning present this year  0=not present</t>
  </si>
  <si>
    <t>Maximum Reserve balance</t>
  </si>
  <si>
    <t>Multiple in year of maximum</t>
  </si>
  <si>
    <t>Minimum Reserve balance</t>
  </si>
  <si>
    <t>Multiple in year of minimum</t>
  </si>
  <si>
    <t>Ending balance as multiple of current deposit</t>
  </si>
  <si>
    <t>Min withdrawal</t>
  </si>
  <si>
    <t>Year</t>
  </si>
  <si>
    <t>Max withdrawal</t>
  </si>
  <si>
    <t>Revenues</t>
  </si>
  <si>
    <t>Effective Gross Income</t>
  </si>
  <si>
    <t>Operating Expenses</t>
  </si>
  <si>
    <t xml:space="preserve">     Utilities and Garbage Removal</t>
  </si>
  <si>
    <t xml:space="preserve">     Security</t>
  </si>
  <si>
    <t>Total Operating Expenses</t>
  </si>
  <si>
    <t>Reserve Deposit</t>
  </si>
  <si>
    <t>Adjusted Net Operating Income</t>
  </si>
  <si>
    <t>Operating Cash Flow</t>
  </si>
  <si>
    <t xml:space="preserve">Blue fonts and/or grey cells require entry. </t>
  </si>
  <si>
    <t>PAE Conclusion</t>
  </si>
  <si>
    <t>Other Non-Financial Income</t>
  </si>
  <si>
    <t>Total Number of Units:</t>
  </si>
  <si>
    <t>Debt Service</t>
  </si>
  <si>
    <t xml:space="preserve">     Mortgage Insurance Premium</t>
  </si>
  <si>
    <t xml:space="preserve">     2nd Mortgage Debt Service</t>
  </si>
  <si>
    <t xml:space="preserve">     3rd Mortgage Debt Service</t>
  </si>
  <si>
    <t>Total Debt Service</t>
  </si>
  <si>
    <t xml:space="preserve">     Other Non-Financial Income</t>
  </si>
  <si>
    <t>Net Operating Income</t>
  </si>
  <si>
    <t>Year Constructed:</t>
  </si>
  <si>
    <t>Inflated Annual Needs</t>
  </si>
  <si>
    <t>Property Name:</t>
  </si>
  <si>
    <t>Property Location:</t>
  </si>
  <si>
    <t>Tier 1 or 2:</t>
  </si>
  <si>
    <t>PAE:</t>
  </si>
  <si>
    <t>Tier 2 Financial Summary for:</t>
  </si>
  <si>
    <t>Tier 1 Financial Summary for:</t>
  </si>
  <si>
    <t>Typical Historical</t>
  </si>
  <si>
    <t>Typical Historical Trended</t>
  </si>
  <si>
    <t>YTD Annualized</t>
  </si>
  <si>
    <t>Tier 2 Financial Data for:</t>
  </si>
  <si>
    <t>Note 1: For Section 236 Properties, show the P&amp;I payment net of IRP and show zero MIP expenses.</t>
  </si>
  <si>
    <t xml:space="preserve">     1st Mort P&amp;I (See Note 1)</t>
  </si>
  <si>
    <t xml:space="preserve">     2nd Mort Debt Service (See Note 2)</t>
  </si>
  <si>
    <t xml:space="preserve">     3rd Mort Debt Service (See Note 2)</t>
  </si>
  <si>
    <t>Note 2: Show as zero unless the mortgage is FHA insured or HUD held, and has required monthly debt service payments.</t>
  </si>
  <si>
    <t>Debt Service Coverage Ratio</t>
  </si>
  <si>
    <t xml:space="preserve">     1st Mortgage Principal &amp; Interest</t>
  </si>
  <si>
    <t>Reserve Account Interest Rate:</t>
  </si>
  <si>
    <t>Anticipated Replacement Reserve Balance at Closing:</t>
  </si>
  <si>
    <t>Beginning Balance</t>
  </si>
  <si>
    <t>Author:</t>
  </si>
  <si>
    <t>Jon E. Ruona: FA Team Analyst</t>
  </si>
  <si>
    <t>Company:</t>
  </si>
  <si>
    <t>Questor</t>
  </si>
  <si>
    <t>Revision:</t>
  </si>
  <si>
    <t>Revision Date:</t>
  </si>
  <si>
    <t>OMHAR M2M Optional Underwriting Model for Lite-Restructuring</t>
  </si>
  <si>
    <t>Date:</t>
  </si>
  <si>
    <t>Tier 1 Financial Data for:</t>
  </si>
  <si>
    <t>Apartment Tenant Rent Portion</t>
  </si>
  <si>
    <t>Total Gross Rental Potential</t>
  </si>
  <si>
    <t>Apartment Vacancy (Enter as Negative)</t>
  </si>
  <si>
    <t>Total Vacancy (Enter as Negative)</t>
  </si>
  <si>
    <t>Total Apartment Rental Potential</t>
  </si>
  <si>
    <t>Total Commercial Rental Potential</t>
  </si>
  <si>
    <t>Commercial Vacancy</t>
  </si>
  <si>
    <t>Controllable O&amp;M Expense</t>
  </si>
  <si>
    <t>Other Controllable Salaries &amp; Benefits</t>
  </si>
  <si>
    <t>Approximate Months Trended:</t>
  </si>
  <si>
    <t>Maturity Date of Existing Mortgage:</t>
  </si>
  <si>
    <t>Approximate Years Remaining Until Maturity:</t>
  </si>
  <si>
    <t>Reserve Inadequacy Summary</t>
  </si>
  <si>
    <t>Beyond loan term reserve with/dep to 0</t>
  </si>
  <si>
    <t xml:space="preserve">     Apartment Gross Potential Rents</t>
  </si>
  <si>
    <t xml:space="preserve">     Commercial Gross Potential Rents</t>
  </si>
  <si>
    <t xml:space="preserve">     Apartment Vacancy Loss</t>
  </si>
  <si>
    <t xml:space="preserve">     Commercial Vacancy Loss</t>
  </si>
  <si>
    <t xml:space="preserve">     Apartment Bad Debt Loss</t>
  </si>
  <si>
    <t xml:space="preserve">     Commercial Bad Debt Loss</t>
  </si>
  <si>
    <r>
      <t xml:space="preserve">Commercial Bad Debt Expense </t>
    </r>
    <r>
      <rPr>
        <b/>
        <sz val="8"/>
        <rFont val="Times New Roman"/>
        <family val="1"/>
      </rPr>
      <t>(Enter as Negative)</t>
    </r>
  </si>
  <si>
    <t>Note: Bad Debt is Summarized as Revenue, Not Expense</t>
  </si>
  <si>
    <t>PAE Comments by Line Item</t>
  </si>
  <si>
    <t>Begin Trending Date:</t>
  </si>
  <si>
    <t>YTD Audited Data Thru Month (Optional):</t>
  </si>
  <si>
    <t xml:space="preserve"> Other/Commercial Income Trending Rate:</t>
  </si>
  <si>
    <t>Apartment Rents &amp; Debt Service are not trended</t>
  </si>
  <si>
    <t>Note: Clear All Data Before Beginning Each New Project Entry. Use the Clear Data Button at Lower-Right.</t>
  </si>
  <si>
    <t>Unit</t>
  </si>
  <si>
    <t>Describe</t>
  </si>
  <si>
    <t>Type</t>
  </si>
  <si>
    <t>Count</t>
  </si>
  <si>
    <t>0BR</t>
  </si>
  <si>
    <t>4BR</t>
  </si>
  <si>
    <t>1BR</t>
  </si>
  <si>
    <t>2BR</t>
  </si>
  <si>
    <t>3BR</t>
  </si>
  <si>
    <t>5BR</t>
  </si>
  <si>
    <t>Weighted Averages (if appl.)</t>
  </si>
  <si>
    <t>6BR</t>
  </si>
  <si>
    <t>7BR</t>
  </si>
  <si>
    <t xml:space="preserve">Blue fonts and grey cells indicate required entry. </t>
  </si>
  <si>
    <t>Contract Rent</t>
  </si>
  <si>
    <t xml:space="preserve">PAE Conclusion </t>
  </si>
  <si>
    <t>of Market Rent</t>
  </si>
  <si>
    <t>Current HAP</t>
  </si>
  <si>
    <t>(1Bath, Den, etc.)</t>
  </si>
  <si>
    <t>Assisted Units</t>
  </si>
  <si>
    <t>Unassisted Units</t>
  </si>
  <si>
    <t>Total Assisted Rent per Annum</t>
  </si>
  <si>
    <t>Apartment Subsidy/Unassisted Rent Portion</t>
  </si>
  <si>
    <t>Cease Trending Date (Anticipated Closing):</t>
  </si>
  <si>
    <t>Total Apartment Rent per Annum</t>
  </si>
  <si>
    <t>Typ. Hist. &amp; Typ. Hist. Trended Apartment Rents are Market Rents (from RentInput Worksheet)</t>
  </si>
  <si>
    <t>Typ. Hist/T.H. Trended &amp; PAE Conclusion of Apt. Rents are Market Rents (from RentInput Worksheet)</t>
  </si>
  <si>
    <t>Unprotected Worksheet for User Calculations, etc.</t>
  </si>
  <si>
    <t>Other Admin</t>
  </si>
  <si>
    <t>Bad Debt is Revenue in Summary Report, not Expense</t>
  </si>
  <si>
    <t>Total Administrative Expenses</t>
  </si>
  <si>
    <t>Office Salaries</t>
  </si>
  <si>
    <t>Management or Superintendent Salary</t>
  </si>
  <si>
    <t>Management Fee</t>
  </si>
  <si>
    <t>Section 8 Administrative Expenses</t>
  </si>
  <si>
    <t>Administrative Expenses</t>
  </si>
  <si>
    <t>Utilities Expenses</t>
  </si>
  <si>
    <t>Fuel Oil/Coal</t>
  </si>
  <si>
    <t>Fuel for Domestic Hot Water</t>
  </si>
  <si>
    <t>Electricity (Lights &amp; Miscellaneous Power)</t>
  </si>
  <si>
    <t>Water</t>
  </si>
  <si>
    <t>Gas</t>
  </si>
  <si>
    <t>Sewer</t>
  </si>
  <si>
    <t>Other Utilities</t>
  </si>
  <si>
    <t>Total Utilities Expenses</t>
  </si>
  <si>
    <t>O &amp; M Expenses</t>
  </si>
  <si>
    <t>Total O&amp;M Expenses</t>
  </si>
  <si>
    <t>Janitor &amp; Cleaning Payroll</t>
  </si>
  <si>
    <t>Garbage &amp; Trash Removal</t>
  </si>
  <si>
    <t>Security Payroll/Contract</t>
  </si>
  <si>
    <t>Grounds Payroll</t>
  </si>
  <si>
    <t>Repairs Payroll</t>
  </si>
  <si>
    <t>Taxes &amp; Insurance</t>
  </si>
  <si>
    <t>Total Taxes &amp; Insurance</t>
  </si>
  <si>
    <t>Real Estate Taxes</t>
  </si>
  <si>
    <t>Property &amp; Liability Insurance</t>
  </si>
  <si>
    <t>Other Insurance</t>
  </si>
  <si>
    <t>TOTAL OPERATING EXPENSES</t>
  </si>
  <si>
    <t>NET OPERATING INCOME</t>
  </si>
  <si>
    <t>FIRST MORTGAGE P&amp;I (See Note 1)</t>
  </si>
  <si>
    <t>MORTGAGE INSURANCE PAYMENT (MIP)</t>
  </si>
  <si>
    <t>SECOND MORT. DEBT SERVICE (See Note 2)</t>
  </si>
  <si>
    <t>THIRD MORTGAGE DEBT SERVICE (See Note 2)</t>
  </si>
  <si>
    <t>TOTAL MORTGAGE DEBT SERVICE</t>
  </si>
  <si>
    <r>
      <t xml:space="preserve">Apartment Bad Debt Expense </t>
    </r>
    <r>
      <rPr>
        <b/>
        <sz val="8"/>
        <rFont val="Times New Roman"/>
        <family val="1"/>
      </rPr>
      <t>(Enter as Negative)</t>
    </r>
  </si>
  <si>
    <t>First of 3 Years of Audited Data (Tier 2):</t>
  </si>
  <si>
    <t>Most Recent Year of Audited Data (Tier 1):</t>
  </si>
  <si>
    <t>Most Recent Year of Audited Data is Required</t>
  </si>
  <si>
    <r>
      <t>Apartment Bad Debt Expense</t>
    </r>
    <r>
      <rPr>
        <b/>
        <sz val="8"/>
        <rFont val="Times New Roman"/>
        <family val="1"/>
      </rPr>
      <t xml:space="preserve"> (Enter as Negative)</t>
    </r>
  </si>
  <si>
    <r>
      <t>Commercial Bad Debt Expense</t>
    </r>
    <r>
      <rPr>
        <b/>
        <sz val="8"/>
        <rFont val="Times New Roman"/>
        <family val="1"/>
      </rPr>
      <t xml:space="preserve"> (Enter as Negative)</t>
    </r>
  </si>
  <si>
    <t>Advertising</t>
  </si>
  <si>
    <t>Other Administrative Expenses</t>
  </si>
  <si>
    <t>Office Supplies</t>
  </si>
  <si>
    <t>Office or Model Apartment Rent</t>
  </si>
  <si>
    <t>Management or Superintendent Free Rent Unit</t>
  </si>
  <si>
    <t>Legal Expenses (Project)</t>
  </si>
  <si>
    <t>Auditing Expenses (Project)</t>
  </si>
  <si>
    <t>Bookkeeping Fees/Accounting Services</t>
  </si>
  <si>
    <t>Telephone &amp; Answering Service</t>
  </si>
  <si>
    <t>Employee Training</t>
  </si>
  <si>
    <t>Miscellaneous Administrative Expenses</t>
  </si>
  <si>
    <t>Total Administrative Less Management Fee</t>
  </si>
  <si>
    <t>Janitor &amp; Cleaning Supplies</t>
  </si>
  <si>
    <t>Janitor &amp; Cleaning Contract</t>
  </si>
  <si>
    <t>Exterminating Payroll/Contract</t>
  </si>
  <si>
    <t>Exterminating Supplies</t>
  </si>
  <si>
    <t>Grounds Supplies</t>
  </si>
  <si>
    <t>Grounds Contract</t>
  </si>
  <si>
    <t>Repairs Material</t>
  </si>
  <si>
    <t>Repairs Contract</t>
  </si>
  <si>
    <t>Elevator Maintenance/Contract</t>
  </si>
  <si>
    <t>HVAC Repairs &amp; Maintenance</t>
  </si>
  <si>
    <t>Pool Maintenance/Contract</t>
  </si>
  <si>
    <t>Snow Removal</t>
  </si>
  <si>
    <t>Decorating Payroll/Contract</t>
  </si>
  <si>
    <t>Decorating Supplies</t>
  </si>
  <si>
    <t>Other Expenses</t>
  </si>
  <si>
    <t>Miscellaneous O &amp; M Expenses</t>
  </si>
  <si>
    <t>Neighborhood Network</t>
  </si>
  <si>
    <t>Total O &amp; M Expenses</t>
  </si>
  <si>
    <t>Payroll Taxes (FICA)</t>
  </si>
  <si>
    <t>Miscellaneous Taxes, Licenses, &amp; Permits</t>
  </si>
  <si>
    <t>Fidelity Bond Insurance</t>
  </si>
  <si>
    <t>Worker's Compensation</t>
  </si>
  <si>
    <t>Health Insurance &amp; Other Employee Benefits</t>
  </si>
  <si>
    <t>Fire/Hazard Insurance (if not already included in Prop&amp;Liab)</t>
  </si>
  <si>
    <t>Boiler (if not already included in Prop&amp;Liab)</t>
  </si>
  <si>
    <t>Flood (if not already included in Prop&amp;Liab)</t>
  </si>
  <si>
    <t>Elderly &amp; Congregate Service Expenses</t>
  </si>
  <si>
    <t>Total Service Expenses</t>
  </si>
  <si>
    <t>SECOND MORTGAGE DEBT SERVICE (See Note 2)</t>
  </si>
  <si>
    <t>3 Most Recent Years of Audited Data are Required</t>
  </si>
  <si>
    <t>Physical Needs Description (below):</t>
  </si>
  <si>
    <t xml:space="preserve">per </t>
  </si>
  <si>
    <t>HAP</t>
  </si>
  <si>
    <t>MARKET</t>
  </si>
  <si>
    <t>Total Unassisted Rent per Annum (Mkt)</t>
  </si>
  <si>
    <t>Typical Historical &amp; Typ. Hist. Trended Apt. Rent Default Calc is Market Rent (from RentInput Worksheet)</t>
  </si>
  <si>
    <t>Typical Historical &amp; T.H. Trended Reserve Default Calc is PAE Reserve Conclusion (from PCA Input Worksheet)</t>
  </si>
  <si>
    <t>983984nsknsa c kjskjdskjd skjskjskjsa skjskjskjssa kjskjsakjskjs kjskjsakjskj skjsakjskjs sksjskjsakjsksjksajsakjsa</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</si>
</sst>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quot;$&quot;#,##0.0000\)"/>
    <numFmt numFmtId="166" formatCode="&quot;$&quot;#,##0.00"/>
    <numFmt numFmtId="167" formatCode="0.00_);[Red]\(0.00\)"/>
    <numFmt numFmtId="168" formatCode="&quot;$&quot;#,##0"/>
    <numFmt numFmtId="169" formatCode="mm/dd/yy"/>
    <numFmt numFmtId="170" formatCode="0.0%"/>
    <numFmt numFmtId="171" formatCode="&quot;$&quot;#,##0.0"/>
    <numFmt numFmtId="172" formatCode="0.0"/>
    <numFmt numFmtId="173" formatCode="_(* #,##0.0_);_(* \(#,##0.0\);_(* &quot;-&quot;??_);_(@_)"/>
    <numFmt numFmtId="174" formatCode="_(* #,##0.0_);_(* \(#,##0.0\);_(* &quot;-&quot;?_);_(@_)"/>
    <numFmt numFmtId="175" formatCode="0_);[Red]\(0\)"/>
    <numFmt numFmtId="176" formatCode="_(* #,##0_);_(* \(#,##0\);_(* &quot;-&quot;??_);_(@_)"/>
    <numFmt numFmtId="177" formatCode="mmmm\-yy"/>
    <numFmt numFmtId="178" formatCode="mmmm\-yyyy"/>
    <numFmt numFmtId="179" formatCode="0_);\(0\)"/>
    <numFmt numFmtId="180" formatCode="0.000%"/>
    <numFmt numFmtId="181" formatCode="0.000"/>
    <numFmt numFmtId="182" formatCode="#,##0.0_);\(#,##0.0\)"/>
    <numFmt numFmtId="183" formatCode="&quot;$&quot;#,##0.0_);[Red]\(&quot;$&quot;#,##0.0\)"/>
    <numFmt numFmtId="184" formatCode="&quot;$&quot;#,##0.0_);\(&quot;$&quot;#,##0.0\)"/>
    <numFmt numFmtId="185" formatCode="mmm\-yyyy"/>
    <numFmt numFmtId="186" formatCode="0.000000%"/>
    <numFmt numFmtId="187" formatCode="&quot;Yes&quot;;&quot;Yes&quot;;&quot;No&quot;"/>
    <numFmt numFmtId="188" formatCode="&quot;True&quot;;&quot;True&quot;;&quot;False&quot;"/>
    <numFmt numFmtId="189" formatCode="&quot;On&quot;;&quot;On&quot;;&quot;Off&quot;"/>
    <numFmt numFmtId="190" formatCode="#,##0.0_);[Red]\(#,##0.0\)"/>
    <numFmt numFmtId="191" formatCode="_(&quot;$&quot;* #,##0_);_(&quot;$&quot;* \(#,##0\);_(&quot;$&quot;* &quot;-&quot;??_);_(@_)"/>
    <numFmt numFmtId="192" formatCode="0.00_);\(0.00\)"/>
    <numFmt numFmtId="193" formatCode="0_)"/>
    <numFmt numFmtId="194" formatCode="#,##0.00000;[Red]#,##0.00000"/>
    <numFmt numFmtId="195" formatCode="mmmm\ d\,\ yyyy"/>
    <numFmt numFmtId="196" formatCode="#,##0.00;[Red]#,##0.00"/>
    <numFmt numFmtId="197" formatCode="&quot;$&quot;#,##0.00000"/>
    <numFmt numFmtId="198" formatCode="0.0000%"/>
    <numFmt numFmtId="199" formatCode="_(&quot;$&quot;* #,##0.0_);_(&quot;$&quot;* \(#,##0.0\);_(&quot;$&quot;* &quot;-&quot;??_);_(@_)"/>
    <numFmt numFmtId="200" formatCode="0.0000000"/>
    <numFmt numFmtId="201" formatCode="0.000000"/>
    <numFmt numFmtId="202" formatCode="0.00000"/>
    <numFmt numFmtId="203" formatCode="&quot;$&quot;#,##0.000_);[Red]\(&quot;$&quot;#,##0.000\)"/>
    <numFmt numFmtId="204" formatCode="&quot;$&quot;#,##0.0000_);[Red]\(&quot;$&quot;#,##0.0000\)"/>
    <numFmt numFmtId="205" formatCode="#,##0.0"/>
    <numFmt numFmtId="206" formatCode="0.00000000"/>
    <numFmt numFmtId="207" formatCode="00000\-0000"/>
    <numFmt numFmtId="208" formatCode="[&lt;=9999999]###\-####;\(###\)\ ###\-####"/>
    <numFmt numFmtId="209" formatCode="00000"/>
    <numFmt numFmtId="210" formatCode="_(* #,##0.000_);_(* \(#,##0.000\);_(* &quot;-&quot;??_);_(@_)"/>
    <numFmt numFmtId="211" formatCode="_(* #,##0.0000_);_(* \(#,##0.0000\);_(* &quot;-&quot;??_);_(@_)"/>
    <numFmt numFmtId="212" formatCode="_(* #,##0.00000_);_(* \(#,##0.00000\);_(* &quot;-&quot;??_);_(@_)"/>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 numFmtId="221" formatCode="_(* #,##0.00000000000000_);_(* \(#,##0.00000000000000\);_(* &quot;-&quot;??_);_(@_)"/>
    <numFmt numFmtId="222" formatCode="&quot;$&quot;#,##0.000"/>
    <numFmt numFmtId="223" formatCode="&quot;$&quot;#,##0\ ;\(&quot;$&quot;#,##0\)"/>
    <numFmt numFmtId="224" formatCode="mm/dd/yy_)"/>
    <numFmt numFmtId="225" formatCode="0000"/>
    <numFmt numFmtId="226" formatCode="0.00;[Red]0.00"/>
    <numFmt numFmtId="227" formatCode="m/d/yy"/>
  </numFmts>
  <fonts count="27">
    <font>
      <sz val="10"/>
      <name val="Times New Roman"/>
      <family val="0"/>
    </font>
    <font>
      <sz val="10"/>
      <name val="Arial"/>
      <family val="0"/>
    </font>
    <font>
      <u val="single"/>
      <sz val="10"/>
      <color indexed="12"/>
      <name val="Arial"/>
      <family val="0"/>
    </font>
    <font>
      <b/>
      <sz val="10"/>
      <name val="Arial"/>
      <family val="2"/>
    </font>
    <font>
      <b/>
      <sz val="12"/>
      <name val="Times New Roman"/>
      <family val="1"/>
    </font>
    <font>
      <b/>
      <sz val="10"/>
      <name val="Times New Roman"/>
      <family val="1"/>
    </font>
    <font>
      <b/>
      <sz val="9"/>
      <name val="Times New Roman"/>
      <family val="1"/>
    </font>
    <font>
      <i/>
      <sz val="8"/>
      <name val="Times New Roman"/>
      <family val="1"/>
    </font>
    <font>
      <b/>
      <i/>
      <sz val="12"/>
      <name val="Times New Roman"/>
      <family val="1"/>
    </font>
    <font>
      <b/>
      <i/>
      <sz val="10"/>
      <name val="Times New Roman"/>
      <family val="1"/>
    </font>
    <font>
      <sz val="10"/>
      <color indexed="12"/>
      <name val="Times New Roman"/>
      <family val="1"/>
    </font>
    <font>
      <sz val="8"/>
      <color indexed="12"/>
      <name val="Times New Roman"/>
      <family val="1"/>
    </font>
    <font>
      <i/>
      <sz val="10"/>
      <name val="Times New Roman"/>
      <family val="1"/>
    </font>
    <font>
      <sz val="8"/>
      <name val="Times New Roman"/>
      <family val="1"/>
    </font>
    <font>
      <b/>
      <sz val="8"/>
      <name val="Times New Roman"/>
      <family val="1"/>
    </font>
    <font>
      <b/>
      <i/>
      <sz val="8"/>
      <name val="Times New Roman"/>
      <family val="1"/>
    </font>
    <font>
      <sz val="8"/>
      <color indexed="14"/>
      <name val="Times New Roman"/>
      <family val="1"/>
    </font>
    <font>
      <sz val="10"/>
      <color indexed="8"/>
      <name val="Times New Roman"/>
      <family val="1"/>
    </font>
    <font>
      <b/>
      <i/>
      <sz val="11"/>
      <name val="Times New Roman"/>
      <family val="1"/>
    </font>
    <font>
      <b/>
      <i/>
      <sz val="10"/>
      <color indexed="10"/>
      <name val="Times New Roman"/>
      <family val="1"/>
    </font>
    <font>
      <b/>
      <sz val="10"/>
      <color indexed="10"/>
      <name val="Times New Roman"/>
      <family val="1"/>
    </font>
    <font>
      <b/>
      <sz val="12"/>
      <color indexed="57"/>
      <name val="Times New Roman"/>
      <family val="1"/>
    </font>
    <font>
      <b/>
      <sz val="10"/>
      <color indexed="12"/>
      <name val="Times New Roman"/>
      <family val="1"/>
    </font>
    <font>
      <sz val="8"/>
      <name val="Tahoma"/>
      <family val="0"/>
    </font>
    <font>
      <u val="single"/>
      <sz val="7.5"/>
      <color indexed="36"/>
      <name val="Arial"/>
      <family val="0"/>
    </font>
    <font>
      <sz val="12"/>
      <name val="Arial"/>
      <family val="2"/>
    </font>
    <font>
      <sz val="10"/>
      <name val="Courier"/>
      <family val="0"/>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3"/>
        <bgColor indexed="64"/>
      </patternFill>
    </fill>
  </fills>
  <borders count="96">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style="thin"/>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ouble"/>
      <right style="double"/>
      <top style="double"/>
      <bottom>
        <color indexed="63"/>
      </bottom>
    </border>
    <border>
      <left style="double"/>
      <right>
        <color indexed="63"/>
      </right>
      <top style="thin"/>
      <bottom>
        <color indexed="63"/>
      </bottom>
    </border>
    <border>
      <left style="double"/>
      <right style="thin"/>
      <top style="thin"/>
      <bottom>
        <color indexed="63"/>
      </bottom>
    </border>
    <border>
      <left style="thin"/>
      <right style="thin"/>
      <top style="thin"/>
      <bottom>
        <color indexed="63"/>
      </bottom>
    </border>
    <border>
      <left style="double"/>
      <right style="thin"/>
      <top style="double"/>
      <bottom style="medium"/>
    </border>
    <border>
      <left style="thin"/>
      <right style="thin"/>
      <top style="double"/>
      <bottom style="medium"/>
    </border>
    <border>
      <left style="thin"/>
      <right style="double"/>
      <top style="double"/>
      <bottom style="medium"/>
    </border>
    <border diagonalUp="1" diagonalDown="1">
      <left style="double"/>
      <right style="thin"/>
      <top style="double"/>
      <bottom style="medium"/>
      <diagonal style="thin"/>
    </border>
    <border diagonalUp="1" diagonalDown="1">
      <left>
        <color indexed="63"/>
      </left>
      <right style="thin"/>
      <top style="double"/>
      <bottom style="medium"/>
      <diagonal style="thin"/>
    </border>
    <border diagonalUp="1" diagonalDown="1">
      <left style="thin"/>
      <right style="thin"/>
      <top style="double"/>
      <bottom style="medium"/>
      <diagonal style="thin"/>
    </border>
    <border diagonalUp="1" diagonalDown="1">
      <left style="thin"/>
      <right>
        <color indexed="63"/>
      </right>
      <top style="double"/>
      <bottom style="medium"/>
      <diagonal style="thin"/>
    </border>
    <border>
      <left style="double"/>
      <right style="double"/>
      <top>
        <color indexed="63"/>
      </top>
      <bottom style="medium"/>
    </border>
    <border>
      <left style="double"/>
      <right style="thin"/>
      <top>
        <color indexed="63"/>
      </top>
      <bottom style="thin"/>
    </border>
    <border>
      <left>
        <color indexed="63"/>
      </left>
      <right style="thin"/>
      <top>
        <color indexed="63"/>
      </top>
      <bottom style="thin"/>
    </border>
    <border>
      <left style="double"/>
      <right style="double"/>
      <top>
        <color indexed="63"/>
      </top>
      <bottom style="thin"/>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double"/>
      <top style="thin"/>
      <bottom style="double"/>
    </border>
    <border>
      <left style="double"/>
      <right>
        <color indexed="63"/>
      </right>
      <top style="double"/>
      <bottom style="double"/>
    </border>
    <border>
      <left>
        <color indexed="63"/>
      </left>
      <right>
        <color indexed="63"/>
      </right>
      <top style="double"/>
      <bottom style="double"/>
    </border>
    <border>
      <left style="double"/>
      <right style="thin"/>
      <top style="double"/>
      <bottom style="double"/>
    </border>
    <border>
      <left>
        <color indexed="63"/>
      </left>
      <right style="thin"/>
      <top style="double"/>
      <bottom style="double"/>
    </border>
    <border>
      <left style="thin"/>
      <right>
        <color indexed="63"/>
      </right>
      <top style="double"/>
      <bottom style="double"/>
    </border>
    <border>
      <left style="double"/>
      <right style="double"/>
      <top style="double"/>
      <bottom style="double"/>
    </border>
    <border>
      <left style="thin"/>
      <right style="thin"/>
      <top style="double"/>
      <bottom style="double"/>
    </border>
    <border>
      <left style="double"/>
      <right style="double"/>
      <top style="thin"/>
      <bottom style="thin"/>
    </border>
    <border>
      <left style="thin"/>
      <right style="double"/>
      <top style="double"/>
      <bottom style="double"/>
    </border>
    <border>
      <left style="double"/>
      <right style="double"/>
      <top>
        <color indexed="63"/>
      </top>
      <bottom>
        <color indexed="63"/>
      </bottom>
    </border>
    <border>
      <left style="double"/>
      <right style="thin"/>
      <top style="double"/>
      <bottom style="thick"/>
    </border>
    <border>
      <left style="thin"/>
      <right style="thin"/>
      <top style="double"/>
      <bottom style="thick"/>
    </border>
    <border>
      <left style="double"/>
      <right>
        <color indexed="63"/>
      </right>
      <top style="double"/>
      <bottom style="thick"/>
    </border>
    <border>
      <left>
        <color indexed="63"/>
      </left>
      <right style="thin"/>
      <top style="double"/>
      <bottom style="thick"/>
    </border>
    <border>
      <left style="thin"/>
      <right style="double"/>
      <top style="double"/>
      <bottom style="thick"/>
    </border>
    <border>
      <left style="double"/>
      <right style="double"/>
      <top style="double"/>
      <bottom style="thick"/>
    </border>
    <border>
      <left style="double"/>
      <right style="thin"/>
      <top>
        <color indexed="63"/>
      </top>
      <bottom style="double"/>
    </border>
    <border>
      <left style="thin"/>
      <right style="double"/>
      <top>
        <color indexed="63"/>
      </top>
      <bottom style="double"/>
    </border>
    <border>
      <left>
        <color indexed="63"/>
      </left>
      <right>
        <color indexed="63"/>
      </right>
      <top>
        <color indexed="63"/>
      </top>
      <bottom style="double"/>
    </border>
    <border>
      <left style="thin"/>
      <right style="thin"/>
      <top>
        <color indexed="63"/>
      </top>
      <bottom style="double"/>
    </border>
    <border>
      <left style="double"/>
      <right style="double"/>
      <top>
        <color indexed="63"/>
      </top>
      <bottom style="double"/>
    </border>
    <border>
      <left>
        <color indexed="63"/>
      </left>
      <right>
        <color indexed="63"/>
      </right>
      <top style="double"/>
      <bottom style="thick"/>
    </border>
    <border>
      <left style="thin"/>
      <right>
        <color indexed="63"/>
      </right>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style="double"/>
    </border>
    <border>
      <left style="double"/>
      <right style="thin"/>
      <top>
        <color indexed="63"/>
      </top>
      <bottom>
        <color indexed="63"/>
      </bottom>
    </border>
    <border>
      <left style="double"/>
      <right style="thin"/>
      <top style="double"/>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double"/>
      <top style="double"/>
      <bottom style="double"/>
    </border>
    <border>
      <left>
        <color indexed="63"/>
      </left>
      <right>
        <color indexed="63"/>
      </right>
      <top style="double"/>
      <bottom>
        <color indexed="63"/>
      </bottom>
    </border>
    <border>
      <left>
        <color indexed="63"/>
      </left>
      <right style="double"/>
      <top style="double"/>
      <bottom style="thick"/>
    </border>
    <border>
      <left style="thin"/>
      <right style="double"/>
      <top style="double"/>
      <bottom style="thin"/>
    </border>
    <border>
      <left style="thin"/>
      <right style="double"/>
      <top style="thin"/>
      <bottom>
        <color indexed="63"/>
      </bottom>
    </border>
    <border>
      <left style="double"/>
      <right style="double"/>
      <top style="double"/>
      <bottom style="thin"/>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medium"/>
      <top style="medium"/>
      <bottom style="thin"/>
    </border>
    <border>
      <left>
        <color indexed="63"/>
      </left>
      <right style="medium"/>
      <top style="thin"/>
      <bottom style="double"/>
    </border>
    <border>
      <left>
        <color indexed="63"/>
      </left>
      <right style="medium"/>
      <top>
        <color indexed="63"/>
      </top>
      <bottom style="medium"/>
    </border>
    <border>
      <left style="double"/>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1">
      <alignment/>
      <protection/>
    </xf>
    <xf numFmtId="0" fontId="24" fillId="0" borderId="0" applyNumberFormat="0" applyFill="0" applyBorder="0" applyAlignment="0" applyProtection="0"/>
    <xf numFmtId="168" fontId="25" fillId="0" borderId="0" applyBorder="0">
      <alignment/>
      <protection/>
    </xf>
    <xf numFmtId="0" fontId="26" fillId="0" borderId="2">
      <alignment vertical="center"/>
      <protection/>
    </xf>
    <xf numFmtId="0" fontId="2" fillId="0" borderId="0" applyNumberFormat="0" applyFill="0" applyBorder="0" applyAlignment="0" applyProtection="0"/>
    <xf numFmtId="38" fontId="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514">
    <xf numFmtId="0" fontId="0" fillId="0" borderId="0" xfId="0" applyAlignment="1">
      <alignment/>
    </xf>
    <xf numFmtId="0" fontId="0" fillId="0" borderId="3" xfId="29" applyBorder="1">
      <alignment/>
      <protection/>
    </xf>
    <xf numFmtId="0" fontId="0" fillId="0" borderId="4" xfId="29" applyBorder="1">
      <alignment/>
      <protection/>
    </xf>
    <xf numFmtId="0" fontId="0" fillId="0" borderId="5" xfId="29" applyBorder="1">
      <alignment/>
      <protection/>
    </xf>
    <xf numFmtId="0" fontId="0" fillId="0" borderId="0" xfId="29">
      <alignment/>
      <protection/>
    </xf>
    <xf numFmtId="0" fontId="0" fillId="0" borderId="6" xfId="29" applyBorder="1">
      <alignment/>
      <protection/>
    </xf>
    <xf numFmtId="0" fontId="0" fillId="0" borderId="0" xfId="29" applyBorder="1">
      <alignment/>
      <protection/>
    </xf>
    <xf numFmtId="0" fontId="0" fillId="0" borderId="7" xfId="29" applyBorder="1">
      <alignment/>
      <protection/>
    </xf>
    <xf numFmtId="0" fontId="9" fillId="0" borderId="0" xfId="25" applyFont="1" applyBorder="1" applyAlignment="1">
      <alignment horizontal="centerContinuous"/>
      <protection/>
    </xf>
    <xf numFmtId="0" fontId="0" fillId="0" borderId="0" xfId="29" applyAlignment="1">
      <alignment horizontal="centerContinuous"/>
      <protection/>
    </xf>
    <xf numFmtId="0" fontId="0" fillId="0" borderId="0" xfId="25" applyFont="1" applyBorder="1">
      <alignment/>
      <protection/>
    </xf>
    <xf numFmtId="0" fontId="0" fillId="0" borderId="0" xfId="29" applyProtection="1">
      <alignment/>
      <protection locked="0"/>
    </xf>
    <xf numFmtId="10" fontId="0" fillId="0" borderId="0" xfId="29" applyNumberFormat="1" applyFont="1" applyBorder="1" applyAlignment="1" applyProtection="1">
      <alignment horizontal="center"/>
      <protection/>
    </xf>
    <xf numFmtId="0" fontId="9" fillId="0" borderId="0" xfId="29" applyFont="1" applyBorder="1" quotePrefix="1">
      <alignment/>
      <protection/>
    </xf>
    <xf numFmtId="0" fontId="0" fillId="0" borderId="0" xfId="29" applyBorder="1" applyProtection="1">
      <alignment/>
      <protection locked="0"/>
    </xf>
    <xf numFmtId="0" fontId="10" fillId="0" borderId="0" xfId="29" applyFont="1">
      <alignment/>
      <protection/>
    </xf>
    <xf numFmtId="0" fontId="0" fillId="0" borderId="0" xfId="29" applyFont="1">
      <alignment/>
      <protection/>
    </xf>
    <xf numFmtId="0" fontId="0" fillId="0" borderId="3" xfId="25" applyFont="1" applyBorder="1">
      <alignment/>
      <protection/>
    </xf>
    <xf numFmtId="0" fontId="0" fillId="0" borderId="4" xfId="25" applyFont="1" applyBorder="1">
      <alignment/>
      <protection/>
    </xf>
    <xf numFmtId="0" fontId="13" fillId="0" borderId="4" xfId="25" applyFont="1" applyBorder="1">
      <alignment/>
      <protection/>
    </xf>
    <xf numFmtId="0" fontId="0" fillId="0" borderId="5" xfId="25" applyFont="1" applyBorder="1">
      <alignment/>
      <protection/>
    </xf>
    <xf numFmtId="0" fontId="0" fillId="0" borderId="0" xfId="25" applyFont="1">
      <alignment/>
      <protection/>
    </xf>
    <xf numFmtId="0" fontId="0" fillId="0" borderId="0" xfId="29" applyFont="1">
      <alignment/>
      <protection/>
    </xf>
    <xf numFmtId="0" fontId="13" fillId="0" borderId="6" xfId="25" applyFont="1" applyBorder="1">
      <alignment/>
      <protection/>
    </xf>
    <xf numFmtId="165" fontId="4" fillId="0" borderId="0" xfId="25" applyNumberFormat="1" applyFont="1" applyBorder="1" applyProtection="1">
      <alignment/>
      <protection/>
    </xf>
    <xf numFmtId="0" fontId="14" fillId="0" borderId="0" xfId="25" applyFont="1" applyBorder="1" applyProtection="1">
      <alignment/>
      <protection/>
    </xf>
    <xf numFmtId="0" fontId="9" fillId="0" borderId="0" xfId="25" applyFont="1" applyBorder="1" applyProtection="1">
      <alignment/>
      <protection/>
    </xf>
    <xf numFmtId="14" fontId="14" fillId="0" borderId="0" xfId="25" applyNumberFormat="1" applyFont="1" applyBorder="1" applyProtection="1">
      <alignment/>
      <protection/>
    </xf>
    <xf numFmtId="165" fontId="14" fillId="0" borderId="0" xfId="25" applyNumberFormat="1" applyFont="1" applyBorder="1" applyProtection="1">
      <alignment/>
      <protection/>
    </xf>
    <xf numFmtId="37" fontId="14" fillId="0" borderId="0" xfId="25" applyNumberFormat="1" applyFont="1" applyBorder="1" applyProtection="1">
      <alignment/>
      <protection/>
    </xf>
    <xf numFmtId="0" fontId="13" fillId="0" borderId="0" xfId="25" applyFont="1" applyBorder="1" applyProtection="1">
      <alignment/>
      <protection/>
    </xf>
    <xf numFmtId="0" fontId="13" fillId="0" borderId="7" xfId="25" applyFont="1" applyBorder="1" applyProtection="1">
      <alignment/>
      <protection/>
    </xf>
    <xf numFmtId="0" fontId="13" fillId="0" borderId="0" xfId="25" applyFont="1" applyProtection="1">
      <alignment/>
      <protection/>
    </xf>
    <xf numFmtId="0" fontId="14" fillId="0" borderId="0" xfId="25" applyFont="1" applyProtection="1">
      <alignment/>
      <protection/>
    </xf>
    <xf numFmtId="0" fontId="13" fillId="0" borderId="0" xfId="25" applyFont="1">
      <alignment/>
      <protection/>
    </xf>
    <xf numFmtId="0" fontId="4" fillId="0" borderId="0" xfId="25" applyNumberFormat="1" applyFont="1" applyBorder="1" applyProtection="1">
      <alignment/>
      <protection/>
    </xf>
    <xf numFmtId="0" fontId="13" fillId="0" borderId="0" xfId="25" applyFont="1" applyBorder="1">
      <alignment/>
      <protection/>
    </xf>
    <xf numFmtId="0" fontId="13" fillId="0" borderId="7" xfId="25" applyFont="1" applyBorder="1">
      <alignment/>
      <protection/>
    </xf>
    <xf numFmtId="0" fontId="0" fillId="0" borderId="6" xfId="25" applyFont="1" applyBorder="1">
      <alignment/>
      <protection/>
    </xf>
    <xf numFmtId="165" fontId="9" fillId="0" borderId="0" xfId="25" applyNumberFormat="1" applyFont="1" applyBorder="1" applyProtection="1">
      <alignment/>
      <protection/>
    </xf>
    <xf numFmtId="37" fontId="5" fillId="0" borderId="0" xfId="25" applyNumberFormat="1" applyFont="1" applyFill="1" applyBorder="1" applyProtection="1">
      <alignment/>
      <protection/>
    </xf>
    <xf numFmtId="37" fontId="5" fillId="0" borderId="0" xfId="25" applyNumberFormat="1" applyFont="1" applyBorder="1" applyProtection="1">
      <alignment/>
      <protection/>
    </xf>
    <xf numFmtId="0" fontId="0" fillId="0" borderId="7" xfId="25" applyFont="1" applyBorder="1">
      <alignment/>
      <protection/>
    </xf>
    <xf numFmtId="165" fontId="7" fillId="0" borderId="0" xfId="25" applyNumberFormat="1" applyFont="1" applyBorder="1" applyProtection="1">
      <alignment/>
      <protection/>
    </xf>
    <xf numFmtId="0" fontId="15" fillId="0" borderId="0" xfId="25" applyFont="1" applyBorder="1" applyProtection="1">
      <alignment/>
      <protection/>
    </xf>
    <xf numFmtId="10" fontId="11" fillId="0" borderId="0" xfId="25" applyNumberFormat="1" applyFont="1" applyBorder="1" applyAlignment="1" applyProtection="1">
      <alignment horizontal="center"/>
      <protection/>
    </xf>
    <xf numFmtId="0" fontId="15" fillId="0" borderId="0" xfId="25" applyFont="1" applyBorder="1" applyAlignment="1" applyProtection="1">
      <alignment horizontal="center"/>
      <protection/>
    </xf>
    <xf numFmtId="165" fontId="15" fillId="0" borderId="0" xfId="25" applyNumberFormat="1" applyFont="1" applyBorder="1" applyAlignment="1" applyProtection="1">
      <alignment horizontal="center"/>
      <protection/>
    </xf>
    <xf numFmtId="0" fontId="15" fillId="0" borderId="0" xfId="25" applyFont="1" applyProtection="1">
      <alignment/>
      <protection/>
    </xf>
    <xf numFmtId="165" fontId="9" fillId="2" borderId="8" xfId="25" applyNumberFormat="1" applyFont="1" applyFill="1" applyBorder="1" applyAlignment="1" applyProtection="1">
      <alignment horizontal="centerContinuous"/>
      <protection/>
    </xf>
    <xf numFmtId="165" fontId="9" fillId="2" borderId="9" xfId="25" applyNumberFormat="1" applyFont="1" applyFill="1" applyBorder="1" applyAlignment="1" applyProtection="1">
      <alignment horizontal="centerContinuous"/>
      <protection/>
    </xf>
    <xf numFmtId="37" fontId="0" fillId="2" borderId="10" xfId="25" applyNumberFormat="1" applyFont="1" applyFill="1" applyBorder="1" applyAlignment="1" applyProtection="1">
      <alignment horizontal="center"/>
      <protection/>
    </xf>
    <xf numFmtId="37" fontId="0" fillId="2" borderId="11" xfId="25" applyNumberFormat="1" applyFont="1" applyFill="1" applyBorder="1" applyAlignment="1" applyProtection="1">
      <alignment horizontal="center"/>
      <protection/>
    </xf>
    <xf numFmtId="37" fontId="0" fillId="2" borderId="12" xfId="25" applyNumberFormat="1" applyFont="1" applyFill="1" applyBorder="1" applyAlignment="1" applyProtection="1">
      <alignment horizontal="center"/>
      <protection/>
    </xf>
    <xf numFmtId="37" fontId="0" fillId="2" borderId="13" xfId="25" applyNumberFormat="1" applyFont="1" applyFill="1" applyBorder="1" applyAlignment="1" applyProtection="1">
      <alignment horizontal="center"/>
      <protection/>
    </xf>
    <xf numFmtId="0" fontId="5" fillId="2" borderId="14" xfId="25" applyFont="1" applyFill="1" applyBorder="1" applyAlignment="1">
      <alignment horizontal="center" vertical="center"/>
      <protection/>
    </xf>
    <xf numFmtId="0" fontId="9" fillId="2" borderId="15" xfId="25" applyFont="1" applyFill="1" applyBorder="1" applyAlignment="1">
      <alignment horizontal="centerContinuous"/>
      <protection/>
    </xf>
    <xf numFmtId="0" fontId="9" fillId="2" borderId="4" xfId="25" applyFont="1" applyFill="1" applyBorder="1" applyAlignment="1">
      <alignment horizontal="centerContinuous"/>
      <protection/>
    </xf>
    <xf numFmtId="0" fontId="0" fillId="2" borderId="16" xfId="25" applyFont="1" applyFill="1" applyBorder="1" applyAlignment="1">
      <alignment horizontal="center"/>
      <protection/>
    </xf>
    <xf numFmtId="0" fontId="0" fillId="2" borderId="5" xfId="25" applyFont="1" applyFill="1" applyBorder="1" applyAlignment="1">
      <alignment horizontal="center"/>
      <protection/>
    </xf>
    <xf numFmtId="0" fontId="0" fillId="2" borderId="17" xfId="25" applyFont="1" applyFill="1" applyBorder="1" applyAlignment="1">
      <alignment horizontal="center"/>
      <protection/>
    </xf>
    <xf numFmtId="0" fontId="0" fillId="2" borderId="3" xfId="25" applyFont="1" applyFill="1" applyBorder="1" applyAlignment="1">
      <alignment horizontal="center"/>
      <protection/>
    </xf>
    <xf numFmtId="0" fontId="9" fillId="3" borderId="18" xfId="25" applyFont="1" applyFill="1" applyBorder="1" applyAlignment="1">
      <alignment horizontal="centerContinuous"/>
      <protection/>
    </xf>
    <xf numFmtId="0" fontId="9" fillId="3" borderId="19" xfId="25" applyFont="1" applyFill="1" applyBorder="1" applyAlignment="1">
      <alignment horizontal="centerContinuous"/>
      <protection/>
    </xf>
    <xf numFmtId="0" fontId="9" fillId="3" borderId="20" xfId="25" applyFont="1" applyFill="1" applyBorder="1" applyAlignment="1">
      <alignment horizontal="centerContinuous"/>
      <protection/>
    </xf>
    <xf numFmtId="0" fontId="0" fillId="0" borderId="21" xfId="25" applyFont="1" applyFill="1" applyBorder="1">
      <alignment/>
      <protection/>
    </xf>
    <xf numFmtId="0" fontId="0" fillId="0" borderId="22" xfId="25" applyFont="1" applyFill="1" applyBorder="1">
      <alignment/>
      <protection/>
    </xf>
    <xf numFmtId="0" fontId="0" fillId="0" borderId="23" xfId="25" applyFont="1" applyFill="1" applyBorder="1">
      <alignment/>
      <protection/>
    </xf>
    <xf numFmtId="0" fontId="0" fillId="0" borderId="24" xfId="25" applyFont="1" applyFill="1" applyBorder="1">
      <alignment/>
      <protection/>
    </xf>
    <xf numFmtId="0" fontId="5" fillId="2" borderId="25" xfId="25" applyFont="1" applyFill="1" applyBorder="1" applyAlignment="1" quotePrefix="1">
      <alignment horizontal="center" vertical="center"/>
      <protection/>
    </xf>
    <xf numFmtId="168" fontId="10" fillId="4" borderId="26" xfId="25" applyNumberFormat="1" applyFont="1" applyFill="1" applyBorder="1" applyAlignment="1" applyProtection="1">
      <alignment horizontal="center"/>
      <protection locked="0"/>
    </xf>
    <xf numFmtId="168" fontId="10" fillId="4" borderId="27" xfId="25" applyNumberFormat="1" applyFont="1" applyFill="1" applyBorder="1" applyAlignment="1" applyProtection="1">
      <alignment horizontal="center"/>
      <protection locked="0"/>
    </xf>
    <xf numFmtId="168" fontId="10" fillId="4" borderId="1" xfId="25" applyNumberFormat="1" applyFont="1" applyFill="1" applyBorder="1" applyAlignment="1" applyProtection="1">
      <alignment horizontal="center"/>
      <protection locked="0"/>
    </xf>
    <xf numFmtId="168" fontId="5" fillId="0" borderId="28" xfId="25" applyNumberFormat="1" applyFont="1" applyBorder="1" applyAlignment="1">
      <alignment horizontal="center"/>
      <protection/>
    </xf>
    <xf numFmtId="168" fontId="10" fillId="4" borderId="29" xfId="25" applyNumberFormat="1" applyFont="1" applyFill="1" applyBorder="1" applyAlignment="1" applyProtection="1">
      <alignment horizontal="center"/>
      <protection locked="0"/>
    </xf>
    <xf numFmtId="168" fontId="10" fillId="4" borderId="30" xfId="25" applyNumberFormat="1" applyFont="1" applyFill="1" applyBorder="1" applyAlignment="1" applyProtection="1">
      <alignment horizontal="center"/>
      <protection locked="0"/>
    </xf>
    <xf numFmtId="168" fontId="10" fillId="4" borderId="31" xfId="25" applyNumberFormat="1" applyFont="1" applyFill="1" applyBorder="1" applyAlignment="1" applyProtection="1">
      <alignment horizontal="center"/>
      <protection locked="0"/>
    </xf>
    <xf numFmtId="168" fontId="10" fillId="4" borderId="32" xfId="25" applyNumberFormat="1" applyFont="1" applyFill="1" applyBorder="1" applyAlignment="1" applyProtection="1">
      <alignment horizontal="center"/>
      <protection locked="0"/>
    </xf>
    <xf numFmtId="168" fontId="10" fillId="4" borderId="33" xfId="25" applyNumberFormat="1" applyFont="1" applyFill="1" applyBorder="1" applyAlignment="1" applyProtection="1">
      <alignment horizontal="center"/>
      <protection locked="0"/>
    </xf>
    <xf numFmtId="168" fontId="10" fillId="4" borderId="16" xfId="25" applyNumberFormat="1" applyFont="1" applyFill="1" applyBorder="1" applyAlignment="1" applyProtection="1">
      <alignment horizontal="center"/>
      <protection locked="0"/>
    </xf>
    <xf numFmtId="168" fontId="10" fillId="4" borderId="5" xfId="25" applyNumberFormat="1" applyFont="1" applyFill="1" applyBorder="1" applyAlignment="1" applyProtection="1">
      <alignment horizontal="center"/>
      <protection locked="0"/>
    </xf>
    <xf numFmtId="168" fontId="10" fillId="4" borderId="17" xfId="25" applyNumberFormat="1" applyFont="1" applyFill="1" applyBorder="1" applyAlignment="1" applyProtection="1">
      <alignment horizontal="center"/>
      <protection locked="0"/>
    </xf>
    <xf numFmtId="168" fontId="10" fillId="4" borderId="3" xfId="25" applyNumberFormat="1" applyFont="1" applyFill="1" applyBorder="1" applyAlignment="1" applyProtection="1">
      <alignment horizontal="center"/>
      <protection locked="0"/>
    </xf>
    <xf numFmtId="168" fontId="10" fillId="4" borderId="34" xfId="25" applyNumberFormat="1" applyFont="1" applyFill="1" applyBorder="1" applyAlignment="1" applyProtection="1">
      <alignment horizontal="center"/>
      <protection locked="0"/>
    </xf>
    <xf numFmtId="168" fontId="5" fillId="0" borderId="35" xfId="25" applyNumberFormat="1" applyFont="1" applyBorder="1" applyAlignment="1">
      <alignment horizontal="center"/>
      <protection/>
    </xf>
    <xf numFmtId="0" fontId="5" fillId="0" borderId="36" xfId="25" applyFont="1" applyBorder="1" applyAlignment="1">
      <alignment horizontal="centerContinuous"/>
      <protection/>
    </xf>
    <xf numFmtId="0" fontId="5" fillId="0" borderId="37" xfId="25" applyFont="1" applyBorder="1" applyAlignment="1">
      <alignment horizontal="centerContinuous"/>
      <protection/>
    </xf>
    <xf numFmtId="168" fontId="0" fillId="0" borderId="38" xfId="25" applyNumberFormat="1" applyFont="1" applyBorder="1" applyAlignment="1">
      <alignment horizontal="center"/>
      <protection/>
    </xf>
    <xf numFmtId="168" fontId="0" fillId="0" borderId="39" xfId="25" applyNumberFormat="1" applyFont="1" applyBorder="1" applyAlignment="1">
      <alignment horizontal="center"/>
      <protection/>
    </xf>
    <xf numFmtId="168" fontId="0" fillId="0" borderId="40" xfId="25" applyNumberFormat="1" applyFont="1" applyBorder="1" applyAlignment="1">
      <alignment horizontal="center"/>
      <protection/>
    </xf>
    <xf numFmtId="168" fontId="0" fillId="0" borderId="0" xfId="25" applyNumberFormat="1" applyFont="1">
      <alignment/>
      <protection/>
    </xf>
    <xf numFmtId="164" fontId="0" fillId="0" borderId="38" xfId="25" applyNumberFormat="1" applyFont="1" applyBorder="1" applyAlignment="1">
      <alignment horizontal="center"/>
      <protection/>
    </xf>
    <xf numFmtId="164" fontId="0" fillId="0" borderId="39" xfId="25" applyNumberFormat="1" applyFont="1" applyBorder="1" applyAlignment="1">
      <alignment horizontal="center"/>
      <protection/>
    </xf>
    <xf numFmtId="164" fontId="0" fillId="0" borderId="37" xfId="25" applyNumberFormat="1" applyFont="1" applyBorder="1" applyAlignment="1">
      <alignment horizontal="center"/>
      <protection/>
    </xf>
    <xf numFmtId="164" fontId="5" fillId="5" borderId="41" xfId="25" applyNumberFormat="1" applyFont="1" applyFill="1" applyBorder="1" applyAlignment="1">
      <alignment horizontal="center"/>
      <protection/>
    </xf>
    <xf numFmtId="0" fontId="5" fillId="0" borderId="38" xfId="25" applyFont="1" applyBorder="1" applyAlignment="1">
      <alignment horizontal="centerContinuous"/>
      <protection/>
    </xf>
    <xf numFmtId="0" fontId="5" fillId="0" borderId="42" xfId="25" applyFont="1" applyBorder="1" applyAlignment="1">
      <alignment horizontal="centerContinuous"/>
      <protection/>
    </xf>
    <xf numFmtId="0" fontId="5" fillId="0" borderId="40" xfId="25" applyFont="1" applyBorder="1" applyAlignment="1">
      <alignment horizontal="centerContinuous"/>
      <protection/>
    </xf>
    <xf numFmtId="168" fontId="0" fillId="0" borderId="37" xfId="25" applyNumberFormat="1" applyFont="1" applyBorder="1" applyAlignment="1">
      <alignment horizontal="center"/>
      <protection/>
    </xf>
    <xf numFmtId="168" fontId="5" fillId="0" borderId="43" xfId="25" applyNumberFormat="1" applyFont="1" applyBorder="1" applyAlignment="1">
      <alignment horizontal="center"/>
      <protection/>
    </xf>
    <xf numFmtId="168" fontId="0" fillId="0" borderId="42" xfId="25" applyNumberFormat="1" applyFont="1" applyBorder="1" applyAlignment="1">
      <alignment horizontal="center"/>
      <protection/>
    </xf>
    <xf numFmtId="168" fontId="0" fillId="0" borderId="44" xfId="25" applyNumberFormat="1" applyFont="1" applyBorder="1" applyAlignment="1">
      <alignment horizontal="center"/>
      <protection/>
    </xf>
    <xf numFmtId="168" fontId="5" fillId="0" borderId="41" xfId="25" applyNumberFormat="1" applyFont="1" applyBorder="1" applyAlignment="1">
      <alignment horizontal="center"/>
      <protection/>
    </xf>
    <xf numFmtId="165" fontId="4" fillId="0" borderId="0" xfId="25" applyNumberFormat="1" applyFont="1" applyBorder="1" applyAlignment="1" applyProtection="1" quotePrefix="1">
      <alignment horizontal="left"/>
      <protection/>
    </xf>
    <xf numFmtId="0" fontId="0" fillId="0" borderId="0" xfId="29" applyFont="1" applyBorder="1">
      <alignment/>
      <protection/>
    </xf>
    <xf numFmtId="165" fontId="13" fillId="0" borderId="0" xfId="25" applyNumberFormat="1" applyFont="1" applyBorder="1" applyProtection="1">
      <alignment/>
      <protection/>
    </xf>
    <xf numFmtId="37" fontId="14" fillId="0" borderId="0" xfId="25" applyNumberFormat="1" applyFont="1" applyFill="1" applyBorder="1" applyProtection="1">
      <alignment/>
      <protection/>
    </xf>
    <xf numFmtId="0" fontId="9" fillId="0" borderId="0" xfId="29" applyFont="1" applyAlignment="1">
      <alignment horizontal="centerContinuous"/>
      <protection/>
    </xf>
    <xf numFmtId="0" fontId="0" fillId="0" borderId="0" xfId="29" applyFont="1" applyAlignment="1">
      <alignment horizontal="centerContinuous"/>
      <protection/>
    </xf>
    <xf numFmtId="168" fontId="0" fillId="0" borderId="32" xfId="25" applyNumberFormat="1" applyFont="1" applyBorder="1" applyAlignment="1">
      <alignment horizontal="center"/>
      <protection/>
    </xf>
    <xf numFmtId="6" fontId="0" fillId="0" borderId="32" xfId="29" applyNumberFormat="1" applyFont="1" applyBorder="1" applyAlignment="1">
      <alignment horizontal="center"/>
      <protection/>
    </xf>
    <xf numFmtId="37" fontId="9" fillId="0" borderId="0" xfId="25" applyNumberFormat="1" applyFont="1" applyFill="1" applyBorder="1" applyProtection="1">
      <alignment/>
      <protection/>
    </xf>
    <xf numFmtId="2" fontId="0" fillId="0" borderId="32" xfId="25" applyNumberFormat="1" applyFont="1" applyBorder="1" applyAlignment="1">
      <alignment horizontal="center"/>
      <protection/>
    </xf>
    <xf numFmtId="2" fontId="0" fillId="0" borderId="32" xfId="29" applyNumberFormat="1" applyFont="1" applyBorder="1" applyAlignment="1">
      <alignment horizontal="center"/>
      <protection/>
    </xf>
    <xf numFmtId="0" fontId="0" fillId="0" borderId="32" xfId="25" applyNumberFormat="1" applyFont="1" applyBorder="1" applyAlignment="1">
      <alignment horizontal="center"/>
      <protection/>
    </xf>
    <xf numFmtId="0" fontId="0" fillId="0" borderId="32" xfId="29" applyFont="1" applyBorder="1" applyAlignment="1">
      <alignment horizontal="center"/>
      <protection/>
    </xf>
    <xf numFmtId="165" fontId="19" fillId="0" borderId="0" xfId="25" applyNumberFormat="1" applyFont="1" applyBorder="1" applyProtection="1">
      <alignment/>
      <protection/>
    </xf>
    <xf numFmtId="0" fontId="0" fillId="0" borderId="0" xfId="25" applyNumberFormat="1" applyFont="1" applyBorder="1" applyAlignment="1">
      <alignment horizontal="center"/>
      <protection/>
    </xf>
    <xf numFmtId="6" fontId="0" fillId="0" borderId="32" xfId="25" applyNumberFormat="1" applyFont="1" applyBorder="1" applyAlignment="1">
      <alignment horizontal="center"/>
      <protection/>
    </xf>
    <xf numFmtId="165" fontId="19" fillId="0" borderId="0" xfId="25" applyNumberFormat="1" applyFont="1" applyBorder="1" applyAlignment="1" applyProtection="1">
      <alignment horizontal="centerContinuous"/>
      <protection/>
    </xf>
    <xf numFmtId="0" fontId="0" fillId="0" borderId="0" xfId="29" applyFont="1" applyBorder="1" applyAlignment="1">
      <alignment horizontal="centerContinuous"/>
      <protection/>
    </xf>
    <xf numFmtId="165" fontId="9" fillId="0" borderId="0" xfId="25" applyNumberFormat="1" applyFont="1" applyBorder="1" applyAlignment="1" applyProtection="1">
      <alignment horizontal="center"/>
      <protection/>
    </xf>
    <xf numFmtId="0" fontId="9" fillId="0" borderId="0" xfId="29" applyFont="1" applyAlignment="1">
      <alignment horizontal="center"/>
      <protection/>
    </xf>
    <xf numFmtId="165" fontId="9" fillId="0" borderId="0" xfId="25" applyNumberFormat="1" applyFont="1" applyBorder="1" applyAlignment="1" applyProtection="1">
      <alignment horizontal="centerContinuous"/>
      <protection/>
    </xf>
    <xf numFmtId="0" fontId="12" fillId="0" borderId="0" xfId="25" applyFont="1" applyBorder="1">
      <alignment/>
      <protection/>
    </xf>
    <xf numFmtId="0" fontId="19" fillId="0" borderId="0" xfId="29" applyFont="1">
      <alignment/>
      <protection/>
    </xf>
    <xf numFmtId="37" fontId="0" fillId="2" borderId="10" xfId="25" applyNumberFormat="1" applyFont="1" applyFill="1" applyBorder="1" applyAlignment="1" applyProtection="1">
      <alignment horizontal="centerContinuous"/>
      <protection/>
    </xf>
    <xf numFmtId="0" fontId="0" fillId="2" borderId="16" xfId="25" applyFont="1" applyFill="1" applyBorder="1" applyAlignment="1">
      <alignment horizontal="centerContinuous"/>
      <protection/>
    </xf>
    <xf numFmtId="0" fontId="5" fillId="2" borderId="45" xfId="25" applyFont="1" applyFill="1" applyBorder="1" applyAlignment="1">
      <alignment horizontal="center" vertical="center"/>
      <protection/>
    </xf>
    <xf numFmtId="168" fontId="0" fillId="0" borderId="36" xfId="25" applyNumberFormat="1" applyFont="1" applyBorder="1" applyAlignment="1">
      <alignment horizontal="centerContinuous"/>
      <protection/>
    </xf>
    <xf numFmtId="0" fontId="5" fillId="0" borderId="46" xfId="25" applyFont="1" applyBorder="1" applyAlignment="1">
      <alignment horizontal="centerContinuous"/>
      <protection/>
    </xf>
    <xf numFmtId="0" fontId="5" fillId="0" borderId="47" xfId="25" applyFont="1" applyBorder="1" applyAlignment="1">
      <alignment horizontal="centerContinuous"/>
      <protection/>
    </xf>
    <xf numFmtId="168" fontId="0" fillId="0" borderId="48" xfId="25" applyNumberFormat="1" applyFont="1" applyBorder="1" applyAlignment="1">
      <alignment horizontal="centerContinuous"/>
      <protection/>
    </xf>
    <xf numFmtId="168" fontId="0" fillId="0" borderId="49" xfId="25" applyNumberFormat="1" applyFont="1" applyBorder="1" applyAlignment="1">
      <alignment horizontal="center"/>
      <protection/>
    </xf>
    <xf numFmtId="168" fontId="0" fillId="0" borderId="47" xfId="25" applyNumberFormat="1" applyFont="1" applyBorder="1" applyAlignment="1">
      <alignment horizontal="center"/>
      <protection/>
    </xf>
    <xf numFmtId="168" fontId="0" fillId="0" borderId="50" xfId="25" applyNumberFormat="1" applyFont="1" applyBorder="1" applyAlignment="1">
      <alignment horizontal="center"/>
      <protection/>
    </xf>
    <xf numFmtId="168" fontId="5" fillId="0" borderId="51" xfId="25" applyNumberFormat="1" applyFont="1" applyBorder="1" applyAlignment="1">
      <alignment horizontal="center"/>
      <protection/>
    </xf>
    <xf numFmtId="0" fontId="5" fillId="0" borderId="52" xfId="25" applyFont="1" applyBorder="1" applyAlignment="1">
      <alignment horizontal="centerContinuous"/>
      <protection/>
    </xf>
    <xf numFmtId="0" fontId="0" fillId="0" borderId="53" xfId="25" applyFont="1" applyBorder="1" applyAlignment="1">
      <alignment horizontal="centerContinuous"/>
      <protection/>
    </xf>
    <xf numFmtId="168" fontId="10" fillId="0" borderId="54" xfId="25" applyNumberFormat="1" applyFont="1" applyFill="1" applyBorder="1" applyAlignment="1">
      <alignment horizontal="centerContinuous"/>
      <protection/>
    </xf>
    <xf numFmtId="168" fontId="0" fillId="0" borderId="55" xfId="25" applyNumberFormat="1" applyFont="1" applyBorder="1" applyAlignment="1">
      <alignment horizontal="center"/>
      <protection/>
    </xf>
    <xf numFmtId="168" fontId="5" fillId="0" borderId="56" xfId="25" applyNumberFormat="1" applyFont="1" applyBorder="1" applyAlignment="1">
      <alignment horizontal="center"/>
      <protection/>
    </xf>
    <xf numFmtId="168" fontId="5" fillId="0" borderId="53" xfId="25" applyNumberFormat="1" applyFont="1" applyBorder="1" applyAlignment="1">
      <alignment horizontal="center"/>
      <protection/>
    </xf>
    <xf numFmtId="0" fontId="0" fillId="0" borderId="44" xfId="25" applyFont="1" applyBorder="1" applyAlignment="1">
      <alignment horizontal="centerContinuous"/>
      <protection/>
    </xf>
    <xf numFmtId="0" fontId="0" fillId="0" borderId="50" xfId="25" applyFont="1" applyBorder="1" applyAlignment="1">
      <alignment horizontal="centerContinuous"/>
      <protection/>
    </xf>
    <xf numFmtId="168" fontId="0" fillId="0" borderId="57" xfId="25" applyNumberFormat="1" applyFont="1" applyBorder="1" applyAlignment="1">
      <alignment horizontal="centerContinuous"/>
      <protection/>
    </xf>
    <xf numFmtId="168" fontId="0" fillId="0" borderId="54" xfId="25" applyNumberFormat="1" applyFont="1" applyBorder="1" applyAlignment="1">
      <alignment horizontal="centerContinuous"/>
      <protection/>
    </xf>
    <xf numFmtId="0" fontId="0" fillId="0" borderId="37" xfId="25" applyFont="1" applyBorder="1" applyAlignment="1">
      <alignment horizontal="centerContinuous"/>
      <protection/>
    </xf>
    <xf numFmtId="168" fontId="0" fillId="0" borderId="37" xfId="25" applyNumberFormat="1" applyFont="1" applyBorder="1" applyAlignment="1">
      <alignment horizontal="centerContinuous"/>
      <protection/>
    </xf>
    <xf numFmtId="6" fontId="0" fillId="0" borderId="42" xfId="25" applyNumberFormat="1" applyFont="1" applyBorder="1" applyAlignment="1">
      <alignment horizontal="center"/>
      <protection/>
    </xf>
    <xf numFmtId="6" fontId="5" fillId="0" borderId="41" xfId="25" applyNumberFormat="1" applyFont="1" applyBorder="1" applyAlignment="1">
      <alignment horizontal="center"/>
      <protection/>
    </xf>
    <xf numFmtId="168" fontId="0" fillId="0" borderId="37" xfId="25" applyNumberFormat="1" applyFont="1" applyFill="1" applyBorder="1" applyAlignment="1">
      <alignment horizontal="centerContinuous"/>
      <protection/>
    </xf>
    <xf numFmtId="168" fontId="0" fillId="0" borderId="39" xfId="25" applyNumberFormat="1" applyFont="1" applyFill="1" applyBorder="1" applyAlignment="1">
      <alignment horizontal="center"/>
      <protection/>
    </xf>
    <xf numFmtId="0" fontId="5" fillId="0" borderId="41" xfId="25" applyFont="1" applyBorder="1" applyAlignment="1">
      <alignment horizontal="center"/>
      <protection/>
    </xf>
    <xf numFmtId="168" fontId="20" fillId="0" borderId="41" xfId="25" applyNumberFormat="1" applyFont="1" applyBorder="1" applyAlignment="1">
      <alignment horizontal="center"/>
      <protection/>
    </xf>
    <xf numFmtId="168" fontId="20" fillId="0" borderId="39" xfId="25" applyNumberFormat="1" applyFont="1" applyBorder="1" applyAlignment="1">
      <alignment horizontal="center"/>
      <protection/>
    </xf>
    <xf numFmtId="0" fontId="0" fillId="0" borderId="58" xfId="25" applyFont="1" applyBorder="1">
      <alignment/>
      <protection/>
    </xf>
    <xf numFmtId="0" fontId="0" fillId="0" borderId="1" xfId="25" applyFont="1" applyBorder="1">
      <alignment/>
      <protection/>
    </xf>
    <xf numFmtId="0" fontId="0" fillId="0" borderId="27" xfId="25" applyFont="1" applyBorder="1">
      <alignment/>
      <protection/>
    </xf>
    <xf numFmtId="0" fontId="0" fillId="0" borderId="0" xfId="25" applyFont="1" applyAlignment="1">
      <alignment horizontal="right"/>
      <protection/>
    </xf>
    <xf numFmtId="173" fontId="0" fillId="0" borderId="0" xfId="15" applyNumberFormat="1" applyFont="1" applyAlignment="1">
      <alignment/>
    </xf>
    <xf numFmtId="43" fontId="0" fillId="0" borderId="0" xfId="15" applyFont="1" applyAlignment="1">
      <alignment horizontal="right"/>
    </xf>
    <xf numFmtId="173" fontId="0" fillId="0" borderId="0" xfId="15" applyNumberFormat="1" applyFont="1" applyAlignment="1">
      <alignment horizontal="right"/>
    </xf>
    <xf numFmtId="43" fontId="0" fillId="0" borderId="0" xfId="15" applyNumberFormat="1" applyFont="1" applyAlignment="1">
      <alignment/>
    </xf>
    <xf numFmtId="6" fontId="14" fillId="0" borderId="32" xfId="25" applyNumberFormat="1" applyFont="1" applyBorder="1" applyAlignment="1">
      <alignment horizontal="center"/>
      <protection/>
    </xf>
    <xf numFmtId="6" fontId="14" fillId="0" borderId="32" xfId="25" applyNumberFormat="1" applyFont="1" applyFill="1" applyBorder="1" applyAlignment="1">
      <alignment horizontal="center"/>
      <protection/>
    </xf>
    <xf numFmtId="0" fontId="0" fillId="0" borderId="0" xfId="28">
      <alignment/>
      <protection/>
    </xf>
    <xf numFmtId="0" fontId="4" fillId="0" borderId="0" xfId="28" applyFont="1">
      <alignment/>
      <protection/>
    </xf>
    <xf numFmtId="165" fontId="21" fillId="0" borderId="0" xfId="26" applyNumberFormat="1" applyFont="1" applyBorder="1" applyProtection="1">
      <alignment/>
      <protection/>
    </xf>
    <xf numFmtId="0" fontId="18" fillId="0" borderId="59" xfId="26" applyFont="1" applyBorder="1">
      <alignment/>
      <protection/>
    </xf>
    <xf numFmtId="0" fontId="1" fillId="0" borderId="60" xfId="26" applyBorder="1">
      <alignment/>
      <protection/>
    </xf>
    <xf numFmtId="0" fontId="0" fillId="0" borderId="14" xfId="28" applyBorder="1">
      <alignment/>
      <protection/>
    </xf>
    <xf numFmtId="0" fontId="0" fillId="0" borderId="61" xfId="26" applyFont="1" applyBorder="1">
      <alignment/>
      <protection/>
    </xf>
    <xf numFmtId="0" fontId="1" fillId="0" borderId="62" xfId="26" applyBorder="1">
      <alignment/>
      <protection/>
    </xf>
    <xf numFmtId="0" fontId="0" fillId="0" borderId="45" xfId="28" applyBorder="1">
      <alignment/>
      <protection/>
    </xf>
    <xf numFmtId="0" fontId="0" fillId="0" borderId="62" xfId="26" applyFont="1" applyBorder="1">
      <alignment/>
      <protection/>
    </xf>
    <xf numFmtId="6" fontId="0" fillId="0" borderId="45" xfId="28" applyNumberFormat="1" applyBorder="1">
      <alignment/>
      <protection/>
    </xf>
    <xf numFmtId="0" fontId="18" fillId="0" borderId="61" xfId="26" applyFont="1" applyBorder="1">
      <alignment/>
      <protection/>
    </xf>
    <xf numFmtId="0" fontId="3" fillId="0" borderId="62" xfId="26" applyFont="1" applyBorder="1">
      <alignment/>
      <protection/>
    </xf>
    <xf numFmtId="6" fontId="5" fillId="0" borderId="45" xfId="28" applyNumberFormat="1" applyFont="1" applyBorder="1">
      <alignment/>
      <protection/>
    </xf>
    <xf numFmtId="0" fontId="0" fillId="0" borderId="61" xfId="28" applyBorder="1">
      <alignment/>
      <protection/>
    </xf>
    <xf numFmtId="0" fontId="0" fillId="0" borderId="62" xfId="28" applyBorder="1">
      <alignment/>
      <protection/>
    </xf>
    <xf numFmtId="0" fontId="18" fillId="0" borderId="61" xfId="26" applyFont="1" applyBorder="1" applyAlignment="1">
      <alignment horizontal="left"/>
      <protection/>
    </xf>
    <xf numFmtId="0" fontId="0" fillId="0" borderId="61" xfId="26" applyFont="1" applyBorder="1" applyAlignment="1">
      <alignment horizontal="left"/>
      <protection/>
    </xf>
    <xf numFmtId="0" fontId="0" fillId="0" borderId="61" xfId="26" applyFont="1" applyBorder="1" applyAlignment="1" quotePrefix="1">
      <alignment horizontal="left"/>
      <protection/>
    </xf>
    <xf numFmtId="0" fontId="5" fillId="0" borderId="61" xfId="26" applyFont="1" applyBorder="1">
      <alignment/>
      <protection/>
    </xf>
    <xf numFmtId="0" fontId="0" fillId="0" borderId="61" xfId="28" applyFont="1" applyBorder="1">
      <alignment/>
      <protection/>
    </xf>
    <xf numFmtId="0" fontId="0" fillId="0" borderId="62" xfId="28" applyFont="1" applyBorder="1">
      <alignment/>
      <protection/>
    </xf>
    <xf numFmtId="0" fontId="0" fillId="0" borderId="63" xfId="28" applyBorder="1">
      <alignment/>
      <protection/>
    </xf>
    <xf numFmtId="6" fontId="0" fillId="0" borderId="28" xfId="28" applyNumberFormat="1" applyBorder="1">
      <alignment/>
      <protection/>
    </xf>
    <xf numFmtId="6" fontId="5" fillId="2" borderId="41" xfId="28" applyNumberFormat="1" applyFont="1" applyFill="1" applyBorder="1">
      <alignment/>
      <protection/>
    </xf>
    <xf numFmtId="0" fontId="5" fillId="0" borderId="61" xfId="28" applyFont="1" applyBorder="1">
      <alignment/>
      <protection/>
    </xf>
    <xf numFmtId="0" fontId="5" fillId="0" borderId="0" xfId="28" applyFont="1">
      <alignment/>
      <protection/>
    </xf>
    <xf numFmtId="0" fontId="5" fillId="0" borderId="62" xfId="28" applyFont="1" applyBorder="1">
      <alignment/>
      <protection/>
    </xf>
    <xf numFmtId="6" fontId="5" fillId="0" borderId="41" xfId="28" applyNumberFormat="1" applyFont="1" applyBorder="1">
      <alignment/>
      <protection/>
    </xf>
    <xf numFmtId="0" fontId="0" fillId="0" borderId="64" xfId="28" applyFont="1" applyBorder="1">
      <alignment/>
      <protection/>
    </xf>
    <xf numFmtId="165" fontId="4" fillId="0" borderId="0" xfId="26" applyNumberFormat="1" applyFont="1" applyBorder="1" applyProtection="1">
      <alignment/>
      <protection/>
    </xf>
    <xf numFmtId="6" fontId="0" fillId="0" borderId="65" xfId="29" applyNumberFormat="1" applyFont="1" applyFill="1" applyBorder="1" applyAlignment="1" applyProtection="1">
      <alignment horizontal="right"/>
      <protection/>
    </xf>
    <xf numFmtId="6" fontId="10" fillId="4" borderId="65" xfId="29" applyNumberFormat="1" applyFont="1" applyFill="1" applyBorder="1" applyAlignment="1" applyProtection="1">
      <alignment horizontal="right"/>
      <protection locked="0"/>
    </xf>
    <xf numFmtId="6" fontId="10" fillId="4" borderId="26" xfId="29" applyNumberFormat="1" applyFont="1" applyFill="1" applyBorder="1" applyAlignment="1" applyProtection="1">
      <alignment horizontal="right"/>
      <protection locked="0"/>
    </xf>
    <xf numFmtId="6" fontId="0" fillId="0" borderId="28" xfId="29" applyNumberFormat="1" applyFont="1" applyFill="1" applyBorder="1" applyAlignment="1" applyProtection="1">
      <alignment horizontal="right"/>
      <protection/>
    </xf>
    <xf numFmtId="6" fontId="5" fillId="0" borderId="65" xfId="29" applyNumberFormat="1" applyFont="1" applyBorder="1" applyAlignment="1" applyProtection="1">
      <alignment horizontal="right"/>
      <protection/>
    </xf>
    <xf numFmtId="6" fontId="10" fillId="0" borderId="65" xfId="29" applyNumberFormat="1" applyFont="1" applyBorder="1" applyAlignment="1" applyProtection="1">
      <alignment horizontal="right"/>
      <protection locked="0"/>
    </xf>
    <xf numFmtId="6" fontId="10" fillId="0" borderId="65" xfId="29" applyNumberFormat="1" applyFont="1" applyBorder="1" applyAlignment="1" applyProtection="1">
      <alignment horizontal="right"/>
      <protection/>
    </xf>
    <xf numFmtId="6" fontId="0" fillId="0" borderId="65" xfId="29" applyNumberFormat="1" applyFont="1" applyBorder="1" applyAlignment="1" applyProtection="1">
      <alignment horizontal="right"/>
      <protection/>
    </xf>
    <xf numFmtId="6" fontId="0" fillId="0" borderId="26" xfId="29" applyNumberFormat="1" applyFont="1" applyBorder="1" applyAlignment="1" applyProtection="1">
      <alignment horizontal="right"/>
      <protection/>
    </xf>
    <xf numFmtId="6" fontId="0" fillId="0" borderId="65" xfId="29" applyNumberFormat="1" applyFont="1" applyBorder="1" applyAlignment="1" applyProtection="1">
      <alignment horizontal="right"/>
      <protection locked="0"/>
    </xf>
    <xf numFmtId="6" fontId="10" fillId="4" borderId="65" xfId="29" applyNumberFormat="1" applyFont="1" applyFill="1" applyBorder="1" applyAlignment="1" applyProtection="1">
      <alignment horizontal="right"/>
      <protection/>
    </xf>
    <xf numFmtId="6" fontId="0" fillId="0" borderId="26" xfId="29" applyNumberFormat="1" applyFont="1" applyBorder="1" applyAlignment="1" applyProtection="1">
      <alignment horizontal="right"/>
      <protection locked="0"/>
    </xf>
    <xf numFmtId="6" fontId="5" fillId="0" borderId="38" xfId="29" applyNumberFormat="1" applyFont="1" applyFill="1" applyBorder="1" applyAlignment="1" applyProtection="1">
      <alignment horizontal="right"/>
      <protection/>
    </xf>
    <xf numFmtId="6" fontId="5" fillId="0" borderId="65" xfId="29" applyNumberFormat="1" applyFont="1" applyFill="1" applyBorder="1" applyAlignment="1" applyProtection="1">
      <alignment horizontal="right"/>
      <protection locked="0"/>
    </xf>
    <xf numFmtId="6" fontId="5" fillId="0" borderId="65" xfId="29" applyNumberFormat="1" applyFont="1" applyFill="1" applyBorder="1" applyAlignment="1" applyProtection="1">
      <alignment horizontal="right"/>
      <protection/>
    </xf>
    <xf numFmtId="6" fontId="0" fillId="0" borderId="65" xfId="29" applyNumberFormat="1" applyFont="1" applyFill="1" applyBorder="1" applyAlignment="1" applyProtection="1">
      <alignment horizontal="right"/>
      <protection locked="0"/>
    </xf>
    <xf numFmtId="6" fontId="5" fillId="2" borderId="38" xfId="29" applyNumberFormat="1" applyFont="1" applyFill="1" applyBorder="1" applyAlignment="1" applyProtection="1">
      <alignment horizontal="right"/>
      <protection/>
    </xf>
    <xf numFmtId="168" fontId="10" fillId="0" borderId="65" xfId="29" applyNumberFormat="1" applyFont="1" applyBorder="1" applyAlignment="1" applyProtection="1">
      <alignment horizontal="right"/>
      <protection/>
    </xf>
    <xf numFmtId="4" fontId="0" fillId="0" borderId="52" xfId="29" applyNumberFormat="1" applyFont="1" applyBorder="1" applyAlignment="1" applyProtection="1">
      <alignment horizontal="right"/>
      <protection/>
    </xf>
    <xf numFmtId="40" fontId="5" fillId="0" borderId="56" xfId="28" applyNumberFormat="1" applyFont="1" applyBorder="1" applyAlignment="1">
      <alignment horizontal="right"/>
      <protection/>
    </xf>
    <xf numFmtId="6" fontId="0" fillId="0" borderId="66" xfId="29" applyNumberFormat="1" applyFont="1" applyFill="1" applyBorder="1" applyAlignment="1" applyProtection="1">
      <alignment horizontal="right"/>
      <protection/>
    </xf>
    <xf numFmtId="6" fontId="0" fillId="0" borderId="26" xfId="29" applyNumberFormat="1" applyFont="1" applyFill="1" applyBorder="1" applyAlignment="1" applyProtection="1">
      <alignment horizontal="right"/>
      <protection/>
    </xf>
    <xf numFmtId="6" fontId="5" fillId="0" borderId="52" xfId="29" applyNumberFormat="1" applyFont="1" applyFill="1" applyBorder="1" applyAlignment="1" applyProtection="1">
      <alignment horizontal="right"/>
      <protection/>
    </xf>
    <xf numFmtId="168" fontId="0" fillId="0" borderId="65" xfId="29" applyNumberFormat="1" applyFont="1" applyFill="1" applyBorder="1" applyAlignment="1" applyProtection="1">
      <alignment horizontal="right"/>
      <protection/>
    </xf>
    <xf numFmtId="6" fontId="0" fillId="0" borderId="28" xfId="29" applyNumberFormat="1" applyFont="1" applyBorder="1" applyAlignment="1" applyProtection="1">
      <alignment horizontal="right"/>
      <protection/>
    </xf>
    <xf numFmtId="0" fontId="0" fillId="0" borderId="0" xfId="0" applyAlignment="1" applyProtection="1">
      <alignment/>
      <protection/>
    </xf>
    <xf numFmtId="0" fontId="0" fillId="0" borderId="14" xfId="28" applyBorder="1" applyProtection="1">
      <alignment/>
      <protection/>
    </xf>
    <xf numFmtId="0" fontId="0" fillId="0" borderId="45" xfId="28" applyBorder="1" applyProtection="1">
      <alignment/>
      <protection/>
    </xf>
    <xf numFmtId="6" fontId="0" fillId="0" borderId="45" xfId="28" applyNumberFormat="1" applyFont="1" applyFill="1" applyBorder="1" applyProtection="1">
      <alignment/>
      <protection/>
    </xf>
    <xf numFmtId="6" fontId="0" fillId="0" borderId="28" xfId="28" applyNumberFormat="1" applyFont="1" applyFill="1" applyBorder="1" applyProtection="1">
      <alignment/>
      <protection/>
    </xf>
    <xf numFmtId="6" fontId="5" fillId="0" borderId="45" xfId="28" applyNumberFormat="1" applyFont="1" applyFill="1" applyBorder="1" applyProtection="1">
      <alignment/>
      <protection/>
    </xf>
    <xf numFmtId="6" fontId="5" fillId="0" borderId="45" xfId="28" applyNumberFormat="1" applyFont="1" applyBorder="1" applyProtection="1">
      <alignment/>
      <protection/>
    </xf>
    <xf numFmtId="6" fontId="0" fillId="0" borderId="45" xfId="28" applyNumberFormat="1" applyBorder="1" applyProtection="1">
      <alignment/>
      <protection/>
    </xf>
    <xf numFmtId="6" fontId="5" fillId="2" borderId="41" xfId="28" applyNumberFormat="1" applyFont="1" applyFill="1" applyBorder="1" applyProtection="1">
      <alignment/>
      <protection/>
    </xf>
    <xf numFmtId="40" fontId="5" fillId="0" borderId="56" xfId="28" applyNumberFormat="1" applyFont="1" applyBorder="1" applyAlignment="1" applyProtection="1">
      <alignment horizontal="right"/>
      <protection/>
    </xf>
    <xf numFmtId="0" fontId="0" fillId="0" borderId="0" xfId="28" applyFill="1" applyProtection="1">
      <alignment/>
      <protection/>
    </xf>
    <xf numFmtId="0" fontId="0" fillId="0" borderId="0" xfId="0" applyFill="1" applyAlignment="1" applyProtection="1">
      <alignment/>
      <protection/>
    </xf>
    <xf numFmtId="0" fontId="0" fillId="0" borderId="0" xfId="28" applyProtection="1">
      <alignment/>
      <protection/>
    </xf>
    <xf numFmtId="0" fontId="0" fillId="0" borderId="0" xfId="29" applyAlignment="1" applyProtection="1">
      <alignment horizontal="centerContinuous"/>
      <protection/>
    </xf>
    <xf numFmtId="0" fontId="0" fillId="0" borderId="62" xfId="28" applyBorder="1" applyProtection="1">
      <alignment/>
      <protection/>
    </xf>
    <xf numFmtId="0" fontId="4" fillId="0" borderId="0" xfId="28" applyFont="1" applyProtection="1">
      <alignment/>
      <protection/>
    </xf>
    <xf numFmtId="0" fontId="18" fillId="0" borderId="59" xfId="26" applyFont="1" applyBorder="1" applyProtection="1">
      <alignment/>
      <protection/>
    </xf>
    <xf numFmtId="0" fontId="1" fillId="0" borderId="60" xfId="26" applyBorder="1" applyProtection="1">
      <alignment/>
      <protection/>
    </xf>
    <xf numFmtId="0" fontId="0" fillId="0" borderId="61" xfId="26" applyFont="1" applyBorder="1" applyProtection="1">
      <alignment/>
      <protection/>
    </xf>
    <xf numFmtId="0" fontId="1" fillId="0" borderId="62" xfId="26" applyBorder="1" applyProtection="1">
      <alignment/>
      <protection/>
    </xf>
    <xf numFmtId="0" fontId="0" fillId="0" borderId="62" xfId="26" applyFont="1" applyBorder="1" applyProtection="1">
      <alignment/>
      <protection/>
    </xf>
    <xf numFmtId="0" fontId="18" fillId="0" borderId="61" xfId="26" applyFont="1" applyBorder="1" applyProtection="1">
      <alignment/>
      <protection/>
    </xf>
    <xf numFmtId="0" fontId="3" fillId="0" borderId="62" xfId="26" applyFont="1" applyBorder="1" applyProtection="1">
      <alignment/>
      <protection/>
    </xf>
    <xf numFmtId="0" fontId="0" fillId="0" borderId="61" xfId="28" applyBorder="1" applyProtection="1">
      <alignment/>
      <protection/>
    </xf>
    <xf numFmtId="0" fontId="18" fillId="0" borderId="61" xfId="26" applyFont="1" applyBorder="1" applyAlignment="1" applyProtection="1">
      <alignment horizontal="left"/>
      <protection/>
    </xf>
    <xf numFmtId="0" fontId="0" fillId="0" borderId="61" xfId="26" applyFont="1" applyBorder="1" applyAlignment="1" applyProtection="1">
      <alignment horizontal="left"/>
      <protection/>
    </xf>
    <xf numFmtId="0" fontId="0" fillId="0" borderId="61" xfId="26" applyFont="1" applyBorder="1" applyAlignment="1" applyProtection="1" quotePrefix="1">
      <alignment horizontal="left"/>
      <protection/>
    </xf>
    <xf numFmtId="0" fontId="5" fillId="0" borderId="61" xfId="26" applyFont="1" applyBorder="1" applyProtection="1">
      <alignment/>
      <protection/>
    </xf>
    <xf numFmtId="0" fontId="5" fillId="0" borderId="62" xfId="28" applyFont="1" applyBorder="1" applyProtection="1">
      <alignment/>
      <protection/>
    </xf>
    <xf numFmtId="0" fontId="5" fillId="0" borderId="61" xfId="28" applyFont="1" applyBorder="1" applyProtection="1">
      <alignment/>
      <protection/>
    </xf>
    <xf numFmtId="0" fontId="0" fillId="0" borderId="61" xfId="28" applyFont="1" applyBorder="1" applyProtection="1">
      <alignment/>
      <protection/>
    </xf>
    <xf numFmtId="0" fontId="0" fillId="0" borderId="62" xfId="28" applyFont="1" applyBorder="1" applyProtection="1">
      <alignment/>
      <protection/>
    </xf>
    <xf numFmtId="0" fontId="0" fillId="0" borderId="64" xfId="28" applyFont="1" applyBorder="1" applyProtection="1">
      <alignment/>
      <protection/>
    </xf>
    <xf numFmtId="0" fontId="0" fillId="0" borderId="63" xfId="28" applyBorder="1" applyProtection="1">
      <alignment/>
      <protection/>
    </xf>
    <xf numFmtId="0" fontId="0" fillId="0" borderId="0" xfId="28" applyFont="1" applyProtection="1">
      <alignment/>
      <protection/>
    </xf>
    <xf numFmtId="0" fontId="5" fillId="0" borderId="0" xfId="28" applyFont="1" applyProtection="1">
      <alignment/>
      <protection/>
    </xf>
    <xf numFmtId="0" fontId="0" fillId="0" borderId="0" xfId="29" applyBorder="1" applyProtection="1">
      <alignment/>
      <protection/>
    </xf>
    <xf numFmtId="0" fontId="0" fillId="0" borderId="0" xfId="29" applyProtection="1">
      <alignment/>
      <protection/>
    </xf>
    <xf numFmtId="0" fontId="6" fillId="0" borderId="0" xfId="29" applyFont="1" applyBorder="1" applyProtection="1">
      <alignment/>
      <protection/>
    </xf>
    <xf numFmtId="0" fontId="7" fillId="0" borderId="0" xfId="29" applyFont="1" applyBorder="1" applyAlignment="1" applyProtection="1" quotePrefix="1">
      <alignment horizontal="left"/>
      <protection/>
    </xf>
    <xf numFmtId="0" fontId="0" fillId="0" borderId="6" xfId="29" applyBorder="1" applyProtection="1">
      <alignment/>
      <protection/>
    </xf>
    <xf numFmtId="0" fontId="0" fillId="0" borderId="63" xfId="29" applyBorder="1" applyProtection="1">
      <alignment/>
      <protection/>
    </xf>
    <xf numFmtId="0" fontId="0" fillId="0" borderId="7" xfId="29" applyBorder="1" applyProtection="1">
      <alignment/>
      <protection/>
    </xf>
    <xf numFmtId="0" fontId="0" fillId="0" borderId="65" xfId="29" applyBorder="1" applyProtection="1">
      <alignment/>
      <protection/>
    </xf>
    <xf numFmtId="0" fontId="14" fillId="0" borderId="61" xfId="25" applyFont="1" applyFill="1" applyBorder="1" applyProtection="1">
      <alignment/>
      <protection/>
    </xf>
    <xf numFmtId="0" fontId="13" fillId="0" borderId="0" xfId="25" applyFont="1" applyFill="1" applyBorder="1" applyProtection="1">
      <alignment/>
      <protection/>
    </xf>
    <xf numFmtId="0" fontId="0" fillId="0" borderId="62" xfId="29" applyBorder="1" applyProtection="1">
      <alignment/>
      <protection/>
    </xf>
    <xf numFmtId="0" fontId="14" fillId="0" borderId="67" xfId="25" applyFont="1" applyFill="1" applyBorder="1" applyAlignment="1" applyProtection="1">
      <alignment/>
      <protection/>
    </xf>
    <xf numFmtId="0" fontId="13" fillId="0" borderId="1" xfId="25" applyFont="1" applyFill="1" applyBorder="1" applyProtection="1">
      <alignment/>
      <protection/>
    </xf>
    <xf numFmtId="0" fontId="0" fillId="0" borderId="68" xfId="29" applyBorder="1" applyProtection="1">
      <alignment/>
      <protection/>
    </xf>
    <xf numFmtId="0" fontId="14" fillId="0" borderId="61" xfId="25" applyFont="1" applyFill="1" applyBorder="1" applyAlignment="1" applyProtection="1">
      <alignment/>
      <protection/>
    </xf>
    <xf numFmtId="0" fontId="13" fillId="0" borderId="61" xfId="25" applyFont="1" applyFill="1" applyBorder="1" applyProtection="1">
      <alignment/>
      <protection/>
    </xf>
    <xf numFmtId="0" fontId="7" fillId="0" borderId="61" xfId="25" applyFont="1" applyFill="1" applyBorder="1" applyProtection="1">
      <alignment/>
      <protection/>
    </xf>
    <xf numFmtId="0" fontId="14" fillId="0" borderId="0" xfId="25" applyFont="1" applyFill="1" applyBorder="1" applyProtection="1">
      <alignment/>
      <protection/>
    </xf>
    <xf numFmtId="0" fontId="5" fillId="0" borderId="62" xfId="29" applyFont="1" applyBorder="1" applyProtection="1">
      <alignment/>
      <protection/>
    </xf>
    <xf numFmtId="0" fontId="14" fillId="0" borderId="36" xfId="25" applyFont="1" applyFill="1" applyBorder="1" applyAlignment="1" applyProtection="1">
      <alignment/>
      <protection/>
    </xf>
    <xf numFmtId="0" fontId="14" fillId="0" borderId="37" xfId="25" applyFont="1" applyFill="1" applyBorder="1" applyProtection="1">
      <alignment/>
      <protection/>
    </xf>
    <xf numFmtId="0" fontId="5" fillId="0" borderId="69" xfId="29" applyFont="1" applyFill="1" applyBorder="1" applyProtection="1">
      <alignment/>
      <protection/>
    </xf>
    <xf numFmtId="0" fontId="5" fillId="0" borderId="6" xfId="29" applyFont="1" applyFill="1" applyBorder="1" applyProtection="1">
      <alignment/>
      <protection/>
    </xf>
    <xf numFmtId="0" fontId="14" fillId="2" borderId="36" xfId="25" applyFont="1" applyFill="1" applyBorder="1" applyAlignment="1" applyProtection="1">
      <alignment/>
      <protection/>
    </xf>
    <xf numFmtId="0" fontId="14" fillId="2" borderId="37" xfId="25" applyFont="1" applyFill="1" applyBorder="1" applyProtection="1">
      <alignment/>
      <protection/>
    </xf>
    <xf numFmtId="0" fontId="5" fillId="2" borderId="69" xfId="29" applyFont="1" applyFill="1" applyBorder="1" applyProtection="1">
      <alignment/>
      <protection/>
    </xf>
    <xf numFmtId="0" fontId="5" fillId="0" borderId="65" xfId="29" applyFont="1" applyFill="1" applyBorder="1" applyProtection="1">
      <alignment/>
      <protection/>
    </xf>
    <xf numFmtId="0" fontId="5" fillId="0" borderId="0" xfId="29" applyFont="1" applyFill="1" applyProtection="1">
      <alignment/>
      <protection/>
    </xf>
    <xf numFmtId="0" fontId="14" fillId="0" borderId="64" xfId="25" applyFont="1" applyFill="1" applyBorder="1" applyProtection="1">
      <alignment/>
      <protection/>
    </xf>
    <xf numFmtId="0" fontId="16" fillId="0" borderId="54" xfId="25" applyFont="1" applyFill="1" applyBorder="1" applyProtection="1">
      <alignment/>
      <protection/>
    </xf>
    <xf numFmtId="0" fontId="0" fillId="0" borderId="58" xfId="29" applyBorder="1" applyProtection="1">
      <alignment/>
      <protection/>
    </xf>
    <xf numFmtId="0" fontId="0" fillId="0" borderId="1" xfId="29" applyBorder="1" applyProtection="1">
      <alignment/>
      <protection/>
    </xf>
    <xf numFmtId="168" fontId="11" fillId="0" borderId="1" xfId="29" applyNumberFormat="1" applyFont="1" applyBorder="1" applyAlignment="1" applyProtection="1">
      <alignment horizontal="right"/>
      <protection/>
    </xf>
    <xf numFmtId="0" fontId="0" fillId="0" borderId="27" xfId="29" applyBorder="1" applyProtection="1">
      <alignment/>
      <protection/>
    </xf>
    <xf numFmtId="168" fontId="11" fillId="0" borderId="0" xfId="29" applyNumberFormat="1" applyFont="1" applyAlignment="1" applyProtection="1">
      <alignment horizontal="right"/>
      <protection/>
    </xf>
    <xf numFmtId="0" fontId="10" fillId="0" borderId="0" xfId="29" applyFont="1" applyAlignment="1" applyProtection="1">
      <alignment horizontal="right"/>
      <protection/>
    </xf>
    <xf numFmtId="0" fontId="10" fillId="0" borderId="0" xfId="29" applyFont="1" applyProtection="1">
      <alignment/>
      <protection/>
    </xf>
    <xf numFmtId="0" fontId="0" fillId="0" borderId="0" xfId="25" applyFont="1" applyBorder="1" applyAlignment="1" applyProtection="1">
      <alignment horizontal="left"/>
      <protection/>
    </xf>
    <xf numFmtId="6" fontId="17" fillId="0" borderId="0" xfId="29" applyNumberFormat="1" applyFont="1" applyProtection="1">
      <alignment/>
      <protection/>
    </xf>
    <xf numFmtId="0" fontId="0" fillId="0" borderId="0" xfId="29" applyFont="1" applyProtection="1">
      <alignment/>
      <protection/>
    </xf>
    <xf numFmtId="6" fontId="0" fillId="0" borderId="0" xfId="29" applyNumberFormat="1" applyProtection="1">
      <alignment/>
      <protection/>
    </xf>
    <xf numFmtId="0" fontId="0" fillId="0" borderId="0" xfId="25" applyFont="1" applyBorder="1" applyProtection="1">
      <alignment/>
      <protection/>
    </xf>
    <xf numFmtId="0" fontId="5" fillId="0" borderId="0" xfId="25" applyFont="1" applyBorder="1" applyProtection="1">
      <alignment/>
      <protection/>
    </xf>
    <xf numFmtId="0" fontId="18" fillId="0" borderId="0" xfId="25" applyFont="1" applyBorder="1" applyProtection="1">
      <alignment/>
      <protection/>
    </xf>
    <xf numFmtId="6" fontId="10" fillId="0" borderId="0" xfId="29" applyNumberFormat="1" applyFont="1" applyProtection="1">
      <alignment/>
      <protection/>
    </xf>
    <xf numFmtId="0" fontId="0" fillId="0" borderId="6" xfId="29" applyBorder="1" applyProtection="1">
      <alignment/>
      <protection locked="0"/>
    </xf>
    <xf numFmtId="0" fontId="14" fillId="0" borderId="59" xfId="25" applyFont="1" applyFill="1" applyBorder="1" applyProtection="1">
      <alignment/>
      <protection locked="0"/>
    </xf>
    <xf numFmtId="0" fontId="13" fillId="0" borderId="70" xfId="25" applyFont="1" applyFill="1" applyBorder="1" applyProtection="1">
      <alignment/>
      <protection locked="0"/>
    </xf>
    <xf numFmtId="0" fontId="0" fillId="0" borderId="60" xfId="29" applyBorder="1" applyProtection="1">
      <alignment/>
      <protection locked="0"/>
    </xf>
    <xf numFmtId="6" fontId="10" fillId="4" borderId="66" xfId="29" applyNumberFormat="1" applyFont="1" applyFill="1" applyBorder="1" applyAlignment="1" applyProtection="1">
      <alignment horizontal="right"/>
      <protection locked="0"/>
    </xf>
    <xf numFmtId="0" fontId="0" fillId="0" borderId="65" xfId="29" applyBorder="1" applyProtection="1">
      <alignment/>
      <protection locked="0"/>
    </xf>
    <xf numFmtId="0" fontId="14" fillId="0" borderId="61" xfId="25" applyFont="1" applyFill="1" applyBorder="1" applyProtection="1">
      <alignment/>
      <protection locked="0"/>
    </xf>
    <xf numFmtId="0" fontId="13" fillId="0" borderId="0" xfId="25" applyFont="1" applyFill="1" applyBorder="1" applyProtection="1">
      <alignment/>
      <protection locked="0"/>
    </xf>
    <xf numFmtId="0" fontId="0" fillId="0" borderId="62" xfId="29" applyBorder="1" applyProtection="1">
      <alignment/>
      <protection locked="0"/>
    </xf>
    <xf numFmtId="0" fontId="14" fillId="0" borderId="67" xfId="25" applyFont="1" applyFill="1" applyBorder="1" applyAlignment="1" applyProtection="1">
      <alignment/>
      <protection locked="0"/>
    </xf>
    <xf numFmtId="0" fontId="13" fillId="0" borderId="1" xfId="25" applyFont="1" applyFill="1" applyBorder="1" applyProtection="1">
      <alignment/>
      <protection locked="0"/>
    </xf>
    <xf numFmtId="0" fontId="0" fillId="0" borderId="68" xfId="29" applyBorder="1" applyProtection="1">
      <alignment/>
      <protection locked="0"/>
    </xf>
    <xf numFmtId="0" fontId="14" fillId="0" borderId="61" xfId="25" applyFont="1" applyFill="1" applyBorder="1" applyAlignment="1" applyProtection="1">
      <alignment/>
      <protection locked="0"/>
    </xf>
    <xf numFmtId="0" fontId="13" fillId="0" borderId="61" xfId="25" applyFont="1" applyFill="1" applyBorder="1" applyAlignment="1" applyProtection="1">
      <alignment horizontal="right"/>
      <protection locked="0"/>
    </xf>
    <xf numFmtId="0" fontId="13" fillId="0" borderId="61" xfId="25" applyFont="1" applyFill="1" applyBorder="1" applyProtection="1">
      <alignment/>
      <protection locked="0"/>
    </xf>
    <xf numFmtId="0" fontId="13" fillId="0" borderId="0" xfId="25" applyFont="1" applyFill="1" applyBorder="1" applyAlignment="1" applyProtection="1" quotePrefix="1">
      <alignment horizontal="left"/>
      <protection locked="0"/>
    </xf>
    <xf numFmtId="0" fontId="13" fillId="0" borderId="0" xfId="25" applyFont="1" applyFill="1" applyBorder="1" applyAlignment="1" applyProtection="1">
      <alignment horizontal="left"/>
      <protection locked="0"/>
    </xf>
    <xf numFmtId="2" fontId="14" fillId="0" borderId="61" xfId="25" applyNumberFormat="1" applyFont="1" applyFill="1" applyBorder="1" applyAlignment="1" applyProtection="1">
      <alignment horizontal="left"/>
      <protection locked="0"/>
    </xf>
    <xf numFmtId="0" fontId="7" fillId="0" borderId="61" xfId="25" applyFont="1" applyFill="1" applyBorder="1" applyProtection="1">
      <alignment/>
      <protection locked="0"/>
    </xf>
    <xf numFmtId="0" fontId="13" fillId="0" borderId="61" xfId="25" applyFont="1" applyFill="1" applyBorder="1" applyAlignment="1" applyProtection="1">
      <alignment horizontal="center"/>
      <protection locked="0"/>
    </xf>
    <xf numFmtId="0" fontId="14" fillId="0" borderId="0" xfId="25" applyFont="1" applyFill="1" applyBorder="1" applyProtection="1">
      <alignment/>
      <protection locked="0"/>
    </xf>
    <xf numFmtId="0" fontId="0" fillId="0" borderId="6" xfId="29" applyFill="1" applyBorder="1" applyProtection="1">
      <alignment/>
      <protection locked="0"/>
    </xf>
    <xf numFmtId="0" fontId="5" fillId="0" borderId="62" xfId="29" applyFont="1" applyFill="1" applyBorder="1" applyProtection="1">
      <alignment/>
      <protection locked="0"/>
    </xf>
    <xf numFmtId="0" fontId="0" fillId="0" borderId="65" xfId="29" applyFill="1" applyBorder="1" applyProtection="1">
      <alignment/>
      <protection locked="0"/>
    </xf>
    <xf numFmtId="0" fontId="0" fillId="0" borderId="0" xfId="29" applyFill="1" applyProtection="1">
      <alignment/>
      <protection locked="0"/>
    </xf>
    <xf numFmtId="0" fontId="14" fillId="0" borderId="61" xfId="25" applyFont="1" applyFill="1" applyBorder="1" applyAlignment="1" applyProtection="1" quotePrefix="1">
      <alignment horizontal="left"/>
      <protection locked="0"/>
    </xf>
    <xf numFmtId="168" fontId="10" fillId="0" borderId="65" xfId="29" applyNumberFormat="1" applyFont="1" applyBorder="1" applyAlignment="1" applyProtection="1">
      <alignment horizontal="right"/>
      <protection locked="0"/>
    </xf>
    <xf numFmtId="0" fontId="0" fillId="0" borderId="4" xfId="29" applyBorder="1" applyProtection="1">
      <alignment/>
      <protection/>
    </xf>
    <xf numFmtId="165" fontId="8" fillId="0" borderId="0" xfId="25" applyNumberFormat="1" applyFont="1" applyBorder="1" applyAlignment="1" applyProtection="1">
      <alignment horizontal="right"/>
      <protection/>
    </xf>
    <xf numFmtId="0" fontId="22" fillId="4" borderId="32" xfId="0" applyFont="1" applyFill="1" applyBorder="1" applyAlignment="1" applyProtection="1">
      <alignment horizontal="center"/>
      <protection locked="0"/>
    </xf>
    <xf numFmtId="0" fontId="22" fillId="4" borderId="32" xfId="0" applyFont="1" applyFill="1" applyBorder="1" applyAlignment="1" applyProtection="1">
      <alignment horizontal="center" vertical="center"/>
      <protection locked="0"/>
    </xf>
    <xf numFmtId="0" fontId="8" fillId="0" borderId="0" xfId="25" applyFont="1" applyBorder="1" applyAlignment="1" applyProtection="1">
      <alignment horizontal="right"/>
      <protection/>
    </xf>
    <xf numFmtId="10" fontId="22" fillId="4" borderId="32" xfId="25" applyNumberFormat="1" applyFont="1" applyFill="1" applyBorder="1" applyAlignment="1" applyProtection="1">
      <alignment horizontal="center"/>
      <protection locked="0"/>
    </xf>
    <xf numFmtId="14" fontId="22" fillId="4" borderId="32" xfId="25" applyNumberFormat="1" applyFont="1" applyFill="1" applyBorder="1" applyAlignment="1" applyProtection="1">
      <alignment horizontal="center"/>
      <protection locked="0"/>
    </xf>
    <xf numFmtId="1" fontId="5" fillId="0" borderId="32" xfId="25" applyNumberFormat="1" applyFont="1" applyFill="1" applyBorder="1" applyAlignment="1">
      <alignment horizontal="center"/>
      <protection/>
    </xf>
    <xf numFmtId="0" fontId="0" fillId="0" borderId="0" xfId="29" applyAlignment="1">
      <alignment horizontal="left"/>
      <protection/>
    </xf>
    <xf numFmtId="0" fontId="4" fillId="0" borderId="0" xfId="29" applyFont="1">
      <alignment/>
      <protection/>
    </xf>
    <xf numFmtId="0" fontId="0" fillId="0" borderId="0" xfId="29" applyFont="1" applyAlignment="1">
      <alignment horizontal="left"/>
      <protection/>
    </xf>
    <xf numFmtId="2" fontId="0" fillId="0" borderId="0" xfId="29" applyNumberFormat="1" applyAlignment="1">
      <alignment horizontal="left"/>
      <protection/>
    </xf>
    <xf numFmtId="2" fontId="0" fillId="0" borderId="0" xfId="29" applyNumberFormat="1">
      <alignment/>
      <protection/>
    </xf>
    <xf numFmtId="14" fontId="0" fillId="0" borderId="0" xfId="29" applyNumberFormat="1" applyAlignment="1">
      <alignment horizontal="left"/>
      <protection/>
    </xf>
    <xf numFmtId="14" fontId="0" fillId="0" borderId="0" xfId="29" applyNumberFormat="1">
      <alignment/>
      <protection/>
    </xf>
    <xf numFmtId="14" fontId="0" fillId="0" borderId="0" xfId="29" applyNumberFormat="1" applyFont="1">
      <alignment/>
      <protection/>
    </xf>
    <xf numFmtId="2" fontId="9" fillId="0" borderId="32" xfId="0" applyNumberFormat="1" applyFont="1" applyBorder="1" applyAlignment="1">
      <alignment horizontal="center"/>
    </xf>
    <xf numFmtId="14" fontId="9" fillId="0" borderId="32" xfId="0" applyNumberFormat="1"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xf>
    <xf numFmtId="0" fontId="8" fillId="0" borderId="0" xfId="0" applyFont="1" applyBorder="1" applyAlignment="1" applyProtection="1">
      <alignment horizontal="right"/>
      <protection/>
    </xf>
    <xf numFmtId="0" fontId="9" fillId="0" borderId="0" xfId="0" applyFont="1" applyBorder="1" applyAlignment="1">
      <alignment/>
    </xf>
    <xf numFmtId="0" fontId="0" fillId="0" borderId="7" xfId="0" applyBorder="1" applyAlignment="1">
      <alignment/>
    </xf>
    <xf numFmtId="0" fontId="8" fillId="0" borderId="0" xfId="0" applyFont="1" applyBorder="1" applyAlignment="1" applyProtection="1">
      <alignment horizontal="right" vertical="center"/>
      <protection/>
    </xf>
    <xf numFmtId="0" fontId="5" fillId="0" borderId="0" xfId="0" applyFont="1" applyBorder="1" applyAlignment="1">
      <alignment/>
    </xf>
    <xf numFmtId="0" fontId="0" fillId="0" borderId="58" xfId="0" applyBorder="1" applyAlignment="1">
      <alignment/>
    </xf>
    <xf numFmtId="0" fontId="0" fillId="0" borderId="1" xfId="0" applyBorder="1" applyAlignment="1">
      <alignment/>
    </xf>
    <xf numFmtId="0" fontId="0" fillId="0" borderId="27" xfId="0" applyBorder="1" applyAlignment="1">
      <alignment/>
    </xf>
    <xf numFmtId="6" fontId="5" fillId="0" borderId="41" xfId="28" applyNumberFormat="1" applyFont="1" applyFill="1" applyBorder="1" applyProtection="1">
      <alignment/>
      <protection/>
    </xf>
    <xf numFmtId="0" fontId="0" fillId="0" borderId="45" xfId="28" applyFont="1" applyFill="1" applyBorder="1" applyProtection="1">
      <alignment/>
      <protection/>
    </xf>
    <xf numFmtId="0" fontId="22" fillId="4" borderId="32" xfId="25" applyFont="1" applyFill="1" applyBorder="1" applyAlignment="1" applyProtection="1">
      <alignment horizontal="center"/>
      <protection locked="0"/>
    </xf>
    <xf numFmtId="0" fontId="13" fillId="0" borderId="67" xfId="25" applyFont="1" applyFill="1" applyBorder="1" applyProtection="1">
      <alignment/>
      <protection locked="0"/>
    </xf>
    <xf numFmtId="6" fontId="0" fillId="0" borderId="6" xfId="29" applyNumberFormat="1" applyBorder="1" applyProtection="1">
      <alignment/>
      <protection/>
    </xf>
    <xf numFmtId="0" fontId="13" fillId="0" borderId="67" xfId="25" applyFont="1" applyFill="1" applyBorder="1" applyAlignment="1" applyProtection="1">
      <alignment horizontal="right"/>
      <protection locked="0"/>
    </xf>
    <xf numFmtId="0" fontId="13" fillId="0" borderId="1" xfId="25" applyFont="1" applyFill="1" applyBorder="1" applyProtection="1" quotePrefix="1">
      <alignment/>
      <protection/>
    </xf>
    <xf numFmtId="0" fontId="5" fillId="0" borderId="0" xfId="29" applyFont="1" applyProtection="1">
      <alignment/>
      <protection/>
    </xf>
    <xf numFmtId="0" fontId="5" fillId="0" borderId="0" xfId="0" applyFont="1" applyAlignment="1">
      <alignment/>
    </xf>
    <xf numFmtId="168" fontId="0" fillId="0" borderId="46" xfId="25" applyNumberFormat="1" applyFont="1" applyBorder="1" applyAlignment="1">
      <alignment horizontal="center"/>
      <protection/>
    </xf>
    <xf numFmtId="168" fontId="0" fillId="0" borderId="52" xfId="25" applyNumberFormat="1" applyFont="1" applyFill="1" applyBorder="1" applyAlignment="1" applyProtection="1">
      <alignment horizontal="center"/>
      <protection/>
    </xf>
    <xf numFmtId="168" fontId="0" fillId="0" borderId="52" xfId="25" applyNumberFormat="1" applyFont="1" applyBorder="1" applyAlignment="1">
      <alignment horizontal="center"/>
      <protection/>
    </xf>
    <xf numFmtId="6" fontId="0" fillId="0" borderId="38" xfId="25" applyNumberFormat="1" applyFont="1" applyBorder="1" applyAlignment="1">
      <alignment horizontal="center"/>
      <protection/>
    </xf>
    <xf numFmtId="168" fontId="0" fillId="0" borderId="38" xfId="25" applyNumberFormat="1" applyFont="1" applyFill="1" applyBorder="1" applyAlignment="1">
      <alignment horizontal="center"/>
      <protection/>
    </xf>
    <xf numFmtId="168" fontId="20" fillId="0" borderId="38" xfId="25" applyNumberFormat="1" applyFont="1" applyBorder="1" applyAlignment="1">
      <alignment horizontal="center"/>
      <protection/>
    </xf>
    <xf numFmtId="168" fontId="20" fillId="0" borderId="0" xfId="25" applyNumberFormat="1" applyFont="1" applyBorder="1" applyAlignment="1">
      <alignment horizontal="center"/>
      <protection/>
    </xf>
    <xf numFmtId="0" fontId="5" fillId="0" borderId="0" xfId="25" applyFont="1" applyBorder="1" applyAlignment="1">
      <alignment horizontal="center"/>
      <protection/>
    </xf>
    <xf numFmtId="168" fontId="5" fillId="0" borderId="0" xfId="25" applyNumberFormat="1" applyFont="1" applyBorder="1" applyAlignment="1">
      <alignment horizontal="center"/>
      <protection/>
    </xf>
    <xf numFmtId="0" fontId="5" fillId="2" borderId="60" xfId="25" applyFont="1" applyFill="1" applyBorder="1" applyAlignment="1">
      <alignment horizontal="center" vertical="center"/>
      <protection/>
    </xf>
    <xf numFmtId="0" fontId="5" fillId="2" borderId="62" xfId="25" applyFont="1" applyFill="1" applyBorder="1" applyAlignment="1">
      <alignment horizontal="center" vertical="center"/>
      <protection/>
    </xf>
    <xf numFmtId="168" fontId="5" fillId="0" borderId="69" xfId="25" applyNumberFormat="1" applyFont="1" applyBorder="1" applyAlignment="1">
      <alignment horizontal="center"/>
      <protection/>
    </xf>
    <xf numFmtId="168" fontId="5" fillId="0" borderId="71" xfId="25" applyNumberFormat="1" applyFont="1" applyBorder="1" applyAlignment="1">
      <alignment horizontal="center"/>
      <protection/>
    </xf>
    <xf numFmtId="0" fontId="5" fillId="0" borderId="63" xfId="25" applyFont="1" applyBorder="1" applyAlignment="1">
      <alignment horizontal="center"/>
      <protection/>
    </xf>
    <xf numFmtId="168" fontId="5" fillId="0" borderId="63" xfId="25" applyNumberFormat="1" applyFont="1" applyBorder="1" applyAlignment="1">
      <alignment horizontal="center"/>
      <protection/>
    </xf>
    <xf numFmtId="6" fontId="5" fillId="0" borderId="69" xfId="25" applyNumberFormat="1" applyFont="1" applyBorder="1" applyAlignment="1">
      <alignment horizontal="center"/>
      <protection/>
    </xf>
    <xf numFmtId="0" fontId="5" fillId="0" borderId="69" xfId="25" applyFont="1" applyBorder="1" applyAlignment="1">
      <alignment horizontal="center"/>
      <protection/>
    </xf>
    <xf numFmtId="37" fontId="0" fillId="2" borderId="72" xfId="25" applyNumberFormat="1" applyFont="1" applyFill="1" applyBorder="1" applyAlignment="1" applyProtection="1">
      <alignment horizontal="center"/>
      <protection/>
    </xf>
    <xf numFmtId="0" fontId="0" fillId="2" borderId="73" xfId="25" applyFont="1" applyFill="1" applyBorder="1" applyAlignment="1">
      <alignment horizontal="center"/>
      <protection/>
    </xf>
    <xf numFmtId="168" fontId="0" fillId="0" borderId="69" xfId="25" applyNumberFormat="1" applyFont="1" applyBorder="1" applyAlignment="1">
      <alignment horizontal="center"/>
      <protection/>
    </xf>
    <xf numFmtId="168" fontId="0" fillId="0" borderId="53" xfId="25" applyNumberFormat="1" applyFont="1" applyBorder="1" applyAlignment="1">
      <alignment horizontal="center"/>
      <protection/>
    </xf>
    <xf numFmtId="168" fontId="0" fillId="0" borderId="69" xfId="25" applyNumberFormat="1" applyFont="1" applyFill="1" applyBorder="1" applyAlignment="1">
      <alignment horizontal="center"/>
      <protection/>
    </xf>
    <xf numFmtId="168" fontId="0" fillId="0" borderId="71" xfId="25" applyNumberFormat="1" applyFont="1" applyBorder="1" applyAlignment="1">
      <alignment horizontal="center"/>
      <protection/>
    </xf>
    <xf numFmtId="0" fontId="0" fillId="0" borderId="0" xfId="25" applyFont="1" applyAlignment="1">
      <alignment horizontal="center"/>
      <protection/>
    </xf>
    <xf numFmtId="0" fontId="9" fillId="0" borderId="0" xfId="29" applyFont="1">
      <alignment/>
      <protection/>
    </xf>
    <xf numFmtId="6" fontId="10" fillId="4" borderId="74" xfId="29" applyNumberFormat="1" applyFont="1" applyFill="1" applyBorder="1" applyAlignment="1" applyProtection="1">
      <alignment horizontal="left" wrapText="1"/>
      <protection locked="0"/>
    </xf>
    <xf numFmtId="6" fontId="10" fillId="4" borderId="28" xfId="29" applyNumberFormat="1" applyFont="1" applyFill="1" applyBorder="1" applyAlignment="1" applyProtection="1">
      <alignment horizontal="left" wrapText="1"/>
      <protection locked="0"/>
    </xf>
    <xf numFmtId="6" fontId="10" fillId="4" borderId="56" xfId="29" applyNumberFormat="1" applyFont="1" applyFill="1" applyBorder="1" applyAlignment="1" applyProtection="1">
      <alignment horizontal="left" wrapText="1"/>
      <protection locked="0"/>
    </xf>
    <xf numFmtId="6" fontId="10" fillId="0" borderId="28" xfId="29" applyNumberFormat="1" applyFont="1" applyBorder="1" applyAlignment="1" applyProtection="1">
      <alignment horizontal="right"/>
      <protection locked="0"/>
    </xf>
    <xf numFmtId="6" fontId="0" fillId="0" borderId="43" xfId="29" applyNumberFormat="1" applyFont="1" applyFill="1" applyBorder="1" applyAlignment="1" applyProtection="1">
      <alignment horizontal="right"/>
      <protection locked="0"/>
    </xf>
    <xf numFmtId="6" fontId="5" fillId="0" borderId="43" xfId="29" applyNumberFormat="1" applyFont="1" applyFill="1" applyBorder="1" applyAlignment="1" applyProtection="1">
      <alignment horizontal="right"/>
      <protection locked="0"/>
    </xf>
    <xf numFmtId="6" fontId="0" fillId="0" borderId="28" xfId="29" applyNumberFormat="1" applyFont="1" applyBorder="1" applyAlignment="1" applyProtection="1">
      <alignment horizontal="right"/>
      <protection locked="0"/>
    </xf>
    <xf numFmtId="6" fontId="10" fillId="0" borderId="43" xfId="29" applyNumberFormat="1" applyFont="1" applyBorder="1" applyAlignment="1" applyProtection="1">
      <alignment horizontal="right"/>
      <protection locked="0"/>
    </xf>
    <xf numFmtId="168" fontId="10" fillId="0" borderId="43" xfId="29" applyNumberFormat="1" applyFont="1" applyBorder="1" applyAlignment="1" applyProtection="1">
      <alignment horizontal="right"/>
      <protection locked="0"/>
    </xf>
    <xf numFmtId="10" fontId="10" fillId="4" borderId="32" xfId="25" applyNumberFormat="1" applyFont="1" applyFill="1" applyBorder="1" applyAlignment="1" applyProtection="1">
      <alignment horizontal="center"/>
      <protection locked="0"/>
    </xf>
    <xf numFmtId="0" fontId="0" fillId="0" borderId="0" xfId="29" applyFont="1" applyAlignment="1" applyProtection="1">
      <alignment/>
      <protection/>
    </xf>
    <xf numFmtId="0" fontId="0" fillId="0" borderId="4" xfId="0" applyBorder="1" applyAlignment="1">
      <alignment horizontal="centerContinuous" vertical="center" wrapText="1"/>
    </xf>
    <xf numFmtId="0" fontId="20" fillId="0" borderId="4" xfId="0" applyFont="1" applyBorder="1" applyAlignment="1">
      <alignment horizontal="centerContinuous" vertical="center" wrapText="1"/>
    </xf>
    <xf numFmtId="0" fontId="19" fillId="0" borderId="4" xfId="0" applyFont="1" applyBorder="1" applyAlignment="1">
      <alignment horizontal="centerContinuous" vertical="center" wrapText="1"/>
    </xf>
    <xf numFmtId="0" fontId="12" fillId="0" borderId="0" xfId="29" applyFont="1" applyBorder="1" applyAlignment="1" applyProtection="1">
      <alignment horizontal="centerContinuous"/>
      <protection/>
    </xf>
    <xf numFmtId="0" fontId="0" fillId="0" borderId="4" xfId="29" applyFont="1" applyBorder="1">
      <alignment/>
      <protection/>
    </xf>
    <xf numFmtId="0" fontId="4" fillId="0" borderId="0" xfId="29" applyFont="1" applyBorder="1" applyProtection="1">
      <alignment/>
      <protection locked="0"/>
    </xf>
    <xf numFmtId="0" fontId="0" fillId="0" borderId="0" xfId="29" applyFont="1" applyBorder="1" applyProtection="1">
      <alignment/>
      <protection locked="0"/>
    </xf>
    <xf numFmtId="0" fontId="0" fillId="0" borderId="7" xfId="29" applyBorder="1" applyProtection="1">
      <alignment/>
      <protection locked="0"/>
    </xf>
    <xf numFmtId="9" fontId="0" fillId="0" borderId="0" xfId="29" applyNumberFormat="1" applyBorder="1">
      <alignment/>
      <protection/>
    </xf>
    <xf numFmtId="0" fontId="7" fillId="0" borderId="0" xfId="29" applyFont="1" applyBorder="1" applyAlignment="1" applyProtection="1" quotePrefix="1">
      <alignment horizontal="left"/>
      <protection locked="0"/>
    </xf>
    <xf numFmtId="168" fontId="0" fillId="0" borderId="0" xfId="29" applyNumberFormat="1" applyBorder="1">
      <alignment/>
      <protection/>
    </xf>
    <xf numFmtId="0" fontId="0" fillId="2" borderId="17" xfId="29" applyFont="1" applyFill="1" applyBorder="1" applyAlignment="1" applyProtection="1">
      <alignment horizontal="center" wrapText="1"/>
      <protection locked="0"/>
    </xf>
    <xf numFmtId="0" fontId="0" fillId="2" borderId="75" xfId="29" applyFont="1" applyFill="1" applyBorder="1" applyAlignment="1" applyProtection="1">
      <alignment horizontal="center" wrapText="1"/>
      <protection locked="0"/>
    </xf>
    <xf numFmtId="166" fontId="0" fillId="0" borderId="0" xfId="29" applyNumberFormat="1" applyBorder="1">
      <alignment/>
      <protection/>
    </xf>
    <xf numFmtId="168" fontId="10" fillId="4" borderId="32" xfId="29" applyNumberFormat="1" applyFont="1" applyFill="1" applyBorder="1" applyAlignment="1" applyProtection="1">
      <alignment horizontal="center"/>
      <protection locked="0"/>
    </xf>
    <xf numFmtId="0" fontId="0" fillId="0" borderId="32" xfId="29" applyFont="1" applyBorder="1" applyAlignment="1" applyProtection="1">
      <alignment horizontal="center"/>
      <protection/>
    </xf>
    <xf numFmtId="0" fontId="10" fillId="4" borderId="32" xfId="29" applyFont="1" applyFill="1" applyBorder="1" applyAlignment="1" applyProtection="1">
      <alignment horizontal="center"/>
      <protection locked="0"/>
    </xf>
    <xf numFmtId="0" fontId="0" fillId="0" borderId="76" xfId="29" applyFont="1" applyBorder="1" applyAlignment="1">
      <alignment horizontal="centerContinuous"/>
      <protection/>
    </xf>
    <xf numFmtId="0" fontId="0" fillId="0" borderId="77" xfId="29" applyBorder="1" applyAlignment="1">
      <alignment horizontal="centerContinuous"/>
      <protection/>
    </xf>
    <xf numFmtId="0" fontId="0" fillId="0" borderId="78" xfId="29" applyFont="1" applyFill="1" applyBorder="1" applyAlignment="1" applyProtection="1">
      <alignment horizontal="center"/>
      <protection/>
    </xf>
    <xf numFmtId="168" fontId="0" fillId="0" borderId="78" xfId="29" applyNumberFormat="1" applyFont="1" applyFill="1" applyBorder="1" applyAlignment="1" applyProtection="1">
      <alignment horizontal="center"/>
      <protection/>
    </xf>
    <xf numFmtId="0" fontId="10" fillId="4" borderId="75" xfId="29" applyFont="1" applyFill="1" applyBorder="1" applyAlignment="1" applyProtection="1">
      <alignment horizontal="center"/>
      <protection locked="0"/>
    </xf>
    <xf numFmtId="168" fontId="10" fillId="4" borderId="75" xfId="29" applyNumberFormat="1" applyFont="1" applyFill="1" applyBorder="1" applyAlignment="1" applyProtection="1">
      <alignment horizontal="center"/>
      <protection locked="0"/>
    </xf>
    <xf numFmtId="0" fontId="1" fillId="0" borderId="0" xfId="27">
      <alignment/>
      <protection/>
    </xf>
    <xf numFmtId="0" fontId="0" fillId="0" borderId="58" xfId="29" applyBorder="1" applyProtection="1">
      <alignment/>
      <protection locked="0"/>
    </xf>
    <xf numFmtId="0" fontId="9" fillId="0" borderId="0" xfId="27" applyFont="1" applyBorder="1" applyAlignment="1" quotePrefix="1">
      <alignment horizontal="left"/>
      <protection/>
    </xf>
    <xf numFmtId="0" fontId="1" fillId="0" borderId="0" xfId="27" applyBorder="1">
      <alignment/>
      <protection/>
    </xf>
    <xf numFmtId="0" fontId="0" fillId="0" borderId="0" xfId="29" applyFont="1" applyBorder="1" applyAlignment="1">
      <alignment horizontal="centerContinuous"/>
      <protection/>
    </xf>
    <xf numFmtId="0" fontId="0" fillId="0" borderId="0" xfId="29" applyBorder="1" applyAlignment="1">
      <alignment horizontal="centerContinuous"/>
      <protection/>
    </xf>
    <xf numFmtId="0" fontId="0" fillId="0" borderId="0" xfId="29" applyFont="1" applyFill="1" applyBorder="1" applyAlignment="1" applyProtection="1">
      <alignment horizontal="center"/>
      <protection/>
    </xf>
    <xf numFmtId="168" fontId="0" fillId="0" borderId="0" xfId="29" applyNumberFormat="1" applyFont="1" applyFill="1" applyBorder="1" applyAlignment="1" applyProtection="1">
      <alignment horizontal="center"/>
      <protection/>
    </xf>
    <xf numFmtId="0" fontId="4" fillId="3" borderId="79" xfId="29" applyFont="1" applyFill="1" applyBorder="1" applyAlignment="1">
      <alignment horizontal="centerContinuous"/>
      <protection/>
    </xf>
    <xf numFmtId="0" fontId="0" fillId="3" borderId="80" xfId="29" applyFill="1" applyBorder="1" applyAlignment="1">
      <alignment horizontal="centerContinuous"/>
      <protection/>
    </xf>
    <xf numFmtId="0" fontId="0" fillId="3" borderId="81" xfId="29" applyFont="1" applyFill="1" applyBorder="1" applyAlignment="1" applyProtection="1">
      <alignment horizontal="centerContinuous"/>
      <protection/>
    </xf>
    <xf numFmtId="0" fontId="4" fillId="3" borderId="82" xfId="29" applyFont="1" applyFill="1" applyBorder="1" applyAlignment="1">
      <alignment horizontal="centerContinuous"/>
      <protection/>
    </xf>
    <xf numFmtId="0" fontId="0" fillId="3" borderId="83" xfId="29" applyFill="1" applyBorder="1" applyAlignment="1">
      <alignment horizontal="centerContinuous"/>
      <protection/>
    </xf>
    <xf numFmtId="0" fontId="0" fillId="3" borderId="84" xfId="29" applyFont="1" applyFill="1" applyBorder="1" applyAlignment="1" applyProtection="1">
      <alignment horizontal="centerContinuous"/>
      <protection/>
    </xf>
    <xf numFmtId="0" fontId="4" fillId="3" borderId="85" xfId="29" applyFont="1" applyFill="1" applyBorder="1" applyAlignment="1">
      <alignment horizontal="centerContinuous"/>
      <protection/>
    </xf>
    <xf numFmtId="0" fontId="0" fillId="3" borderId="86" xfId="29" applyFill="1" applyBorder="1" applyAlignment="1">
      <alignment horizontal="centerContinuous"/>
      <protection/>
    </xf>
    <xf numFmtId="0" fontId="0" fillId="3" borderId="87" xfId="29" applyFont="1" applyFill="1" applyBorder="1" applyAlignment="1" applyProtection="1">
      <alignment horizontal="centerContinuous"/>
      <protection/>
    </xf>
    <xf numFmtId="168" fontId="0" fillId="0" borderId="0" xfId="29" applyNumberFormat="1" applyBorder="1" applyAlignment="1">
      <alignment horizontal="centerContinuous"/>
      <protection/>
    </xf>
    <xf numFmtId="168" fontId="4" fillId="0" borderId="88" xfId="29" applyNumberFormat="1" applyFont="1" applyFill="1" applyBorder="1" applyAlignment="1" applyProtection="1">
      <alignment horizontal="center"/>
      <protection/>
    </xf>
    <xf numFmtId="168" fontId="4" fillId="0" borderId="89" xfId="29" applyNumberFormat="1" applyFont="1" applyFill="1" applyBorder="1" applyAlignment="1" applyProtection="1">
      <alignment horizontal="center"/>
      <protection/>
    </xf>
    <xf numFmtId="168" fontId="4" fillId="0" borderId="90" xfId="29" applyNumberFormat="1" applyFont="1" applyFill="1" applyBorder="1" applyAlignment="1" applyProtection="1">
      <alignment horizontal="center"/>
      <protection/>
    </xf>
    <xf numFmtId="165" fontId="9" fillId="0" borderId="0" xfId="25" applyNumberFormat="1" applyFont="1" applyBorder="1" applyAlignment="1" applyProtection="1">
      <alignment horizontal="right"/>
      <protection/>
    </xf>
    <xf numFmtId="0" fontId="5" fillId="2" borderId="41" xfId="26" applyFont="1" applyFill="1" applyBorder="1" applyAlignment="1" applyProtection="1">
      <alignment horizontal="center" vertical="center" wrapText="1"/>
      <protection/>
    </xf>
    <xf numFmtId="0" fontId="5" fillId="2" borderId="41" xfId="29" applyFont="1" applyFill="1" applyBorder="1" applyAlignment="1" applyProtection="1">
      <alignment horizontal="centerContinuous" vertical="center" wrapText="1"/>
      <protection/>
    </xf>
    <xf numFmtId="0" fontId="5" fillId="0" borderId="0" xfId="29" applyFont="1" applyBorder="1" applyAlignment="1" applyProtection="1">
      <alignment horizontal="center"/>
      <protection/>
    </xf>
    <xf numFmtId="0" fontId="0" fillId="0" borderId="31" xfId="29" applyBorder="1" applyAlignment="1" applyProtection="1">
      <alignment horizontal="centerContinuous"/>
      <protection/>
    </xf>
    <xf numFmtId="0" fontId="0" fillId="0" borderId="30" xfId="29" applyBorder="1" applyAlignment="1" applyProtection="1">
      <alignment horizontal="centerContinuous"/>
      <protection/>
    </xf>
    <xf numFmtId="0" fontId="5" fillId="0" borderId="33" xfId="29" applyFont="1" applyBorder="1" applyAlignment="1" applyProtection="1">
      <alignment horizontal="centerContinuous"/>
      <protection/>
    </xf>
    <xf numFmtId="0" fontId="5" fillId="2" borderId="41" xfId="26" applyFont="1" applyFill="1" applyBorder="1" applyAlignment="1">
      <alignment horizontal="center" vertical="center" wrapText="1"/>
      <protection/>
    </xf>
    <xf numFmtId="0" fontId="0" fillId="0" borderId="0" xfId="28" applyAlignment="1" applyProtection="1">
      <alignment horizontal="centerContinuous" vertical="center" wrapText="1"/>
      <protection/>
    </xf>
    <xf numFmtId="0" fontId="9" fillId="0" borderId="0" xfId="28" applyFont="1" applyAlignment="1" applyProtection="1">
      <alignment horizontal="centerContinuous" vertical="center" wrapText="1"/>
      <protection/>
    </xf>
    <xf numFmtId="14" fontId="0" fillId="0" borderId="0" xfId="0" applyNumberFormat="1" applyAlignment="1">
      <alignment/>
    </xf>
    <xf numFmtId="0" fontId="0" fillId="0" borderId="1" xfId="29" applyFont="1" applyBorder="1" applyAlignment="1">
      <alignment horizontal="centerContinuous"/>
      <protection/>
    </xf>
    <xf numFmtId="0" fontId="0" fillId="0" borderId="1" xfId="29" applyBorder="1" applyAlignment="1">
      <alignment horizontal="centerContinuous"/>
      <protection/>
    </xf>
    <xf numFmtId="0" fontId="0" fillId="0" borderId="1" xfId="29" applyFont="1" applyFill="1" applyBorder="1" applyAlignment="1" applyProtection="1">
      <alignment horizontal="center"/>
      <protection/>
    </xf>
    <xf numFmtId="168" fontId="0" fillId="0" borderId="1" xfId="29" applyNumberFormat="1" applyFont="1" applyFill="1" applyBorder="1" applyAlignment="1" applyProtection="1">
      <alignment horizontal="center"/>
      <protection/>
    </xf>
    <xf numFmtId="0" fontId="0" fillId="0" borderId="4" xfId="29" applyBorder="1" applyProtection="1">
      <alignment/>
      <protection locked="0"/>
    </xf>
    <xf numFmtId="0" fontId="0" fillId="0" borderId="4" xfId="29" applyFont="1" applyBorder="1" applyAlignment="1">
      <alignment horizontal="centerContinuous"/>
      <protection/>
    </xf>
    <xf numFmtId="0" fontId="0" fillId="0" borderId="4" xfId="29" applyBorder="1" applyAlignment="1">
      <alignment horizontal="centerContinuous"/>
      <protection/>
    </xf>
    <xf numFmtId="0" fontId="0" fillId="0" borderId="4" xfId="29" applyFont="1" applyFill="1" applyBorder="1" applyAlignment="1" applyProtection="1">
      <alignment horizontal="center"/>
      <protection/>
    </xf>
    <xf numFmtId="168" fontId="0" fillId="0" borderId="4" xfId="29" applyNumberFormat="1" applyFont="1" applyFill="1" applyBorder="1" applyAlignment="1" applyProtection="1">
      <alignment horizontal="center"/>
      <protection/>
    </xf>
    <xf numFmtId="0" fontId="0" fillId="3" borderId="54" xfId="29" applyFill="1" applyBorder="1" applyAlignment="1" applyProtection="1">
      <alignment horizontal="centerContinuous"/>
      <protection/>
    </xf>
    <xf numFmtId="0" fontId="0" fillId="3" borderId="63" xfId="29" applyFill="1" applyBorder="1" applyAlignment="1" applyProtection="1">
      <alignment horizontal="centerContinuous"/>
      <protection/>
    </xf>
    <xf numFmtId="0" fontId="0" fillId="3" borderId="37" xfId="29" applyFill="1" applyBorder="1" applyAlignment="1" applyProtection="1">
      <alignment horizontal="centerContinuous"/>
      <protection/>
    </xf>
    <xf numFmtId="0" fontId="0" fillId="3" borderId="69" xfId="29" applyFill="1" applyBorder="1" applyAlignment="1" applyProtection="1">
      <alignment horizontal="centerContinuous"/>
      <protection/>
    </xf>
    <xf numFmtId="0" fontId="0" fillId="0" borderId="54" xfId="29" applyBorder="1">
      <alignment/>
      <protection/>
    </xf>
    <xf numFmtId="0" fontId="9" fillId="3" borderId="36" xfId="29" applyFont="1" applyFill="1" applyBorder="1" applyAlignment="1" applyProtection="1">
      <alignment horizontal="centerContinuous" vertical="center" wrapText="1"/>
      <protection/>
    </xf>
    <xf numFmtId="6" fontId="10" fillId="4" borderId="59" xfId="29" applyNumberFormat="1" applyFont="1" applyFill="1" applyBorder="1" applyAlignment="1" applyProtection="1">
      <alignment horizontal="left" wrapText="1"/>
      <protection locked="0"/>
    </xf>
    <xf numFmtId="6" fontId="10" fillId="4" borderId="91" xfId="29" applyNumberFormat="1" applyFont="1" applyFill="1" applyBorder="1" applyAlignment="1" applyProtection="1">
      <alignment horizontal="left" wrapText="1"/>
      <protection locked="0"/>
    </xf>
    <xf numFmtId="6" fontId="10" fillId="4" borderId="67" xfId="29" applyNumberFormat="1" applyFont="1" applyFill="1" applyBorder="1" applyAlignment="1" applyProtection="1">
      <alignment horizontal="left" wrapText="1"/>
      <protection locked="0"/>
    </xf>
    <xf numFmtId="0" fontId="9" fillId="0" borderId="0" xfId="0" applyFont="1" applyAlignment="1" applyProtection="1">
      <alignment horizontal="left"/>
      <protection/>
    </xf>
    <xf numFmtId="0" fontId="0" fillId="0" borderId="46" xfId="25" applyNumberFormat="1" applyFont="1" applyBorder="1" applyAlignment="1">
      <alignment horizontal="center"/>
      <protection/>
    </xf>
    <xf numFmtId="0" fontId="5" fillId="2" borderId="25" xfId="25" applyFont="1" applyFill="1" applyBorder="1" applyAlignment="1">
      <alignment horizontal="center" vertical="center"/>
      <protection/>
    </xf>
    <xf numFmtId="0" fontId="5" fillId="0" borderId="28" xfId="25" applyNumberFormat="1" applyFont="1" applyBorder="1" applyAlignment="1">
      <alignment horizontal="center"/>
      <protection/>
    </xf>
    <xf numFmtId="168" fontId="5" fillId="0" borderId="59" xfId="25" applyNumberFormat="1" applyFont="1" applyBorder="1" applyAlignment="1">
      <alignment horizontal="center"/>
      <protection/>
    </xf>
    <xf numFmtId="0" fontId="0" fillId="0" borderId="0" xfId="29" applyBorder="1" applyAlignment="1" applyProtection="1">
      <alignment horizontal="centerContinuous"/>
      <protection/>
    </xf>
    <xf numFmtId="6" fontId="5" fillId="0" borderId="61" xfId="29" applyNumberFormat="1" applyFont="1" applyBorder="1" applyAlignment="1" applyProtection="1">
      <alignment horizontal="right"/>
      <protection/>
    </xf>
    <xf numFmtId="6" fontId="10" fillId="0" borderId="61" xfId="29" applyNumberFormat="1" applyFont="1" applyBorder="1" applyAlignment="1" applyProtection="1">
      <alignment horizontal="right"/>
      <protection/>
    </xf>
    <xf numFmtId="6" fontId="10" fillId="4" borderId="28" xfId="29" applyNumberFormat="1" applyFont="1" applyFill="1" applyBorder="1" applyAlignment="1" applyProtection="1">
      <alignment horizontal="right"/>
      <protection locked="0"/>
    </xf>
    <xf numFmtId="0" fontId="0" fillId="0" borderId="5" xfId="29" applyBorder="1" applyProtection="1">
      <alignment/>
      <protection/>
    </xf>
    <xf numFmtId="0" fontId="6" fillId="0" borderId="7" xfId="29" applyFont="1" applyBorder="1" applyProtection="1">
      <alignment/>
      <protection/>
    </xf>
    <xf numFmtId="0" fontId="0" fillId="0" borderId="7" xfId="29" applyBorder="1" applyAlignment="1" applyProtection="1">
      <alignment horizontal="centerContinuous"/>
      <protection/>
    </xf>
    <xf numFmtId="168" fontId="11" fillId="0" borderId="27" xfId="29" applyNumberFormat="1" applyFont="1" applyBorder="1" applyAlignment="1" applyProtection="1">
      <alignment horizontal="right"/>
      <protection/>
    </xf>
    <xf numFmtId="6" fontId="10" fillId="4" borderId="61" xfId="29" applyNumberFormat="1" applyFont="1" applyFill="1" applyBorder="1" applyAlignment="1" applyProtection="1">
      <alignment horizontal="right"/>
      <protection locked="0"/>
    </xf>
    <xf numFmtId="6" fontId="10" fillId="4" borderId="43" xfId="29" applyNumberFormat="1" applyFont="1" applyFill="1" applyBorder="1" applyAlignment="1" applyProtection="1">
      <alignment horizontal="left" wrapText="1"/>
      <protection locked="0"/>
    </xf>
    <xf numFmtId="6" fontId="10" fillId="4" borderId="35" xfId="29" applyNumberFormat="1" applyFont="1" applyFill="1" applyBorder="1" applyAlignment="1" applyProtection="1">
      <alignment horizontal="left" wrapText="1"/>
      <protection locked="0"/>
    </xf>
    <xf numFmtId="6" fontId="10" fillId="0" borderId="61" xfId="29" applyNumberFormat="1" applyFont="1" applyBorder="1" applyAlignment="1" applyProtection="1">
      <alignment horizontal="left" wrapText="1"/>
      <protection locked="0"/>
    </xf>
    <xf numFmtId="6" fontId="10" fillId="4" borderId="61" xfId="29" applyNumberFormat="1" applyFont="1" applyFill="1" applyBorder="1" applyAlignment="1" applyProtection="1">
      <alignment horizontal="left" wrapText="1"/>
      <protection locked="0"/>
    </xf>
    <xf numFmtId="6" fontId="0" fillId="0" borderId="61" xfId="29" applyNumberFormat="1" applyFont="1" applyBorder="1" applyAlignment="1" applyProtection="1">
      <alignment horizontal="left" wrapText="1"/>
      <protection locked="0"/>
    </xf>
    <xf numFmtId="0" fontId="0" fillId="0" borderId="28" xfId="29" applyBorder="1" applyAlignment="1" applyProtection="1">
      <alignment wrapText="1"/>
      <protection/>
    </xf>
    <xf numFmtId="6" fontId="5" fillId="0" borderId="61" xfId="29" applyNumberFormat="1" applyFont="1" applyFill="1" applyBorder="1" applyAlignment="1" applyProtection="1">
      <alignment horizontal="left" wrapText="1"/>
      <protection locked="0"/>
    </xf>
    <xf numFmtId="6" fontId="0" fillId="0" borderId="61" xfId="29" applyNumberFormat="1" applyFont="1" applyFill="1" applyBorder="1" applyAlignment="1" applyProtection="1">
      <alignment horizontal="left" wrapText="1"/>
      <protection locked="0"/>
    </xf>
    <xf numFmtId="168" fontId="10" fillId="0" borderId="61" xfId="29" applyNumberFormat="1" applyFont="1" applyBorder="1" applyAlignment="1" applyProtection="1">
      <alignment horizontal="left" wrapText="1"/>
      <protection locked="0"/>
    </xf>
    <xf numFmtId="6" fontId="0" fillId="0" borderId="45" xfId="29" applyNumberFormat="1" applyFont="1" applyFill="1" applyBorder="1" applyAlignment="1" applyProtection="1">
      <alignment horizontal="right"/>
      <protection/>
    </xf>
    <xf numFmtId="0" fontId="7" fillId="0" borderId="67" xfId="25" applyFont="1" applyFill="1" applyBorder="1" applyProtection="1">
      <alignment/>
      <protection locked="0"/>
    </xf>
    <xf numFmtId="0" fontId="5" fillId="0" borderId="33" xfId="29" applyFont="1" applyBorder="1" applyAlignment="1" applyProtection="1">
      <alignment horizontal="center"/>
      <protection/>
    </xf>
    <xf numFmtId="0" fontId="5" fillId="0" borderId="31" xfId="29" applyFont="1" applyBorder="1" applyAlignment="1" applyProtection="1">
      <alignment horizontal="center"/>
      <protection/>
    </xf>
    <xf numFmtId="0" fontId="5" fillId="0" borderId="30" xfId="29" applyFont="1" applyBorder="1" applyAlignment="1" applyProtection="1">
      <alignment horizontal="center"/>
      <protection/>
    </xf>
    <xf numFmtId="0" fontId="10" fillId="4" borderId="91" xfId="25" applyFont="1" applyFill="1" applyBorder="1" applyAlignment="1" applyProtection="1">
      <alignment horizontal="center"/>
      <protection locked="0"/>
    </xf>
    <xf numFmtId="0" fontId="10" fillId="4" borderId="31" xfId="25" applyFont="1" applyFill="1" applyBorder="1" applyAlignment="1" applyProtection="1">
      <alignment horizontal="center"/>
      <protection locked="0"/>
    </xf>
    <xf numFmtId="0" fontId="10" fillId="4" borderId="92" xfId="25" applyFont="1" applyFill="1" applyBorder="1" applyAlignment="1" applyProtection="1">
      <alignment horizontal="center"/>
      <protection locked="0"/>
    </xf>
    <xf numFmtId="0" fontId="10" fillId="4" borderId="93" xfId="25" applyFont="1" applyFill="1" applyBorder="1" applyAlignment="1" applyProtection="1">
      <alignment horizontal="center"/>
      <protection locked="0"/>
    </xf>
    <xf numFmtId="0" fontId="10" fillId="4" borderId="94" xfId="25" applyFont="1" applyFill="1" applyBorder="1" applyAlignment="1" applyProtection="1">
      <alignment horizontal="center"/>
      <protection locked="0"/>
    </xf>
    <xf numFmtId="0" fontId="10" fillId="4" borderId="95" xfId="25" applyFont="1" applyFill="1" applyBorder="1" applyAlignment="1" applyProtection="1">
      <alignment horizontal="center"/>
      <protection locked="0"/>
    </xf>
    <xf numFmtId="168" fontId="5" fillId="0" borderId="0" xfId="29" applyNumberFormat="1" applyFont="1" applyFill="1" applyBorder="1" applyAlignment="1" applyProtection="1">
      <alignment horizontal="center"/>
      <protection/>
    </xf>
  </cellXfs>
  <cellStyles count="17">
    <cellStyle name="Normal" xfId="0"/>
    <cellStyle name="Comma" xfId="15"/>
    <cellStyle name="Comma [0]" xfId="16"/>
    <cellStyle name="Currency" xfId="17"/>
    <cellStyle name="Currency [0]" xfId="18"/>
    <cellStyle name="Dollar 00." xfId="19"/>
    <cellStyle name="Followed Hyperlink" xfId="20"/>
    <cellStyle name="General" xfId="21"/>
    <cellStyle name="HUD" xfId="22"/>
    <cellStyle name="Hyperlink" xfId="23"/>
    <cellStyle name="NACC" xfId="24"/>
    <cellStyle name="Normal_FA Training Model" xfId="25"/>
    <cellStyle name="Normal_Lite Resource Desk Spreadsheet" xfId="26"/>
    <cellStyle name="Normal_M2M 3_1 5-17" xfId="27"/>
    <cellStyle name="Normal_sheet1" xfId="28"/>
    <cellStyle name="Normal_sheet1_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13</xdr:col>
      <xdr:colOff>219075</xdr:colOff>
      <xdr:row>60</xdr:row>
      <xdr:rowOff>66675</xdr:rowOff>
    </xdr:to>
    <xdr:sp>
      <xdr:nvSpPr>
        <xdr:cNvPr id="1" name="TextBox 1"/>
        <xdr:cNvSpPr txBox="1">
          <a:spLocks noChangeArrowheads="1"/>
        </xdr:cNvSpPr>
      </xdr:nvSpPr>
      <xdr:spPr>
        <a:xfrm>
          <a:off x="142875" y="190500"/>
          <a:ext cx="6610350" cy="9591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LITE MODEL INSTRUCTIONS:</a:t>
          </a:r>
          <a:r>
            <a:rPr lang="en-US" cap="none" sz="1000" b="0" i="0" u="none" baseline="0">
              <a:latin typeface="Times New Roman"/>
              <a:ea typeface="Times New Roman"/>
              <a:cs typeface="Times New Roman"/>
            </a:rPr>
            <a:t>
The Lite model was developed to limit the amount of input by the PAE; therefore, it operates somewhat differently than the Full model. These brief instructions will address differences that Lite model users should be aware of.
</a:t>
          </a:r>
          <a:r>
            <a:rPr lang="en-US" cap="none" sz="1000" b="1" i="0" u="none" baseline="0">
              <a:latin typeface="Times New Roman"/>
              <a:ea typeface="Times New Roman"/>
              <a:cs typeface="Times New Roman"/>
            </a:rPr>
            <a:t>Primary worksheet:</a:t>
          </a:r>
          <a:r>
            <a:rPr lang="en-US" cap="none" sz="1000" b="0" i="0" u="none" baseline="0">
              <a:latin typeface="Times New Roman"/>
              <a:ea typeface="Times New Roman"/>
              <a:cs typeface="Times New Roman"/>
            </a:rPr>
            <a:t>
General deal information is entered here. Note, the year entries in cells E6, E7, and E16 are looking for the year of operation, for example, 2004, not a date.
</a:t>
          </a:r>
          <a:r>
            <a:rPr lang="en-US" cap="none" sz="1000" b="1" i="0" u="none" baseline="0">
              <a:latin typeface="Times New Roman"/>
              <a:ea typeface="Times New Roman"/>
              <a:cs typeface="Times New Roman"/>
            </a:rPr>
            <a:t>RentInput worksheet:</a:t>
          </a:r>
          <a:r>
            <a:rPr lang="en-US" cap="none" sz="1000" b="0" i="0" u="none" baseline="0">
              <a:latin typeface="Times New Roman"/>
              <a:ea typeface="Times New Roman"/>
              <a:cs typeface="Times New Roman"/>
            </a:rPr>
            <a:t>
Operates just like the Full model’s RentInput weighted average tables.
</a:t>
          </a:r>
          <a:r>
            <a:rPr lang="en-US" cap="none" sz="1000" b="1" i="0" u="none" baseline="0">
              <a:latin typeface="Times New Roman"/>
              <a:ea typeface="Times New Roman"/>
              <a:cs typeface="Times New Roman"/>
            </a:rPr>
            <a:t>Tier 1 Inc&amp;Exp worksheet:</a:t>
          </a:r>
          <a:r>
            <a:rPr lang="en-US" cap="none" sz="1000" b="0" i="0" u="none" baseline="0">
              <a:latin typeface="Times New Roman"/>
              <a:ea typeface="Times New Roman"/>
              <a:cs typeface="Times New Roman"/>
            </a:rPr>
            <a:t>
This worksheet is the most different from the Full model. It has been designed to minimize the amount of income and expense data entry required. Data entry will follow the Audited Financial Statement(s) (AFS); therefore, Bad Debt will be entered as an expense, unlike in the Full model. Additionally, some data elements are entered as totals, for example “Total Administrative Expenses” and the model will automatically back into generic line items, for example, “Other Admin” and “Other Salaries &amp; Benefits” to capture the remainder of the category that has not been detailed with a specific entry. 
</a:t>
          </a:r>
          <a:r>
            <a:rPr lang="en-US" cap="none" sz="1000" b="1" i="0" u="none" baseline="0">
              <a:latin typeface="Times New Roman"/>
              <a:ea typeface="Times New Roman"/>
              <a:cs typeface="Times New Roman"/>
            </a:rPr>
            <a:t>Income detail:</a:t>
          </a:r>
          <a:r>
            <a:rPr lang="en-US" cap="none" sz="1000" b="0" i="0" u="none" baseline="0">
              <a:latin typeface="Times New Roman"/>
              <a:ea typeface="Times New Roman"/>
              <a:cs typeface="Times New Roman"/>
            </a:rPr>
            <a:t>
• The primary entry here is seen in row 10, Total Gross Rental Potential. This includes ALL rental potential, i.e. apartment and commercial rent. In most cases it will be the sum of rows 8 and 9. If there is commercial income the model will solve for this. For example, if the apartment income in rows 8 and 9 totals $100,000 and the Total Gross Rental Potential is $110,000, the model automatically solves for $10,000 in commercial income. 
• Similar to the example above, any Commercial Vacancy will also be solved for automatically. In most cases, Total Vacancy and Apartment Vacancy will be the same; however, if Total Vacancy is greater than Apartment Vacancy, the model will automatically attribute the difference to Commercial Vacancy. 
</a:t>
          </a:r>
          <a:r>
            <a:rPr lang="en-US" cap="none" sz="1000" b="1" i="0" u="none" baseline="0">
              <a:latin typeface="Times New Roman"/>
              <a:ea typeface="Times New Roman"/>
              <a:cs typeface="Times New Roman"/>
            </a:rPr>
            <a:t>Expense detail:</a:t>
          </a:r>
          <a:r>
            <a:rPr lang="en-US" cap="none" sz="1000" b="0" i="0" u="none" baseline="0">
              <a:latin typeface="Times New Roman"/>
              <a:ea typeface="Times New Roman"/>
              <a:cs typeface="Times New Roman"/>
            </a:rPr>
            <a:t>
• All categories except Utilities use generic line items to capture the total amount of each category that has not been specifically detailed. 
• Total Administrative Expenses will be the total of this entire category, including any Bad Debt, exactly as seen on the AFS. After Bad Debt, only four major line items require specific entry. The remaining Administrative Expense will be automatically captured in a single, generic line item, “Other Admin”. Keep this in mind when determining Typical versus Underwritten expenses. For example, if the Typical Total Administrative Expense has been determined with no or minimal Bad Debt, the User will be in error if they use the Typical Total as the Underwritten Total and apply a larger 2% Bad Debt expense. Remember, Total Admin INCLUDES Bad Debt; therefore, in this case the Total Admin Expense should be grossed up in the “PAE Conclusion” column by the underwritten Bad Debt amount.  
• Utilities are all detailed.
• Total O&amp;M reflects the entire category as seen in the AFS. The generic “Controllable O&amp;M Expense” line item will automatically capture all O&amp;M expenses that are not specifically detailed.
• Total Taxes &amp; Insurance reflects the entire category as seen in the AFS. The generic “Other Controllable Salaries &amp; Benefits Expense” line item will automatically capture all remaining expenses that are not specifically detailed (Workers Comp, FICA, etc.).
</a:t>
          </a:r>
          <a:r>
            <a:rPr lang="en-US" cap="none" sz="1000" b="1" i="0" u="none" baseline="0">
              <a:latin typeface="Times New Roman"/>
              <a:ea typeface="Times New Roman"/>
              <a:cs typeface="Times New Roman"/>
            </a:rPr>
            <a:t>Tier 2 Inc&amp;Exp:</a:t>
          </a:r>
          <a:r>
            <a:rPr lang="en-US" cap="none" sz="1000" b="0" i="0" u="none" baseline="0">
              <a:latin typeface="Times New Roman"/>
              <a:ea typeface="Times New Roman"/>
              <a:cs typeface="Times New Roman"/>
            </a:rPr>
            <a:t>
This worksheet operates like the Income &amp; Expense worksheets in the Full model. Full detail is required. This differs from the Full model in that Bad Debt is reported as an expense. 
</a:t>
          </a:r>
          <a:r>
            <a:rPr lang="en-US" cap="none" sz="1000" b="1" i="0" u="none" baseline="0">
              <a:latin typeface="Times New Roman"/>
              <a:ea typeface="Times New Roman"/>
              <a:cs typeface="Times New Roman"/>
            </a:rPr>
            <a:t>PCA Input:</a:t>
          </a:r>
          <a:r>
            <a:rPr lang="en-US" cap="none" sz="1000" b="0" i="0" u="none" baseline="0">
              <a:latin typeface="Times New Roman"/>
              <a:ea typeface="Times New Roman"/>
              <a:cs typeface="Times New Roman"/>
            </a:rPr>
            <a:t>
This worksheet is similar to the 20 Year PCA and Reserves worksheets found in the Full model. Unlike the Full model, PCA and Reserves both appear on this single worksheet in the Lite model. The primary difference when compared to the Full model is the lack of an IDRR and the fact that the Reserve analysis (deposits, withdrawals, adequacy, etc.) only runs until the existing mortgage matures.  Be careful to complete the top of the page for OCAF, capital needs inflation rate, and reserve account interest rate.
</a:t>
          </a:r>
          <a:r>
            <a:rPr lang="en-US" cap="none" sz="1000" b="1" i="0" u="none" baseline="0">
              <a:latin typeface="Times New Roman"/>
              <a:ea typeface="Times New Roman"/>
              <a:cs typeface="Times New Roman"/>
            </a:rPr>
            <a:t>Remaining worksheets:</a:t>
          </a:r>
          <a:r>
            <a:rPr lang="en-US" cap="none" sz="1000" b="0" i="0" u="none" baseline="0">
              <a:latin typeface="Times New Roman"/>
              <a:ea typeface="Times New Roman"/>
              <a:cs typeface="Times New Roman"/>
            </a:rPr>
            <a:t>
The remaining worksheets are simply summaries of the Tier 1 Inc&amp;Exp worksheet, the Tier 2 Inc&amp;Exp worksheet, and an unprotected User Work worksheet that the PAE can use for their own calculations, summaries, etc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61</xdr:row>
      <xdr:rowOff>47625</xdr:rowOff>
    </xdr:from>
    <xdr:to>
      <xdr:col>6</xdr:col>
      <xdr:colOff>0</xdr:colOff>
      <xdr:row>64</xdr:row>
      <xdr:rowOff>161925</xdr:rowOff>
    </xdr:to>
    <xdr:sp fLocksText="0">
      <xdr:nvSpPr>
        <xdr:cNvPr id="1" name="TextBox 13"/>
        <xdr:cNvSpPr txBox="1">
          <a:spLocks noChangeArrowheads="1"/>
        </xdr:cNvSpPr>
      </xdr:nvSpPr>
      <xdr:spPr>
        <a:xfrm>
          <a:off x="400050" y="10991850"/>
          <a:ext cx="489585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Times New Roman"/>
              <a:ea typeface="Times New Roman"/>
              <a:cs typeface="Times New Roman"/>
            </a:rPr>
            <a:t>Explain how the Anticipated Reserve was arrived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33203125" defaultRowHeight="12.75"/>
  <cols>
    <col min="1" max="1" width="2.33203125" style="0" customWidth="1"/>
    <col min="14" max="14" width="6.83203125" style="0" customWidth="1"/>
  </cols>
  <sheetData/>
  <printOptions horizontalCentered="1"/>
  <pageMargins left="0.75" right="0.75" top="1" bottom="1" header="0.5" footer="0.5"/>
  <pageSetup fitToHeight="1" fitToWidth="1" horizontalDpi="300" verticalDpi="300" orientation="portrait" scale="82" r:id="rId2"/>
  <drawing r:id="rId1"/>
</worksheet>
</file>

<file path=xl/worksheets/sheet10.xml><?xml version="1.0" encoding="utf-8"?>
<worksheet xmlns="http://schemas.openxmlformats.org/spreadsheetml/2006/main" xmlns:r="http://schemas.openxmlformats.org/officeDocument/2006/relationships">
  <sheetPr codeName="Sheet7"/>
  <dimension ref="A1:K10"/>
  <sheetViews>
    <sheetView workbookViewId="0" topLeftCell="A1">
      <selection activeCell="G11" sqref="G11"/>
    </sheetView>
  </sheetViews>
  <sheetFormatPr defaultColWidth="9.33203125" defaultRowHeight="12.75"/>
  <cols>
    <col min="1" max="1" width="2.66015625" style="0" customWidth="1"/>
    <col min="2" max="11" width="14.66015625" style="0" customWidth="1"/>
  </cols>
  <sheetData>
    <row r="1" spans="1:9" ht="12.75">
      <c r="A1" s="4"/>
      <c r="B1" s="4"/>
      <c r="C1" s="338"/>
      <c r="D1" s="4"/>
      <c r="E1" s="4"/>
      <c r="F1" s="4"/>
      <c r="G1" s="4"/>
      <c r="H1" s="4"/>
      <c r="I1" s="4"/>
    </row>
    <row r="2" spans="1:9" ht="15.75">
      <c r="A2" s="4"/>
      <c r="B2" s="339" t="s">
        <v>188</v>
      </c>
      <c r="C2" s="338"/>
      <c r="D2" s="4"/>
      <c r="E2" s="4"/>
      <c r="F2" s="4"/>
      <c r="G2" s="4"/>
      <c r="H2" s="4"/>
      <c r="I2" s="4"/>
    </row>
    <row r="3" spans="1:9" ht="12.75">
      <c r="A3" s="4"/>
      <c r="B3" s="4"/>
      <c r="C3" s="338"/>
      <c r="D3" s="4"/>
      <c r="E3" s="4"/>
      <c r="F3" s="4"/>
      <c r="G3" s="4"/>
      <c r="H3" s="4"/>
      <c r="I3" s="4"/>
    </row>
    <row r="4" spans="1:9" ht="12.75">
      <c r="A4" s="4"/>
      <c r="B4" s="16" t="s">
        <v>182</v>
      </c>
      <c r="C4" s="340" t="s">
        <v>183</v>
      </c>
      <c r="D4" s="4"/>
      <c r="E4" s="4"/>
      <c r="F4" s="4"/>
      <c r="G4" s="4"/>
      <c r="H4" s="4"/>
      <c r="I4" s="4"/>
    </row>
    <row r="5" spans="1:9" ht="12.75">
      <c r="A5" s="4"/>
      <c r="B5" s="16" t="s">
        <v>184</v>
      </c>
      <c r="C5" s="340" t="s">
        <v>185</v>
      </c>
      <c r="D5" s="4"/>
      <c r="E5" s="4"/>
      <c r="F5" s="4"/>
      <c r="G5" s="4"/>
      <c r="H5" s="4"/>
      <c r="I5" s="4"/>
    </row>
    <row r="6" spans="1:11" ht="12.75">
      <c r="A6" s="4"/>
      <c r="B6" s="16" t="s">
        <v>186</v>
      </c>
      <c r="C6" s="341">
        <v>1</v>
      </c>
      <c r="D6" s="342">
        <v>1.1</v>
      </c>
      <c r="E6" s="342">
        <v>1.2</v>
      </c>
      <c r="F6" s="342">
        <v>1.3</v>
      </c>
      <c r="G6" s="342">
        <v>1.4</v>
      </c>
      <c r="H6" s="342">
        <v>1.5</v>
      </c>
      <c r="I6" s="342">
        <v>1.6</v>
      </c>
      <c r="J6" s="342">
        <v>1.7</v>
      </c>
      <c r="K6" s="342">
        <v>1.8</v>
      </c>
    </row>
    <row r="7" spans="1:11" ht="12.75">
      <c r="A7" s="4"/>
      <c r="B7" s="16" t="s">
        <v>187</v>
      </c>
      <c r="C7" s="343">
        <v>36621</v>
      </c>
      <c r="D7" s="344">
        <v>36633</v>
      </c>
      <c r="E7" s="344">
        <v>36643</v>
      </c>
      <c r="F7" s="344">
        <v>36644</v>
      </c>
      <c r="G7" s="345">
        <v>36648</v>
      </c>
      <c r="H7" s="344">
        <v>36649</v>
      </c>
      <c r="I7" s="344">
        <v>36677</v>
      </c>
      <c r="J7" s="344">
        <v>36678</v>
      </c>
      <c r="K7" s="460">
        <v>36718</v>
      </c>
    </row>
    <row r="8" spans="1:9" ht="12.75">
      <c r="A8" s="4"/>
      <c r="B8" s="4"/>
      <c r="C8" s="338"/>
      <c r="D8" s="4"/>
      <c r="E8" s="4"/>
      <c r="F8" s="4"/>
      <c r="G8" s="4"/>
      <c r="H8" s="4"/>
      <c r="I8" s="4"/>
    </row>
    <row r="9" spans="1:11" ht="12.75">
      <c r="A9" s="4"/>
      <c r="B9" s="4"/>
      <c r="C9" s="338"/>
      <c r="D9" s="342">
        <v>1.9</v>
      </c>
      <c r="E9" s="342">
        <v>1.91</v>
      </c>
      <c r="F9" s="342">
        <v>1.92</v>
      </c>
      <c r="G9" s="342">
        <v>1.93</v>
      </c>
      <c r="H9" s="342"/>
      <c r="I9" s="342"/>
      <c r="J9" s="342"/>
      <c r="K9" s="342"/>
    </row>
    <row r="10" spans="1:11" ht="12.75">
      <c r="A10" s="4"/>
      <c r="B10" s="4"/>
      <c r="C10" s="343"/>
      <c r="D10" s="344">
        <v>36733</v>
      </c>
      <c r="E10" s="344">
        <v>37901</v>
      </c>
      <c r="F10" s="344">
        <v>37908</v>
      </c>
      <c r="G10" s="345">
        <v>37939</v>
      </c>
      <c r="H10" s="344"/>
      <c r="I10" s="344"/>
      <c r="J10" s="344"/>
      <c r="K10" s="46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P20"/>
  <sheetViews>
    <sheetView showGridLines="0" tabSelected="1" workbookViewId="0" topLeftCell="A1">
      <selection activeCell="A1" sqref="A1"/>
    </sheetView>
  </sheetViews>
  <sheetFormatPr defaultColWidth="9.33203125" defaultRowHeight="12.75"/>
  <cols>
    <col min="1" max="1" width="2.83203125" style="0" customWidth="1"/>
    <col min="3" max="3" width="20.5" style="0" customWidth="1"/>
    <col min="4" max="4" width="22" style="0" customWidth="1"/>
    <col min="5" max="5" width="54.66015625" style="0" customWidth="1"/>
    <col min="7" max="7" width="12.16015625" style="0" customWidth="1"/>
    <col min="8" max="8" width="12.66015625" style="0" customWidth="1"/>
    <col min="9" max="9" width="2.83203125" style="0" customWidth="1"/>
  </cols>
  <sheetData>
    <row r="1" spans="1:9" ht="33.75" customHeight="1">
      <c r="A1" s="348"/>
      <c r="B1" s="407"/>
      <c r="C1" s="406"/>
      <c r="D1" s="406"/>
      <c r="E1" s="408" t="s">
        <v>218</v>
      </c>
      <c r="F1" s="349"/>
      <c r="G1" s="349"/>
      <c r="H1" s="349"/>
      <c r="I1" s="350"/>
    </row>
    <row r="2" spans="1:16" ht="15.75">
      <c r="A2" s="351"/>
      <c r="B2" s="352"/>
      <c r="C2" s="352"/>
      <c r="D2" s="353" t="s">
        <v>162</v>
      </c>
      <c r="E2" s="332"/>
      <c r="F2" s="352"/>
      <c r="G2" s="354" t="s">
        <v>186</v>
      </c>
      <c r="H2" s="346">
        <v>1.94</v>
      </c>
      <c r="I2" s="355"/>
      <c r="P2">
        <v>0</v>
      </c>
    </row>
    <row r="3" spans="1:16" ht="15.75">
      <c r="A3" s="351"/>
      <c r="B3" s="352"/>
      <c r="C3" s="352"/>
      <c r="D3" s="353" t="s">
        <v>163</v>
      </c>
      <c r="E3" s="332"/>
      <c r="F3" s="352"/>
      <c r="G3" s="354" t="s">
        <v>189</v>
      </c>
      <c r="H3" s="347">
        <v>38447</v>
      </c>
      <c r="I3" s="355"/>
      <c r="P3">
        <v>1</v>
      </c>
    </row>
    <row r="4" spans="1:16" ht="15.75">
      <c r="A4" s="351"/>
      <c r="B4" s="352"/>
      <c r="C4" s="352"/>
      <c r="D4" s="353" t="s">
        <v>164</v>
      </c>
      <c r="E4" s="332"/>
      <c r="F4" s="352"/>
      <c r="G4" s="352"/>
      <c r="H4" s="352"/>
      <c r="I4" s="355"/>
      <c r="P4">
        <v>2</v>
      </c>
    </row>
    <row r="5" spans="1:16" ht="15.75">
      <c r="A5" s="351"/>
      <c r="B5" s="352"/>
      <c r="C5" s="352"/>
      <c r="D5" s="353" t="s">
        <v>165</v>
      </c>
      <c r="E5" s="332"/>
      <c r="F5" s="352"/>
      <c r="G5" s="352"/>
      <c r="H5" s="352"/>
      <c r="I5" s="355"/>
      <c r="P5">
        <v>3</v>
      </c>
    </row>
    <row r="6" spans="1:9" ht="15.75">
      <c r="A6" s="351"/>
      <c r="B6" s="352"/>
      <c r="C6" s="352"/>
      <c r="D6" s="353" t="s">
        <v>285</v>
      </c>
      <c r="E6" s="333"/>
      <c r="F6" s="352"/>
      <c r="G6" s="352"/>
      <c r="H6" s="352"/>
      <c r="I6" s="355"/>
    </row>
    <row r="7" spans="1:16" ht="15.75">
      <c r="A7" s="351"/>
      <c r="B7" s="352"/>
      <c r="C7" s="352"/>
      <c r="D7" s="356" t="s">
        <v>284</v>
      </c>
      <c r="E7" s="333"/>
      <c r="F7" s="352"/>
      <c r="G7" s="352"/>
      <c r="H7" s="352"/>
      <c r="I7" s="355"/>
      <c r="P7">
        <v>4</v>
      </c>
    </row>
    <row r="8" spans="1:16" ht="15.75">
      <c r="A8" s="351"/>
      <c r="B8" s="352"/>
      <c r="C8" s="352"/>
      <c r="D8" s="356" t="s">
        <v>152</v>
      </c>
      <c r="E8" s="333"/>
      <c r="F8" s="352"/>
      <c r="G8" s="352"/>
      <c r="H8" s="352"/>
      <c r="I8" s="355"/>
      <c r="P8">
        <v>5</v>
      </c>
    </row>
    <row r="9" spans="1:16" ht="15.75">
      <c r="A9" s="351"/>
      <c r="B9" s="352"/>
      <c r="C9" s="352"/>
      <c r="D9" s="356" t="s">
        <v>215</v>
      </c>
      <c r="E9" s="333"/>
      <c r="F9" s="357" t="str">
        <f>IF(E9=0,"   YTD Not Available or Not Opted for.","")</f>
        <v>   YTD Not Available or Not Opted for.</v>
      </c>
      <c r="G9" s="352"/>
      <c r="H9" s="352"/>
      <c r="I9" s="355"/>
      <c r="P9">
        <v>6</v>
      </c>
    </row>
    <row r="10" spans="1:16" ht="15.75">
      <c r="A10" s="351"/>
      <c r="B10" s="352"/>
      <c r="C10" s="352"/>
      <c r="D10" s="334" t="s">
        <v>216</v>
      </c>
      <c r="E10" s="335"/>
      <c r="F10" s="352"/>
      <c r="I10" s="355"/>
      <c r="P10">
        <v>7</v>
      </c>
    </row>
    <row r="11" spans="1:16" ht="15.75">
      <c r="A11" s="351"/>
      <c r="B11" s="352"/>
      <c r="C11" s="352"/>
      <c r="D11" s="334" t="s">
        <v>0</v>
      </c>
      <c r="E11" s="335"/>
      <c r="F11" s="352"/>
      <c r="G11" s="352"/>
      <c r="H11" s="352"/>
      <c r="I11" s="7"/>
      <c r="J11" s="4"/>
      <c r="K11" s="4"/>
      <c r="P11">
        <v>9</v>
      </c>
    </row>
    <row r="12" spans="1:16" ht="15.75">
      <c r="A12" s="351"/>
      <c r="B12" s="352"/>
      <c r="C12" s="352"/>
      <c r="D12" s="334" t="s">
        <v>1</v>
      </c>
      <c r="E12" s="335"/>
      <c r="F12" s="352"/>
      <c r="G12" s="352"/>
      <c r="H12" s="352"/>
      <c r="I12" s="355"/>
      <c r="P12">
        <v>10</v>
      </c>
    </row>
    <row r="13" spans="1:16" ht="15.75">
      <c r="A13" s="351"/>
      <c r="B13" s="352"/>
      <c r="C13" s="352"/>
      <c r="D13" s="334" t="s">
        <v>214</v>
      </c>
      <c r="E13" s="336"/>
      <c r="F13" s="352"/>
      <c r="G13" s="352"/>
      <c r="H13" s="8"/>
      <c r="I13" s="355"/>
      <c r="P13">
        <v>11</v>
      </c>
    </row>
    <row r="14" spans="1:16" ht="15.75">
      <c r="A14" s="351"/>
      <c r="B14" s="352"/>
      <c r="C14" s="352"/>
      <c r="D14" s="334" t="s">
        <v>242</v>
      </c>
      <c r="E14" s="336"/>
      <c r="F14" s="352"/>
      <c r="G14" s="352"/>
      <c r="H14" s="352"/>
      <c r="I14" s="355"/>
      <c r="P14">
        <v>12</v>
      </c>
    </row>
    <row r="15" spans="1:9" ht="15.75">
      <c r="A15" s="351"/>
      <c r="B15" s="352"/>
      <c r="C15" s="352"/>
      <c r="D15" s="334" t="s">
        <v>200</v>
      </c>
      <c r="E15" s="337">
        <f>(E14-E13)/30.4375</f>
        <v>0</v>
      </c>
      <c r="F15" s="352"/>
      <c r="G15" s="352"/>
      <c r="H15" s="352"/>
      <c r="I15" s="355"/>
    </row>
    <row r="16" spans="1:9" ht="15.75">
      <c r="A16" s="351"/>
      <c r="B16" s="352"/>
      <c r="C16" s="352"/>
      <c r="D16" s="331" t="s">
        <v>71</v>
      </c>
      <c r="E16" s="363"/>
      <c r="F16" s="352"/>
      <c r="G16" s="352"/>
      <c r="H16" s="352"/>
      <c r="I16" s="355"/>
    </row>
    <row r="17" spans="1:9" ht="15.75">
      <c r="A17" s="351"/>
      <c r="B17" s="352"/>
      <c r="C17" s="352"/>
      <c r="D17" s="331" t="s">
        <v>160</v>
      </c>
      <c r="E17" s="363"/>
      <c r="F17" s="352"/>
      <c r="G17" s="352"/>
      <c r="H17" s="352"/>
      <c r="I17" s="355"/>
    </row>
    <row r="18" spans="1:9" ht="15.75">
      <c r="A18" s="351"/>
      <c r="B18" s="352"/>
      <c r="C18" s="352"/>
      <c r="D18" s="331" t="s">
        <v>201</v>
      </c>
      <c r="E18" s="336"/>
      <c r="F18" s="352"/>
      <c r="G18" s="352"/>
      <c r="H18" s="352"/>
      <c r="I18" s="355"/>
    </row>
    <row r="19" spans="1:9" ht="15.75">
      <c r="A19" s="351"/>
      <c r="B19" s="352"/>
      <c r="C19" s="352"/>
      <c r="D19" s="331" t="s">
        <v>202</v>
      </c>
      <c r="E19" s="337">
        <f ca="1">ROUND((E18-NOW())/365.25,0)</f>
        <v>-105</v>
      </c>
      <c r="F19" s="352"/>
      <c r="G19" s="352"/>
      <c r="H19" s="352"/>
      <c r="I19" s="355"/>
    </row>
    <row r="20" spans="1:9" ht="12.75">
      <c r="A20" s="358"/>
      <c r="B20" s="359"/>
      <c r="C20" s="359"/>
      <c r="D20" s="359"/>
      <c r="E20" s="359"/>
      <c r="F20" s="359"/>
      <c r="G20" s="359"/>
      <c r="H20" s="359"/>
      <c r="I20" s="360"/>
    </row>
  </sheetData>
  <sheetProtection password="CB31" sheet="1" objects="1" scenarios="1"/>
  <dataValidations count="1">
    <dataValidation type="list" allowBlank="1" showInputMessage="1" showErrorMessage="1" sqref="E9">
      <formula1>YTD</formula1>
    </dataValidation>
  </dataValidations>
  <printOptions horizontalCentered="1" verticalCentered="1"/>
  <pageMargins left="0.5" right="0.5" top="1" bottom="1" header="0.5" footer="0.5"/>
  <pageSetup blackAndWhite="1" fitToHeight="1" fitToWidth="1" horizontalDpi="600" verticalDpi="600" orientation="landscape" scale="97" r:id="rId2"/>
  <headerFooter alignWithMargins="0">
    <oddHeader>&amp;C&amp;"Times New Roman,Bold Italic"&amp;14M2M Lite Review</oddHeader>
    <oddFooter>&amp;L&amp;A&amp;R&amp;D&amp;T&amp;F</oddFooter>
  </headerFooter>
  <legacyDrawing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BO107"/>
  <sheetViews>
    <sheetView showGridLines="0" zoomScale="85" zoomScaleNormal="85" workbookViewId="0" topLeftCell="A43">
      <selection activeCell="A1" sqref="A1"/>
    </sheetView>
  </sheetViews>
  <sheetFormatPr defaultColWidth="9.33203125" defaultRowHeight="12.75"/>
  <cols>
    <col min="1" max="1" width="3.16015625" style="4" customWidth="1"/>
    <col min="2" max="2" width="13.33203125" style="4" customWidth="1"/>
    <col min="3" max="3" width="23.83203125" style="4" customWidth="1"/>
    <col min="4" max="4" width="13.33203125" style="4" customWidth="1"/>
    <col min="5" max="5" width="19.83203125" style="4" customWidth="1"/>
    <col min="6" max="6" width="19.83203125" style="22" customWidth="1"/>
    <col min="7" max="7" width="3.16015625" style="4" customWidth="1"/>
    <col min="8" max="8" width="13.33203125" style="4" customWidth="1"/>
    <col min="9" max="9" width="24.33203125" style="4" customWidth="1"/>
    <col min="10" max="10" width="13.33203125" style="4" customWidth="1"/>
    <col min="11" max="11" width="19.66015625" style="4" customWidth="1"/>
    <col min="12" max="12" width="3.16015625" style="4" customWidth="1"/>
    <col min="13" max="14" width="3" style="4" customWidth="1"/>
    <col min="15" max="22" width="17" style="4" customWidth="1"/>
    <col min="23" max="23" width="3" style="4" customWidth="1"/>
    <col min="24" max="31" width="17" style="4" customWidth="1"/>
    <col min="32" max="36" width="11.5" style="4" hidden="1" customWidth="1"/>
    <col min="37" max="44" width="9.33203125" style="4" hidden="1" customWidth="1"/>
    <col min="45" max="16384" width="9.33203125" style="4" customWidth="1"/>
  </cols>
  <sheetData>
    <row r="1" spans="1:67" ht="5.25" customHeight="1">
      <c r="A1" s="1"/>
      <c r="B1" s="2"/>
      <c r="C1" s="2"/>
      <c r="D1" s="2"/>
      <c r="E1" s="2"/>
      <c r="F1" s="410"/>
      <c r="G1" s="2"/>
      <c r="H1" s="2"/>
      <c r="I1" s="2"/>
      <c r="J1" s="2"/>
      <c r="K1" s="2"/>
      <c r="L1" s="3"/>
      <c r="N1" s="6"/>
      <c r="O1" s="6"/>
      <c r="P1" s="6"/>
      <c r="Q1" s="6"/>
      <c r="R1" s="6"/>
      <c r="S1" s="6"/>
      <c r="T1" s="6"/>
      <c r="U1" s="6"/>
      <c r="V1" s="6"/>
      <c r="W1" s="6"/>
      <c r="X1" s="6"/>
      <c r="Y1" s="6"/>
      <c r="Z1" s="6"/>
      <c r="AA1" s="6"/>
      <c r="AB1" s="6"/>
      <c r="AC1" s="6"/>
      <c r="AD1" s="6"/>
      <c r="AE1" s="6"/>
      <c r="AF1" s="6"/>
      <c r="AG1" s="6"/>
      <c r="AH1" s="6"/>
      <c r="AI1" s="6"/>
      <c r="AJ1" s="6"/>
      <c r="AK1" s="6"/>
      <c r="AL1" s="6"/>
      <c r="AM1" s="6"/>
      <c r="AN1" s="6"/>
      <c r="AO1" s="6"/>
      <c r="AP1" s="7"/>
      <c r="AQ1" s="6"/>
      <c r="AR1" s="6"/>
      <c r="AS1" s="6"/>
      <c r="AT1" s="6"/>
      <c r="AU1" s="6"/>
      <c r="AV1" s="6"/>
      <c r="AW1" s="6"/>
      <c r="AX1" s="6"/>
      <c r="AY1" s="6"/>
      <c r="AZ1" s="6"/>
      <c r="BA1" s="6"/>
      <c r="BB1" s="6"/>
      <c r="BC1" s="6"/>
      <c r="BD1" s="6"/>
      <c r="BE1" s="6"/>
      <c r="BF1" s="6"/>
      <c r="BG1" s="6"/>
      <c r="BH1" s="6"/>
      <c r="BI1" s="6"/>
      <c r="BJ1" s="6"/>
      <c r="BK1" s="6"/>
      <c r="BL1" s="6"/>
      <c r="BM1" s="6"/>
      <c r="BN1" s="6"/>
      <c r="BO1" s="6"/>
    </row>
    <row r="2" spans="1:45" ht="15.75">
      <c r="A2" s="303"/>
      <c r="B2" s="411" t="str">
        <f>"Rental Data for "&amp;Primary!E2</f>
        <v>Rental Data for </v>
      </c>
      <c r="C2" s="14"/>
      <c r="D2" s="14"/>
      <c r="E2" s="14"/>
      <c r="F2" s="412"/>
      <c r="G2" s="14"/>
      <c r="H2" s="14"/>
      <c r="I2" s="14"/>
      <c r="J2" s="14"/>
      <c r="K2" s="14"/>
      <c r="L2" s="413"/>
      <c r="N2" s="6"/>
      <c r="O2" s="6"/>
      <c r="P2" s="6"/>
      <c r="Q2" s="6"/>
      <c r="R2" s="6"/>
      <c r="S2" s="6"/>
      <c r="T2" s="6"/>
      <c r="U2" s="6"/>
      <c r="V2" s="6"/>
      <c r="W2" s="6"/>
      <c r="X2" s="6"/>
      <c r="Y2" s="6"/>
      <c r="Z2" s="6"/>
      <c r="AA2" s="6"/>
      <c r="AB2" s="6"/>
      <c r="AC2" s="6"/>
      <c r="AD2" s="6"/>
      <c r="AE2" s="6"/>
      <c r="AF2" s="6"/>
      <c r="AG2" s="414">
        <v>0.6</v>
      </c>
      <c r="AH2" s="414">
        <v>0.5</v>
      </c>
      <c r="AI2" s="6"/>
      <c r="AJ2" s="6"/>
      <c r="AK2" s="6"/>
      <c r="AL2" s="6"/>
      <c r="AM2" s="6"/>
      <c r="AN2" s="6"/>
      <c r="AO2" s="6"/>
      <c r="AP2" s="7"/>
      <c r="AQ2" s="414">
        <v>0.6</v>
      </c>
      <c r="AR2" s="414">
        <v>0.5</v>
      </c>
      <c r="AS2" s="6"/>
    </row>
    <row r="3" spans="1:45" ht="12.75" customHeight="1">
      <c r="A3" s="303"/>
      <c r="B3" s="415" t="s">
        <v>232</v>
      </c>
      <c r="C3" s="14"/>
      <c r="D3" s="14"/>
      <c r="E3" s="14"/>
      <c r="F3" s="412"/>
      <c r="G3" s="14"/>
      <c r="H3" s="14"/>
      <c r="I3" s="14"/>
      <c r="J3" s="14"/>
      <c r="K3" s="14"/>
      <c r="L3" s="413"/>
      <c r="N3" s="6"/>
      <c r="O3" s="411"/>
      <c r="P3" s="6"/>
      <c r="Q3" s="6"/>
      <c r="R3" s="6"/>
      <c r="S3" s="6"/>
      <c r="T3" s="6"/>
      <c r="U3" s="6"/>
      <c r="V3" s="6"/>
      <c r="W3" s="6"/>
      <c r="X3" s="6"/>
      <c r="Y3" s="6"/>
      <c r="Z3" s="6"/>
      <c r="AA3" s="6"/>
      <c r="AB3" s="6"/>
      <c r="AC3" s="6"/>
      <c r="AD3" s="6"/>
      <c r="AE3" s="6"/>
      <c r="AF3" s="6"/>
      <c r="AG3" s="416" t="e">
        <f>(#REF!*#REF!*12)+(#REF!*#REF!*12)+(#REF!*#REF!*12)+(#REF!*#REF!*12)+(#REF!*#REF!*12)+(#REF!*#REF!*12)</f>
        <v>#REF!</v>
      </c>
      <c r="AH3" s="416" t="e">
        <f>(#REF!*#REF!*12)+(#REF!*#REF!*12)+(#REF!*#REF!*12)+(#REF!*#REF!*12)+(#REF!*#REF!*12)+(#REF!*#REF!*12)</f>
        <v>#REF!</v>
      </c>
      <c r="AI3" s="6"/>
      <c r="AJ3" s="6"/>
      <c r="AK3" s="6"/>
      <c r="AL3" s="6"/>
      <c r="AM3" s="6"/>
      <c r="AN3" s="6"/>
      <c r="AO3" s="6"/>
      <c r="AP3" s="7"/>
      <c r="AQ3" s="416" t="e">
        <f>(#REF!*#REF!*12)+(#REF!*#REF!*12)+(#REF!*#REF!*12)+(#REF!*#REF!*12)+(#REF!*#REF!*12)+(#REF!*#REF!*12)</f>
        <v>#REF!</v>
      </c>
      <c r="AR3" s="416" t="e">
        <f>(#REF!*#REF!*12)+(#REF!*#REF!*12)+(#REF!*#REF!*12)+(#REF!*#REF!*12)+(#REF!*#REF!*12)+(#REF!*#REF!*12)</f>
        <v>#REF!</v>
      </c>
      <c r="AS3" s="6"/>
    </row>
    <row r="4" spans="1:45" ht="6" customHeight="1">
      <c r="A4" s="303"/>
      <c r="B4" s="415"/>
      <c r="C4" s="14"/>
      <c r="D4" s="14"/>
      <c r="E4" s="14"/>
      <c r="F4" s="412"/>
      <c r="G4" s="14"/>
      <c r="H4" s="14"/>
      <c r="I4" s="14"/>
      <c r="J4" s="14"/>
      <c r="K4" s="14"/>
      <c r="L4" s="413"/>
      <c r="N4" s="6"/>
      <c r="O4" s="411"/>
      <c r="P4" s="6"/>
      <c r="Q4" s="6"/>
      <c r="R4" s="6"/>
      <c r="S4" s="6"/>
      <c r="T4" s="6"/>
      <c r="U4" s="6"/>
      <c r="V4" s="6"/>
      <c r="W4" s="6"/>
      <c r="X4" s="6"/>
      <c r="Y4" s="6"/>
      <c r="Z4" s="6"/>
      <c r="AA4" s="6"/>
      <c r="AB4" s="6"/>
      <c r="AC4" s="6"/>
      <c r="AD4" s="6"/>
      <c r="AE4" s="6"/>
      <c r="AF4" s="6"/>
      <c r="AG4" s="416"/>
      <c r="AH4" s="416"/>
      <c r="AI4" s="6"/>
      <c r="AJ4" s="6"/>
      <c r="AK4" s="6"/>
      <c r="AL4" s="6"/>
      <c r="AM4" s="6"/>
      <c r="AN4" s="6"/>
      <c r="AO4" s="6"/>
      <c r="AP4" s="7"/>
      <c r="AQ4" s="416"/>
      <c r="AR4" s="416"/>
      <c r="AS4" s="6"/>
    </row>
    <row r="5" spans="1:45" ht="12.75" customHeight="1">
      <c r="A5" s="303"/>
      <c r="B5" s="411" t="s">
        <v>238</v>
      </c>
      <c r="C5" s="14"/>
      <c r="D5" s="14"/>
      <c r="E5" s="14"/>
      <c r="F5" s="412"/>
      <c r="G5" s="14"/>
      <c r="H5" s="411" t="s">
        <v>239</v>
      </c>
      <c r="I5" s="14"/>
      <c r="J5" s="14"/>
      <c r="K5" s="412"/>
      <c r="L5" s="413"/>
      <c r="N5" s="6"/>
      <c r="O5" s="411"/>
      <c r="P5" s="6"/>
      <c r="Q5" s="6"/>
      <c r="R5" s="6"/>
      <c r="S5" s="6"/>
      <c r="T5" s="6"/>
      <c r="U5" s="6"/>
      <c r="V5" s="6"/>
      <c r="W5" s="6"/>
      <c r="X5" s="6"/>
      <c r="Y5" s="6"/>
      <c r="Z5" s="6"/>
      <c r="AA5" s="6"/>
      <c r="AB5" s="6"/>
      <c r="AC5" s="6"/>
      <c r="AD5" s="6"/>
      <c r="AE5" s="6"/>
      <c r="AF5" s="6"/>
      <c r="AG5" s="416"/>
      <c r="AH5" s="416"/>
      <c r="AI5" s="6"/>
      <c r="AJ5" s="6"/>
      <c r="AK5" s="6"/>
      <c r="AL5" s="6"/>
      <c r="AM5" s="6"/>
      <c r="AN5" s="6"/>
      <c r="AO5" s="6"/>
      <c r="AP5" s="7"/>
      <c r="AQ5" s="416"/>
      <c r="AR5" s="416"/>
      <c r="AS5" s="6"/>
    </row>
    <row r="6" spans="1:45" ht="6" customHeight="1">
      <c r="A6" s="303"/>
      <c r="B6" s="14"/>
      <c r="C6" s="14"/>
      <c r="D6" s="14"/>
      <c r="E6" s="14"/>
      <c r="F6" s="412"/>
      <c r="G6" s="14"/>
      <c r="H6" s="14"/>
      <c r="I6" s="14"/>
      <c r="J6" s="14"/>
      <c r="K6" s="412"/>
      <c r="L6" s="413"/>
      <c r="N6" s="6"/>
      <c r="O6" s="6"/>
      <c r="P6" s="6"/>
      <c r="Q6" s="6"/>
      <c r="R6" s="6"/>
      <c r="S6" s="6"/>
      <c r="T6" s="6"/>
      <c r="U6" s="6"/>
      <c r="V6" s="6"/>
      <c r="W6" s="6"/>
      <c r="X6" s="6"/>
      <c r="Y6" s="6"/>
      <c r="Z6" s="6"/>
      <c r="AA6" s="6"/>
      <c r="AB6" s="6"/>
      <c r="AC6" s="6"/>
      <c r="AD6" s="6"/>
      <c r="AE6" s="6"/>
      <c r="AF6" s="6"/>
      <c r="AG6" s="6"/>
      <c r="AH6" s="6"/>
      <c r="AI6" s="6"/>
      <c r="AJ6" s="6"/>
      <c r="AK6" s="6"/>
      <c r="AL6" s="6"/>
      <c r="AM6" s="6"/>
      <c r="AN6" s="6"/>
      <c r="AO6" s="6"/>
      <c r="AP6" s="7"/>
      <c r="AQ6" s="6"/>
      <c r="AR6" s="6"/>
      <c r="AS6" s="6"/>
    </row>
    <row r="7" spans="1:45" ht="12.75" customHeight="1">
      <c r="A7" s="303"/>
      <c r="B7" s="417" t="s">
        <v>219</v>
      </c>
      <c r="C7" s="417" t="s">
        <v>220</v>
      </c>
      <c r="D7" s="417" t="s">
        <v>219</v>
      </c>
      <c r="E7" s="417" t="s">
        <v>236</v>
      </c>
      <c r="F7" s="417" t="s">
        <v>234</v>
      </c>
      <c r="G7" s="6"/>
      <c r="H7" s="417" t="s">
        <v>219</v>
      </c>
      <c r="I7" s="417" t="s">
        <v>220</v>
      </c>
      <c r="J7" s="417" t="s">
        <v>219</v>
      </c>
      <c r="K7" s="417" t="s">
        <v>234</v>
      </c>
      <c r="L7" s="355"/>
      <c r="AF7" s="6">
        <v>1</v>
      </c>
      <c r="AG7" s="6" t="e">
        <f>AG10*70%</f>
        <v>#REF!</v>
      </c>
      <c r="AH7" s="6" t="e">
        <f>FLOOR(AG7,50)</f>
        <v>#REF!</v>
      </c>
      <c r="AI7" s="6" t="e">
        <f>CEILING(AG7,50)</f>
        <v>#REF!</v>
      </c>
      <c r="AJ7" s="6" t="e">
        <f>IF(AG7-AH7&gt;AI7-AG7,AI7,AH7)</f>
        <v>#REF!</v>
      </c>
      <c r="AK7" s="6"/>
      <c r="AL7" s="419" t="e">
        <f>#REF!/40</f>
        <v>#REF!</v>
      </c>
      <c r="AM7" s="419" t="e">
        <f>(((#REF!*2)*60%)/40)</f>
        <v>#REF!</v>
      </c>
      <c r="AN7" s="6">
        <v>0</v>
      </c>
      <c r="AO7" s="416" t="e">
        <f>AL7-#REF!</f>
        <v>#REF!</v>
      </c>
      <c r="AP7" s="416" t="e">
        <f>AM7-#REF!</f>
        <v>#REF!</v>
      </c>
      <c r="AQ7" s="5"/>
      <c r="AR7" s="6"/>
      <c r="AS7" s="6"/>
    </row>
    <row r="8" spans="1:45" ht="12.75" customHeight="1">
      <c r="A8" s="303"/>
      <c r="B8" s="418" t="s">
        <v>221</v>
      </c>
      <c r="C8" s="418" t="s">
        <v>237</v>
      </c>
      <c r="D8" s="418" t="s">
        <v>222</v>
      </c>
      <c r="E8" s="418" t="s">
        <v>233</v>
      </c>
      <c r="F8" s="418" t="s">
        <v>235</v>
      </c>
      <c r="G8" s="6"/>
      <c r="H8" s="418" t="s">
        <v>221</v>
      </c>
      <c r="I8" s="418" t="s">
        <v>237</v>
      </c>
      <c r="J8" s="418" t="s">
        <v>222</v>
      </c>
      <c r="K8" s="418" t="s">
        <v>235</v>
      </c>
      <c r="L8" s="355"/>
      <c r="AF8" s="6">
        <v>2</v>
      </c>
      <c r="AG8" s="6" t="e">
        <f>AG10*80%</f>
        <v>#REF!</v>
      </c>
      <c r="AH8" s="6" t="e">
        <f>FLOOR(AG8,50)</f>
        <v>#REF!</v>
      </c>
      <c r="AI8" s="6" t="e">
        <f>CEILING(AG8,50)</f>
        <v>#REF!</v>
      </c>
      <c r="AJ8" s="6" t="e">
        <f>IF(AG8-AH8&gt;AI8-AG8,AI8,AH8)</f>
        <v>#REF!</v>
      </c>
      <c r="AK8" s="6"/>
      <c r="AL8" s="419" t="e">
        <f>#REF!/40</f>
        <v>#REF!</v>
      </c>
      <c r="AM8" s="419" t="e">
        <f>(((#REF!*2)*60%)/40)</f>
        <v>#REF!</v>
      </c>
      <c r="AN8" s="6">
        <v>1</v>
      </c>
      <c r="AO8" s="416" t="e">
        <f>AVERAGE(AL7:AL8)-#REF!</f>
        <v>#REF!</v>
      </c>
      <c r="AP8" s="416" t="e">
        <f>AVERAGE(AM7:AM8)-#REF!</f>
        <v>#REF!</v>
      </c>
      <c r="AQ8" s="5"/>
      <c r="AR8" s="6"/>
      <c r="AS8" s="6"/>
    </row>
    <row r="9" spans="1:45" ht="12.75" customHeight="1">
      <c r="A9" s="303"/>
      <c r="B9" s="421" t="s">
        <v>223</v>
      </c>
      <c r="C9" s="422"/>
      <c r="D9" s="422"/>
      <c r="E9" s="420"/>
      <c r="F9" s="420"/>
      <c r="G9" s="6"/>
      <c r="H9" s="421" t="s">
        <v>223</v>
      </c>
      <c r="I9" s="422"/>
      <c r="J9" s="422"/>
      <c r="K9" s="420"/>
      <c r="L9" s="355"/>
      <c r="AF9" s="6">
        <v>3</v>
      </c>
      <c r="AG9" s="6" t="e">
        <f>AG10*90%</f>
        <v>#REF!</v>
      </c>
      <c r="AH9" s="6" t="e">
        <f>FLOOR(AG9,50)</f>
        <v>#REF!</v>
      </c>
      <c r="AI9" s="6" t="e">
        <f>CEILING(AG9,50)</f>
        <v>#REF!</v>
      </c>
      <c r="AJ9" s="6" t="e">
        <f>IF(AG9-AH9&gt;AI9-AG9,AI9,AH9)</f>
        <v>#REF!</v>
      </c>
      <c r="AK9" s="6"/>
      <c r="AL9" s="419" t="e">
        <f>#REF!/40</f>
        <v>#REF!</v>
      </c>
      <c r="AM9" s="419" t="e">
        <f>(((#REF!*2)*60%)/40)</f>
        <v>#REF!</v>
      </c>
      <c r="AN9" s="6">
        <v>2</v>
      </c>
      <c r="AO9" s="416" t="e">
        <f>AL9-#REF!</f>
        <v>#REF!</v>
      </c>
      <c r="AP9" s="416" t="e">
        <f>AM9-#REF!</f>
        <v>#REF!</v>
      </c>
      <c r="AQ9" s="5"/>
      <c r="AR9" s="6"/>
      <c r="AS9" s="6"/>
    </row>
    <row r="10" spans="1:45" ht="12.75" customHeight="1">
      <c r="A10" s="303"/>
      <c r="B10" s="421" t="s">
        <v>223</v>
      </c>
      <c r="C10" s="422"/>
      <c r="D10" s="422"/>
      <c r="E10" s="420"/>
      <c r="F10" s="420"/>
      <c r="G10" s="6"/>
      <c r="H10" s="421" t="s">
        <v>223</v>
      </c>
      <c r="I10" s="422"/>
      <c r="J10" s="422"/>
      <c r="K10" s="420"/>
      <c r="L10" s="355"/>
      <c r="AF10" s="6">
        <v>4</v>
      </c>
      <c r="AG10" s="6" t="e">
        <f>#REF!</f>
        <v>#REF!</v>
      </c>
      <c r="AH10" s="6"/>
      <c r="AI10" s="6"/>
      <c r="AJ10" s="6"/>
      <c r="AK10" s="6"/>
      <c r="AL10" s="419" t="e">
        <f>#REF!/40</f>
        <v>#REF!</v>
      </c>
      <c r="AM10" s="419" t="e">
        <f>(((#REF!*2)*60%)/40)</f>
        <v>#REF!</v>
      </c>
      <c r="AN10" s="6">
        <v>3</v>
      </c>
      <c r="AO10" s="416" t="e">
        <f>AVERAGE(AL10:AL11)-#REF!</f>
        <v>#REF!</v>
      </c>
      <c r="AP10" s="416" t="e">
        <f>AVERAGE(AM10:AM11)-#REF!</f>
        <v>#REF!</v>
      </c>
      <c r="AQ10" s="5"/>
      <c r="AR10" s="6"/>
      <c r="AS10" s="6"/>
    </row>
    <row r="11" spans="1:45" ht="12.75" customHeight="1">
      <c r="A11" s="303"/>
      <c r="B11" s="421" t="s">
        <v>223</v>
      </c>
      <c r="C11" s="422"/>
      <c r="D11" s="422"/>
      <c r="E11" s="420"/>
      <c r="F11" s="420"/>
      <c r="G11" s="6"/>
      <c r="H11" s="421" t="s">
        <v>223</v>
      </c>
      <c r="I11" s="422"/>
      <c r="J11" s="422"/>
      <c r="K11" s="420"/>
      <c r="L11" s="355"/>
      <c r="AF11" s="6">
        <v>5</v>
      </c>
      <c r="AG11" s="6" t="e">
        <f>AG10*108%</f>
        <v>#REF!</v>
      </c>
      <c r="AH11" s="6" t="e">
        <f aca="true" t="shared" si="0" ref="AH11:AH17">FLOOR(AG11,50)</f>
        <v>#REF!</v>
      </c>
      <c r="AI11" s="6" t="e">
        <f aca="true" t="shared" si="1" ref="AI11:AI17">CEILING(AG11,50)</f>
        <v>#REF!</v>
      </c>
      <c r="AJ11" s="6" t="e">
        <f aca="true" t="shared" si="2" ref="AJ11:AJ17">IF(AG11-AH11&gt;AI11-AG11,AI11,AH11)</f>
        <v>#REF!</v>
      </c>
      <c r="AK11" s="6"/>
      <c r="AL11" s="419" t="e">
        <f>#REF!/40</f>
        <v>#REF!</v>
      </c>
      <c r="AM11" s="419" t="e">
        <f>(((#REF!*2)*60%)/40)</f>
        <v>#REF!</v>
      </c>
      <c r="AN11" s="6">
        <v>4</v>
      </c>
      <c r="AO11" s="416" t="e">
        <f>AL12-#REF!</f>
        <v>#REF!</v>
      </c>
      <c r="AP11" s="416" t="e">
        <f>AM12-#REF!</f>
        <v>#REF!</v>
      </c>
      <c r="AQ11" s="5"/>
      <c r="AR11" s="6"/>
      <c r="AS11" s="6"/>
    </row>
    <row r="12" spans="1:45" ht="12.75" customHeight="1">
      <c r="A12" s="303"/>
      <c r="B12" s="421" t="s">
        <v>223</v>
      </c>
      <c r="C12" s="422"/>
      <c r="D12" s="422"/>
      <c r="E12" s="420"/>
      <c r="F12" s="420"/>
      <c r="G12" s="6"/>
      <c r="H12" s="421" t="s">
        <v>223</v>
      </c>
      <c r="I12" s="422"/>
      <c r="J12" s="422"/>
      <c r="K12" s="420"/>
      <c r="L12" s="355"/>
      <c r="AF12" s="6">
        <v>6</v>
      </c>
      <c r="AG12" s="6" t="e">
        <f>AG10*116%</f>
        <v>#REF!</v>
      </c>
      <c r="AH12" s="6" t="e">
        <f t="shared" si="0"/>
        <v>#REF!</v>
      </c>
      <c r="AI12" s="6" t="e">
        <f t="shared" si="1"/>
        <v>#REF!</v>
      </c>
      <c r="AJ12" s="6" t="e">
        <f t="shared" si="2"/>
        <v>#REF!</v>
      </c>
      <c r="AK12" s="6"/>
      <c r="AL12" s="419" t="e">
        <f>#REF!/40</f>
        <v>#REF!</v>
      </c>
      <c r="AM12" s="419" t="e">
        <f>(((#REF!*2)*60%)/40)</f>
        <v>#REF!</v>
      </c>
      <c r="AN12" s="6">
        <v>5</v>
      </c>
      <c r="AO12" s="416" t="e">
        <f>AVERAGE(AL13:AL14)-#REF!</f>
        <v>#REF!</v>
      </c>
      <c r="AP12" s="416" t="e">
        <f>AVERAGE(AM13:AM14)-#REF!</f>
        <v>#REF!</v>
      </c>
      <c r="AQ12" s="5"/>
      <c r="AR12" s="6"/>
      <c r="AS12" s="6"/>
    </row>
    <row r="13" spans="1:45" ht="12.75" customHeight="1">
      <c r="A13" s="303"/>
      <c r="B13" s="421" t="s">
        <v>223</v>
      </c>
      <c r="C13" s="422"/>
      <c r="D13" s="422"/>
      <c r="E13" s="420"/>
      <c r="F13" s="420"/>
      <c r="G13" s="6"/>
      <c r="H13" s="421" t="s">
        <v>223</v>
      </c>
      <c r="I13" s="422"/>
      <c r="J13" s="422"/>
      <c r="K13" s="420"/>
      <c r="L13" s="355"/>
      <c r="AF13" s="6">
        <v>7</v>
      </c>
      <c r="AG13" s="6" t="e">
        <f>AG10*124%</f>
        <v>#REF!</v>
      </c>
      <c r="AH13" s="6" t="e">
        <f t="shared" si="0"/>
        <v>#REF!</v>
      </c>
      <c r="AI13" s="6" t="e">
        <f t="shared" si="1"/>
        <v>#REF!</v>
      </c>
      <c r="AJ13" s="6" t="e">
        <f t="shared" si="2"/>
        <v>#REF!</v>
      </c>
      <c r="AK13" s="6"/>
      <c r="AL13" s="419" t="e">
        <f>#REF!/40</f>
        <v>#REF!</v>
      </c>
      <c r="AM13" s="419" t="e">
        <f>(((#REF!*2)*60%)/40)</f>
        <v>#REF!</v>
      </c>
      <c r="AN13" s="6">
        <v>6</v>
      </c>
      <c r="AO13" s="416" t="e">
        <f>AL15-#REF!</f>
        <v>#REF!</v>
      </c>
      <c r="AP13" s="416" t="e">
        <f>AM15-#REF!</f>
        <v>#REF!</v>
      </c>
      <c r="AQ13" s="5"/>
      <c r="AR13" s="6"/>
      <c r="AS13" s="6"/>
    </row>
    <row r="14" spans="1:45" ht="12.75" customHeight="1" thickBot="1">
      <c r="A14" s="303"/>
      <c r="B14" s="423" t="s">
        <v>229</v>
      </c>
      <c r="C14" s="424"/>
      <c r="D14" s="425">
        <f>SUM(D9:D13)</f>
        <v>0</v>
      </c>
      <c r="E14" s="426">
        <f>IF($D14=0,0,(E9*($D9/$D14))+(E10*($D10/$D14))+(E11*($D11/$D14))+(E12*($D12/$D14))+(E13*($D13/$D14)))</f>
        <v>0</v>
      </c>
      <c r="F14" s="426">
        <f>IF($D14=0,0,(F9*($D9/$D14))+(F10*($D10/$D14))+(F11*($D11/$D14))+(F12*($D12/$D14))+(F13*($D13/$D14)))</f>
        <v>0</v>
      </c>
      <c r="G14" s="6"/>
      <c r="H14" s="423" t="s">
        <v>229</v>
      </c>
      <c r="I14" s="424"/>
      <c r="J14" s="425">
        <f>SUM(J9:J13)</f>
        <v>0</v>
      </c>
      <c r="K14" s="426">
        <f>IF($J14=0,0,(K9*($J9/$J14))+(K10*($J10/$J14))+(K11*($J11/$J14))+(K12*($J12/$J14))+(K13*($J13/$J14)))</f>
        <v>0</v>
      </c>
      <c r="L14" s="355"/>
      <c r="AF14" s="6">
        <v>8</v>
      </c>
      <c r="AG14" s="6" t="e">
        <f>AG10*132%</f>
        <v>#REF!</v>
      </c>
      <c r="AH14" s="6" t="e">
        <f t="shared" si="0"/>
        <v>#REF!</v>
      </c>
      <c r="AI14" s="6" t="e">
        <f t="shared" si="1"/>
        <v>#REF!</v>
      </c>
      <c r="AJ14" s="6" t="e">
        <f t="shared" si="2"/>
        <v>#REF!</v>
      </c>
      <c r="AK14" s="6"/>
      <c r="AL14" s="419" t="e">
        <f>#REF!/40</f>
        <v>#REF!</v>
      </c>
      <c r="AM14" s="419" t="e">
        <f>(((#REF!*2)*60%)/40)</f>
        <v>#REF!</v>
      </c>
      <c r="AN14" s="6">
        <v>7</v>
      </c>
      <c r="AO14" s="416" t="e">
        <f>AVERAGE(AL16:AL17)-#REF!</f>
        <v>#REF!</v>
      </c>
      <c r="AP14" s="416" t="e">
        <f>AVERAGE(AM16:AM17)-#REF!</f>
        <v>#REF!</v>
      </c>
      <c r="AQ14" s="5"/>
      <c r="AR14" s="6"/>
      <c r="AS14" s="6"/>
    </row>
    <row r="15" spans="1:45" ht="12.75" customHeight="1">
      <c r="A15" s="303"/>
      <c r="B15" s="421" t="s">
        <v>225</v>
      </c>
      <c r="C15" s="427"/>
      <c r="D15" s="427"/>
      <c r="E15" s="428"/>
      <c r="F15" s="428"/>
      <c r="G15" s="6"/>
      <c r="H15" s="421" t="s">
        <v>225</v>
      </c>
      <c r="I15" s="427"/>
      <c r="J15" s="427"/>
      <c r="K15" s="428"/>
      <c r="L15" s="355"/>
      <c r="AF15" s="6">
        <v>9</v>
      </c>
      <c r="AG15" s="6" t="e">
        <f>#REF!*140%</f>
        <v>#REF!</v>
      </c>
      <c r="AH15" s="6" t="e">
        <f t="shared" si="0"/>
        <v>#REF!</v>
      </c>
      <c r="AI15" s="6" t="e">
        <f t="shared" si="1"/>
        <v>#REF!</v>
      </c>
      <c r="AJ15" s="6" t="e">
        <f t="shared" si="2"/>
        <v>#REF!</v>
      </c>
      <c r="AK15" s="6"/>
      <c r="AL15" s="419" t="e">
        <f>#REF!/40</f>
        <v>#REF!</v>
      </c>
      <c r="AM15" s="419" t="e">
        <f>(((#REF!*2)*60%)/40)</f>
        <v>#REF!</v>
      </c>
      <c r="AN15" s="6"/>
      <c r="AO15" s="6"/>
      <c r="AP15" s="6"/>
      <c r="AQ15" s="5"/>
      <c r="AR15" s="6"/>
      <c r="AS15" s="6"/>
    </row>
    <row r="16" spans="1:45" ht="12.75" customHeight="1">
      <c r="A16" s="303"/>
      <c r="B16" s="421" t="s">
        <v>225</v>
      </c>
      <c r="C16" s="422"/>
      <c r="D16" s="422"/>
      <c r="E16" s="420"/>
      <c r="F16" s="420"/>
      <c r="G16" s="6"/>
      <c r="H16" s="421" t="s">
        <v>225</v>
      </c>
      <c r="I16" s="422"/>
      <c r="J16" s="422"/>
      <c r="K16" s="420"/>
      <c r="L16" s="355"/>
      <c r="AF16" s="6">
        <v>10</v>
      </c>
      <c r="AG16" s="6" t="e">
        <f>#REF!*148%</f>
        <v>#REF!</v>
      </c>
      <c r="AH16" s="6" t="e">
        <f t="shared" si="0"/>
        <v>#REF!</v>
      </c>
      <c r="AI16" s="6" t="e">
        <f t="shared" si="1"/>
        <v>#REF!</v>
      </c>
      <c r="AJ16" s="6" t="e">
        <f t="shared" si="2"/>
        <v>#REF!</v>
      </c>
      <c r="AK16" s="6"/>
      <c r="AL16" s="419" t="e">
        <f>#REF!/40</f>
        <v>#REF!</v>
      </c>
      <c r="AM16" s="419" t="e">
        <f>(((#REF!*2)*60%)/40)</f>
        <v>#REF!</v>
      </c>
      <c r="AN16" s="6"/>
      <c r="AO16" s="6"/>
      <c r="AP16" s="7"/>
      <c r="AQ16" s="6"/>
      <c r="AR16" s="6"/>
      <c r="AS16" s="6"/>
    </row>
    <row r="17" spans="1:45" ht="12.75" customHeight="1">
      <c r="A17" s="303"/>
      <c r="B17" s="421" t="s">
        <v>225</v>
      </c>
      <c r="C17" s="422"/>
      <c r="D17" s="422"/>
      <c r="E17" s="420"/>
      <c r="F17" s="420"/>
      <c r="G17" s="6"/>
      <c r="H17" s="421" t="s">
        <v>225</v>
      </c>
      <c r="I17" s="422"/>
      <c r="J17" s="422"/>
      <c r="K17" s="420"/>
      <c r="L17" s="355"/>
      <c r="AF17" s="6">
        <v>11</v>
      </c>
      <c r="AG17" s="6" t="e">
        <f>#REF!*156%</f>
        <v>#REF!</v>
      </c>
      <c r="AH17" s="6" t="e">
        <f t="shared" si="0"/>
        <v>#REF!</v>
      </c>
      <c r="AI17" s="6" t="e">
        <f t="shared" si="1"/>
        <v>#REF!</v>
      </c>
      <c r="AJ17" s="6" t="e">
        <f t="shared" si="2"/>
        <v>#REF!</v>
      </c>
      <c r="AK17" s="6"/>
      <c r="AL17" s="419" t="e">
        <f>#REF!/40</f>
        <v>#REF!</v>
      </c>
      <c r="AM17" s="419" t="e">
        <f>(((#REF!*2)*60%)/40)</f>
        <v>#REF!</v>
      </c>
      <c r="AN17" s="6"/>
      <c r="AO17" s="6"/>
      <c r="AP17" s="7"/>
      <c r="AQ17" s="6"/>
      <c r="AR17" s="6"/>
      <c r="AS17" s="6"/>
    </row>
    <row r="18" spans="1:45" ht="12" customHeight="1">
      <c r="A18" s="303"/>
      <c r="B18" s="421" t="s">
        <v>225</v>
      </c>
      <c r="C18" s="422"/>
      <c r="D18" s="422"/>
      <c r="E18" s="420"/>
      <c r="F18" s="420"/>
      <c r="G18" s="6"/>
      <c r="H18" s="421" t="s">
        <v>225</v>
      </c>
      <c r="I18" s="422"/>
      <c r="J18" s="422"/>
      <c r="K18" s="420"/>
      <c r="L18" s="355"/>
      <c r="AF18" s="6"/>
      <c r="AG18" s="6"/>
      <c r="AH18" s="6"/>
      <c r="AI18" s="6"/>
      <c r="AJ18" s="6"/>
      <c r="AK18" s="6"/>
      <c r="AL18" s="6"/>
      <c r="AM18" s="6"/>
      <c r="AN18" s="6"/>
      <c r="AO18" s="6"/>
      <c r="AP18" s="7"/>
      <c r="AQ18" s="6"/>
      <c r="AR18" s="6"/>
      <c r="AS18" s="6"/>
    </row>
    <row r="19" spans="1:45" ht="12.75" customHeight="1">
      <c r="A19" s="303"/>
      <c r="B19" s="421" t="s">
        <v>225</v>
      </c>
      <c r="C19" s="422"/>
      <c r="D19" s="422"/>
      <c r="E19" s="420"/>
      <c r="F19" s="420"/>
      <c r="G19" s="6"/>
      <c r="H19" s="421" t="s">
        <v>225</v>
      </c>
      <c r="I19" s="422"/>
      <c r="J19" s="422"/>
      <c r="K19" s="420"/>
      <c r="L19" s="355"/>
      <c r="AF19" s="6"/>
      <c r="AG19" s="6"/>
      <c r="AH19" s="6"/>
      <c r="AI19" s="6"/>
      <c r="AJ19" s="6"/>
      <c r="AK19" s="6"/>
      <c r="AL19" s="6"/>
      <c r="AM19" s="6"/>
      <c r="AN19" s="6"/>
      <c r="AO19" s="6"/>
      <c r="AP19" s="7"/>
      <c r="AQ19" s="6"/>
      <c r="AR19" s="6"/>
      <c r="AS19" s="6"/>
    </row>
    <row r="20" spans="1:45" ht="12.75" customHeight="1" thickBot="1">
      <c r="A20" s="303"/>
      <c r="B20" s="423" t="s">
        <v>229</v>
      </c>
      <c r="C20" s="424"/>
      <c r="D20" s="425">
        <f>SUM(D15:D19)</f>
        <v>0</v>
      </c>
      <c r="E20" s="426">
        <f>IF($D20=0,0,(E15*($D15/$D20))+(E16*($D16/$D20))+(E17*($D17/$D20))+(E18*($D18/$D20))+(E19*($D19/$D20)))</f>
        <v>0</v>
      </c>
      <c r="F20" s="426">
        <f>IF($D20=0,0,(F15*($D15/$D20))+(F16*($D16/$D20))+(F17*($D17/$D20))+(F18*($D18/$D20))+(F19*($D19/$D20)))</f>
        <v>0</v>
      </c>
      <c r="G20" s="6"/>
      <c r="H20" s="423" t="s">
        <v>229</v>
      </c>
      <c r="I20" s="424"/>
      <c r="J20" s="425">
        <f>SUM(J15:J19)</f>
        <v>0</v>
      </c>
      <c r="K20" s="426">
        <f>IF($J20=0,0,(K15*($J15/$J20))+(K16*($J16/$J20))+(K17*($J17/$J20))+(K18*($J18/$J20))+(K19*($J19/$J20)))</f>
        <v>0</v>
      </c>
      <c r="L20" s="355"/>
      <c r="AF20" s="6"/>
      <c r="AG20" s="6"/>
      <c r="AH20" s="6"/>
      <c r="AI20" s="6"/>
      <c r="AJ20" s="6"/>
      <c r="AK20" s="6"/>
      <c r="AL20" s="6"/>
      <c r="AM20" s="6"/>
      <c r="AN20" s="6"/>
      <c r="AO20" s="6"/>
      <c r="AP20" s="7"/>
      <c r="AQ20" s="6"/>
      <c r="AR20" s="6"/>
      <c r="AS20" s="6"/>
    </row>
    <row r="21" spans="1:45" ht="12" customHeight="1">
      <c r="A21" s="303"/>
      <c r="B21" s="421" t="s">
        <v>226</v>
      </c>
      <c r="C21" s="427"/>
      <c r="D21" s="427"/>
      <c r="E21" s="428"/>
      <c r="F21" s="428"/>
      <c r="G21" s="6"/>
      <c r="H21" s="421" t="s">
        <v>226</v>
      </c>
      <c r="I21" s="427"/>
      <c r="J21" s="427"/>
      <c r="K21" s="428"/>
      <c r="L21" s="355"/>
      <c r="AF21" s="6"/>
      <c r="AG21" s="6"/>
      <c r="AH21" s="6"/>
      <c r="AI21" s="6"/>
      <c r="AJ21" s="6"/>
      <c r="AK21" s="6"/>
      <c r="AL21" s="6"/>
      <c r="AM21" s="6"/>
      <c r="AN21" s="6"/>
      <c r="AO21" s="6"/>
      <c r="AP21" s="7"/>
      <c r="AQ21" s="6"/>
      <c r="AR21" s="6"/>
      <c r="AS21" s="6"/>
    </row>
    <row r="22" spans="1:45" ht="12.75" customHeight="1">
      <c r="A22" s="303"/>
      <c r="B22" s="421" t="s">
        <v>226</v>
      </c>
      <c r="C22" s="422"/>
      <c r="D22" s="422"/>
      <c r="E22" s="420"/>
      <c r="F22" s="420"/>
      <c r="G22" s="6"/>
      <c r="H22" s="421" t="s">
        <v>226</v>
      </c>
      <c r="I22" s="422"/>
      <c r="J22" s="422"/>
      <c r="K22" s="420"/>
      <c r="L22" s="355"/>
      <c r="AF22" s="6"/>
      <c r="AG22" s="6"/>
      <c r="AH22" s="6"/>
      <c r="AI22" s="6"/>
      <c r="AJ22" s="6"/>
      <c r="AK22" s="6"/>
      <c r="AL22" s="6"/>
      <c r="AM22" s="6"/>
      <c r="AN22" s="6"/>
      <c r="AO22" s="6"/>
      <c r="AP22" s="7"/>
      <c r="AQ22" s="6"/>
      <c r="AR22" s="6"/>
      <c r="AS22" s="6"/>
    </row>
    <row r="23" spans="1:45" ht="12" customHeight="1">
      <c r="A23" s="303"/>
      <c r="B23" s="421" t="s">
        <v>226</v>
      </c>
      <c r="C23" s="422"/>
      <c r="D23" s="422"/>
      <c r="E23" s="420"/>
      <c r="F23" s="420"/>
      <c r="G23" s="6"/>
      <c r="H23" s="421" t="s">
        <v>226</v>
      </c>
      <c r="I23" s="422"/>
      <c r="J23" s="422"/>
      <c r="K23" s="420"/>
      <c r="L23" s="355"/>
      <c r="AF23" s="6"/>
      <c r="AG23" s="6"/>
      <c r="AH23" s="6"/>
      <c r="AI23" s="6"/>
      <c r="AJ23" s="6"/>
      <c r="AK23" s="6"/>
      <c r="AL23" s="6"/>
      <c r="AM23" s="6"/>
      <c r="AN23" s="6"/>
      <c r="AO23" s="6"/>
      <c r="AP23" s="7"/>
      <c r="AQ23" s="6"/>
      <c r="AR23" s="6"/>
      <c r="AS23" s="6"/>
    </row>
    <row r="24" spans="1:45" ht="12.75">
      <c r="A24" s="303"/>
      <c r="B24" s="421" t="s">
        <v>226</v>
      </c>
      <c r="C24" s="422"/>
      <c r="D24" s="422"/>
      <c r="E24" s="420"/>
      <c r="F24" s="420"/>
      <c r="G24" s="6"/>
      <c r="H24" s="421" t="s">
        <v>226</v>
      </c>
      <c r="I24" s="422"/>
      <c r="J24" s="422"/>
      <c r="K24" s="420"/>
      <c r="L24" s="355"/>
      <c r="AF24" s="6"/>
      <c r="AG24" s="6"/>
      <c r="AH24" s="6"/>
      <c r="AI24" s="6"/>
      <c r="AJ24" s="6"/>
      <c r="AK24" s="6"/>
      <c r="AL24" s="6"/>
      <c r="AM24" s="6"/>
      <c r="AN24" s="6"/>
      <c r="AO24" s="6"/>
      <c r="AP24" s="7"/>
      <c r="AQ24" s="6"/>
      <c r="AR24" s="6"/>
      <c r="AS24" s="6"/>
    </row>
    <row r="25" spans="1:45" ht="12" customHeight="1">
      <c r="A25" s="303"/>
      <c r="B25" s="421" t="s">
        <v>226</v>
      </c>
      <c r="C25" s="422"/>
      <c r="D25" s="422"/>
      <c r="E25" s="420"/>
      <c r="F25" s="420"/>
      <c r="G25" s="6"/>
      <c r="H25" s="421" t="s">
        <v>226</v>
      </c>
      <c r="I25" s="422"/>
      <c r="J25" s="422"/>
      <c r="K25" s="420"/>
      <c r="L25" s="355"/>
      <c r="AF25" s="6"/>
      <c r="AG25" s="6"/>
      <c r="AH25" s="6"/>
      <c r="AI25" s="6"/>
      <c r="AJ25" s="6"/>
      <c r="AK25" s="6"/>
      <c r="AL25" s="6"/>
      <c r="AM25" s="6"/>
      <c r="AN25" s="6"/>
      <c r="AO25" s="6"/>
      <c r="AP25" s="7"/>
      <c r="AQ25" s="6"/>
      <c r="AR25" s="6"/>
      <c r="AS25" s="6"/>
    </row>
    <row r="26" spans="1:45" ht="13.5" thickBot="1">
      <c r="A26" s="303"/>
      <c r="B26" s="423" t="s">
        <v>229</v>
      </c>
      <c r="C26" s="424"/>
      <c r="D26" s="425">
        <f>SUM(D21:D25)</f>
        <v>0</v>
      </c>
      <c r="E26" s="426">
        <f>IF($D26=0,0,(E21*($D21/$D26))+(E22*($D22/$D26))+(E23*($D23/$D26))+(E24*($D24/$D26))+(E25*($D25/$D26)))</f>
        <v>0</v>
      </c>
      <c r="F26" s="426">
        <f>IF($D26=0,0,(F21*($D21/$D26))+(F22*($D22/$D26))+(F23*($D23/$D26))+(F24*($D24/$D26))+(F25*($D25/$D26)))</f>
        <v>0</v>
      </c>
      <c r="G26" s="6"/>
      <c r="H26" s="423" t="s">
        <v>229</v>
      </c>
      <c r="I26" s="424"/>
      <c r="J26" s="425">
        <f>SUM(J21:J25)</f>
        <v>0</v>
      </c>
      <c r="K26" s="426">
        <f>IF($J26=0,0,(K21*($J21/$J26))+(K22*($J22/$J26))+(K23*($J23/$J26))+(K24*($J24/$J26))+(K25*($J25/$J26)))</f>
        <v>0</v>
      </c>
      <c r="L26" s="355"/>
      <c r="AF26" s="6"/>
      <c r="AG26" s="6"/>
      <c r="AH26" s="6"/>
      <c r="AI26" s="6"/>
      <c r="AJ26" s="6"/>
      <c r="AK26" s="6"/>
      <c r="AL26" s="6"/>
      <c r="AM26" s="6"/>
      <c r="AN26" s="6"/>
      <c r="AO26" s="6"/>
      <c r="AP26" s="7"/>
      <c r="AQ26" s="6"/>
      <c r="AR26" s="6"/>
      <c r="AS26" s="6"/>
    </row>
    <row r="27" spans="1:45" ht="12.75">
      <c r="A27" s="303"/>
      <c r="B27" s="421" t="s">
        <v>227</v>
      </c>
      <c r="C27" s="427"/>
      <c r="D27" s="427"/>
      <c r="E27" s="428"/>
      <c r="F27" s="428"/>
      <c r="G27" s="6"/>
      <c r="H27" s="421" t="s">
        <v>227</v>
      </c>
      <c r="I27" s="427"/>
      <c r="J27" s="427"/>
      <c r="K27" s="428"/>
      <c r="L27" s="355"/>
      <c r="AF27" s="6"/>
      <c r="AG27" s="6"/>
      <c r="AH27" s="6"/>
      <c r="AI27" s="6"/>
      <c r="AJ27" s="6"/>
      <c r="AK27" s="6"/>
      <c r="AL27" s="6"/>
      <c r="AM27" s="6"/>
      <c r="AN27" s="6"/>
      <c r="AO27" s="6"/>
      <c r="AP27" s="7"/>
      <c r="AQ27" s="6"/>
      <c r="AR27" s="6"/>
      <c r="AS27" s="6"/>
    </row>
    <row r="28" spans="1:45" ht="12.75">
      <c r="A28" s="303"/>
      <c r="B28" s="421" t="s">
        <v>227</v>
      </c>
      <c r="C28" s="422"/>
      <c r="D28" s="422"/>
      <c r="E28" s="420"/>
      <c r="F28" s="420"/>
      <c r="G28" s="6"/>
      <c r="H28" s="421" t="s">
        <v>227</v>
      </c>
      <c r="I28" s="422"/>
      <c r="J28" s="422"/>
      <c r="K28" s="420"/>
      <c r="L28" s="355"/>
      <c r="AF28" s="6"/>
      <c r="AG28" s="6"/>
      <c r="AH28" s="6"/>
      <c r="AI28" s="6"/>
      <c r="AJ28" s="6"/>
      <c r="AK28" s="6"/>
      <c r="AL28" s="6"/>
      <c r="AM28" s="6"/>
      <c r="AN28" s="6"/>
      <c r="AO28" s="6"/>
      <c r="AP28" s="7"/>
      <c r="AQ28" s="6"/>
      <c r="AR28" s="6"/>
      <c r="AS28" s="6"/>
    </row>
    <row r="29" spans="1:45" ht="12.75">
      <c r="A29" s="303"/>
      <c r="B29" s="421" t="s">
        <v>227</v>
      </c>
      <c r="C29" s="422"/>
      <c r="D29" s="422"/>
      <c r="E29" s="420"/>
      <c r="F29" s="420"/>
      <c r="G29" s="6"/>
      <c r="H29" s="421" t="s">
        <v>227</v>
      </c>
      <c r="I29" s="422"/>
      <c r="J29" s="422"/>
      <c r="K29" s="420"/>
      <c r="L29" s="355"/>
      <c r="AF29" s="6"/>
      <c r="AG29" s="6"/>
      <c r="AH29" s="6"/>
      <c r="AI29" s="6"/>
      <c r="AJ29" s="6"/>
      <c r="AK29" s="6"/>
      <c r="AL29" s="6"/>
      <c r="AM29" s="6"/>
      <c r="AN29" s="6"/>
      <c r="AO29" s="6"/>
      <c r="AP29" s="7"/>
      <c r="AQ29" s="6"/>
      <c r="AR29" s="6"/>
      <c r="AS29" s="6"/>
    </row>
    <row r="30" spans="1:45" ht="12.75">
      <c r="A30" s="303"/>
      <c r="B30" s="421" t="s">
        <v>227</v>
      </c>
      <c r="C30" s="422"/>
      <c r="D30" s="422"/>
      <c r="E30" s="420"/>
      <c r="F30" s="420"/>
      <c r="G30" s="6"/>
      <c r="H30" s="421" t="s">
        <v>227</v>
      </c>
      <c r="I30" s="422"/>
      <c r="J30" s="422"/>
      <c r="K30" s="420"/>
      <c r="L30" s="355"/>
      <c r="AF30" s="6"/>
      <c r="AG30" s="6"/>
      <c r="AH30" s="6"/>
      <c r="AI30" s="6"/>
      <c r="AJ30" s="6"/>
      <c r="AK30" s="6"/>
      <c r="AL30" s="6"/>
      <c r="AM30" s="6"/>
      <c r="AN30" s="6"/>
      <c r="AO30" s="6"/>
      <c r="AP30" s="7"/>
      <c r="AQ30" s="6"/>
      <c r="AR30" s="6"/>
      <c r="AS30" s="6"/>
    </row>
    <row r="31" spans="1:45" ht="12.75">
      <c r="A31" s="303"/>
      <c r="B31" s="421" t="s">
        <v>227</v>
      </c>
      <c r="C31" s="422"/>
      <c r="D31" s="422"/>
      <c r="E31" s="420"/>
      <c r="F31" s="420"/>
      <c r="G31" s="6"/>
      <c r="H31" s="421" t="s">
        <v>227</v>
      </c>
      <c r="I31" s="422"/>
      <c r="J31" s="422"/>
      <c r="K31" s="420"/>
      <c r="L31" s="355"/>
      <c r="AF31" s="6"/>
      <c r="AG31" s="6"/>
      <c r="AH31" s="6"/>
      <c r="AI31" s="6"/>
      <c r="AJ31" s="6"/>
      <c r="AK31" s="6"/>
      <c r="AL31" s="6"/>
      <c r="AM31" s="6"/>
      <c r="AN31" s="6"/>
      <c r="AO31" s="6"/>
      <c r="AP31" s="7"/>
      <c r="AQ31" s="6"/>
      <c r="AR31" s="6"/>
      <c r="AS31" s="6"/>
    </row>
    <row r="32" spans="1:45" ht="13.5" thickBot="1">
      <c r="A32" s="303"/>
      <c r="B32" s="423" t="s">
        <v>229</v>
      </c>
      <c r="C32" s="424"/>
      <c r="D32" s="425">
        <f>SUM(D27:D31)</f>
        <v>0</v>
      </c>
      <c r="E32" s="426">
        <f>IF($D32=0,0,(E27*($D27/$D32))+(E28*($D28/$D32))+(E29*($D29/$D32))+(E30*($D30/$D32))+(E31*($D31/$D32)))</f>
        <v>0</v>
      </c>
      <c r="F32" s="426">
        <f>IF($D32=0,0,(F27*($D27/$D32))+(F28*($D28/$D32))+(F29*($D29/$D32))+(F30*($D30/$D32))+(F31*($D31/$D32)))</f>
        <v>0</v>
      </c>
      <c r="G32" s="6"/>
      <c r="H32" s="423" t="s">
        <v>229</v>
      </c>
      <c r="I32" s="424"/>
      <c r="J32" s="425">
        <f>SUM(J27:J31)</f>
        <v>0</v>
      </c>
      <c r="K32" s="426">
        <f>IF($J32=0,0,(K27*($J27/$J32))+(K28*($J28/$J32))+(K29*($J29/$J32))+(K30*($J30/$J32))+(K31*($J31/$J32)))</f>
        <v>0</v>
      </c>
      <c r="L32" s="355"/>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7"/>
      <c r="AQ32" s="6"/>
      <c r="AR32" s="6"/>
      <c r="AS32" s="6"/>
    </row>
    <row r="33" spans="1:12" ht="12.75" customHeight="1">
      <c r="A33" s="303"/>
      <c r="B33" s="421" t="s">
        <v>224</v>
      </c>
      <c r="C33" s="422"/>
      <c r="D33" s="422"/>
      <c r="E33" s="420"/>
      <c r="F33" s="420"/>
      <c r="G33" s="352"/>
      <c r="H33" s="421" t="s">
        <v>224</v>
      </c>
      <c r="I33" s="422"/>
      <c r="J33" s="422"/>
      <c r="K33" s="420"/>
      <c r="L33" s="355"/>
    </row>
    <row r="34" spans="1:12" ht="12.75" customHeight="1">
      <c r="A34" s="303"/>
      <c r="B34" s="421" t="s">
        <v>224</v>
      </c>
      <c r="C34" s="422"/>
      <c r="D34" s="422"/>
      <c r="E34" s="420"/>
      <c r="F34" s="420"/>
      <c r="G34" s="352"/>
      <c r="H34" s="421" t="s">
        <v>224</v>
      </c>
      <c r="I34" s="422"/>
      <c r="J34" s="422"/>
      <c r="K34" s="420"/>
      <c r="L34" s="355"/>
    </row>
    <row r="35" spans="1:12" ht="12" customHeight="1">
      <c r="A35" s="303"/>
      <c r="B35" s="421" t="s">
        <v>224</v>
      </c>
      <c r="C35" s="422"/>
      <c r="D35" s="422"/>
      <c r="E35" s="420"/>
      <c r="F35" s="420"/>
      <c r="G35" s="352"/>
      <c r="H35" s="421" t="s">
        <v>224</v>
      </c>
      <c r="I35" s="422"/>
      <c r="J35" s="422"/>
      <c r="K35" s="420"/>
      <c r="L35" s="355"/>
    </row>
    <row r="36" spans="1:12" ht="12" customHeight="1">
      <c r="A36" s="303"/>
      <c r="B36" s="421" t="s">
        <v>224</v>
      </c>
      <c r="C36" s="422"/>
      <c r="D36" s="422"/>
      <c r="E36" s="420"/>
      <c r="F36" s="420"/>
      <c r="G36" s="352"/>
      <c r="H36" s="421" t="s">
        <v>224</v>
      </c>
      <c r="I36" s="422"/>
      <c r="J36" s="422"/>
      <c r="K36" s="420"/>
      <c r="L36" s="355"/>
    </row>
    <row r="37" spans="1:12" ht="12" customHeight="1">
      <c r="A37" s="303"/>
      <c r="B37" s="421" t="s">
        <v>224</v>
      </c>
      <c r="C37" s="422"/>
      <c r="D37" s="422"/>
      <c r="E37" s="420"/>
      <c r="F37" s="420"/>
      <c r="G37" s="352"/>
      <c r="H37" s="421" t="s">
        <v>224</v>
      </c>
      <c r="I37" s="422"/>
      <c r="J37" s="422"/>
      <c r="K37" s="420"/>
      <c r="L37" s="355"/>
    </row>
    <row r="38" spans="1:12" ht="12" customHeight="1" thickBot="1">
      <c r="A38" s="303"/>
      <c r="B38" s="423" t="s">
        <v>229</v>
      </c>
      <c r="C38" s="424"/>
      <c r="D38" s="425">
        <f>SUM(D33:D37)</f>
        <v>0</v>
      </c>
      <c r="E38" s="426">
        <f>IF($D38=0,0,(E33*($D33/$D38))+(E34*($D34/$D38))+(E35*($D35/$D38))+(E36*($D36/$D38))+(E37*($D37/$D38)))</f>
        <v>0</v>
      </c>
      <c r="F38" s="426">
        <f>IF($D38=0,0,(F33*($D33/$D38))+(F34*($D34/$D38))+(F35*($D35/$D38))+(F36*($D36/$D38))+(F37*($D37/$D38)))</f>
        <v>0</v>
      </c>
      <c r="G38" s="352"/>
      <c r="H38" s="423" t="s">
        <v>229</v>
      </c>
      <c r="I38" s="424"/>
      <c r="J38" s="425">
        <f>SUM(J33:J37)</f>
        <v>0</v>
      </c>
      <c r="K38" s="426">
        <f>IF($J38=0,0,(K33*($J33/$J38))+(K34*($J34/$J38))+(K35*($J35/$J38))+(K36*($J36/$J38))+(K37*($J37/$J38)))</f>
        <v>0</v>
      </c>
      <c r="L38" s="355"/>
    </row>
    <row r="39" spans="1:12" ht="12" customHeight="1">
      <c r="A39" s="303"/>
      <c r="B39" s="421" t="s">
        <v>228</v>
      </c>
      <c r="C39" s="427"/>
      <c r="D39" s="422"/>
      <c r="E39" s="420"/>
      <c r="F39" s="420"/>
      <c r="G39" s="352"/>
      <c r="H39" s="421" t="s">
        <v>228</v>
      </c>
      <c r="I39" s="427"/>
      <c r="J39" s="422"/>
      <c r="K39" s="420"/>
      <c r="L39" s="355"/>
    </row>
    <row r="40" spans="1:12" ht="12" customHeight="1">
      <c r="A40" s="303"/>
      <c r="B40" s="421" t="s">
        <v>228</v>
      </c>
      <c r="C40" s="422"/>
      <c r="D40" s="422"/>
      <c r="E40" s="420"/>
      <c r="F40" s="420"/>
      <c r="G40" s="352"/>
      <c r="H40" s="421" t="s">
        <v>228</v>
      </c>
      <c r="I40" s="422"/>
      <c r="J40" s="422"/>
      <c r="K40" s="420"/>
      <c r="L40" s="355"/>
    </row>
    <row r="41" spans="1:12" ht="12" customHeight="1">
      <c r="A41" s="303"/>
      <c r="B41" s="421" t="s">
        <v>228</v>
      </c>
      <c r="C41" s="422"/>
      <c r="D41" s="422"/>
      <c r="E41" s="420"/>
      <c r="F41" s="420"/>
      <c r="G41" s="352"/>
      <c r="H41" s="421" t="s">
        <v>228</v>
      </c>
      <c r="I41" s="422"/>
      <c r="J41" s="422"/>
      <c r="K41" s="420"/>
      <c r="L41" s="355"/>
    </row>
    <row r="42" spans="1:12" ht="12" customHeight="1">
      <c r="A42" s="303"/>
      <c r="B42" s="421" t="s">
        <v>228</v>
      </c>
      <c r="C42" s="422"/>
      <c r="D42" s="422"/>
      <c r="E42" s="420"/>
      <c r="F42" s="420"/>
      <c r="G42" s="352"/>
      <c r="H42" s="421" t="s">
        <v>228</v>
      </c>
      <c r="I42" s="422"/>
      <c r="J42" s="422"/>
      <c r="K42" s="420"/>
      <c r="L42" s="355"/>
    </row>
    <row r="43" spans="1:12" ht="12" customHeight="1">
      <c r="A43" s="303"/>
      <c r="B43" s="421" t="s">
        <v>228</v>
      </c>
      <c r="C43" s="422"/>
      <c r="D43" s="422"/>
      <c r="E43" s="420"/>
      <c r="F43" s="420"/>
      <c r="G43" s="352"/>
      <c r="H43" s="421" t="s">
        <v>228</v>
      </c>
      <c r="I43" s="422"/>
      <c r="J43" s="422"/>
      <c r="K43" s="420"/>
      <c r="L43" s="355"/>
    </row>
    <row r="44" spans="1:12" ht="12" customHeight="1" thickBot="1">
      <c r="A44" s="303"/>
      <c r="B44" s="423" t="s">
        <v>229</v>
      </c>
      <c r="C44" s="424"/>
      <c r="D44" s="425">
        <f>SUM(D39:D43)</f>
        <v>0</v>
      </c>
      <c r="E44" s="426">
        <f>IF($D44=0,0,(E39*($D39/$D44))+(E40*($D40/$D44))+(E41*($D41/$D44))+(E42*($D42/$D44))+(E43*($D43/$D44)))</f>
        <v>0</v>
      </c>
      <c r="F44" s="426">
        <f>IF($D44=0,0,(F39*($D39/$D44))+(F40*($D40/$D44))+(F41*($D41/$D44))+(F42*($D42/$D44))+(F43*($D43/$D44)))</f>
        <v>0</v>
      </c>
      <c r="G44" s="352"/>
      <c r="H44" s="423" t="s">
        <v>229</v>
      </c>
      <c r="I44" s="424"/>
      <c r="J44" s="425">
        <f>SUM(J39:J43)</f>
        <v>0</v>
      </c>
      <c r="K44" s="426">
        <f>IF($J44=0,0,(K39*($J39/$J44))+(K40*($J40/$J44))+(K41*($J41/$J44))+(K42*($J42/$J44))+(K43*($J43/$J44)))</f>
        <v>0</v>
      </c>
      <c r="L44" s="355"/>
    </row>
    <row r="45" spans="1:12" ht="12" customHeight="1">
      <c r="A45" s="303"/>
      <c r="B45" s="421" t="s">
        <v>230</v>
      </c>
      <c r="C45" s="427"/>
      <c r="D45" s="422"/>
      <c r="E45" s="420"/>
      <c r="F45" s="420"/>
      <c r="G45" s="352"/>
      <c r="H45" s="421" t="s">
        <v>230</v>
      </c>
      <c r="I45" s="427"/>
      <c r="J45" s="422"/>
      <c r="K45" s="420"/>
      <c r="L45" s="355"/>
    </row>
    <row r="46" spans="1:12" ht="12" customHeight="1">
      <c r="A46" s="303"/>
      <c r="B46" s="421" t="s">
        <v>230</v>
      </c>
      <c r="C46" s="422"/>
      <c r="D46" s="422"/>
      <c r="E46" s="420"/>
      <c r="F46" s="420"/>
      <c r="G46" s="352"/>
      <c r="H46" s="421" t="s">
        <v>230</v>
      </c>
      <c r="I46" s="422"/>
      <c r="J46" s="422"/>
      <c r="K46" s="420"/>
      <c r="L46" s="355"/>
    </row>
    <row r="47" spans="1:12" ht="12" customHeight="1">
      <c r="A47" s="303"/>
      <c r="B47" s="421" t="s">
        <v>230</v>
      </c>
      <c r="C47" s="422"/>
      <c r="D47" s="422"/>
      <c r="E47" s="420"/>
      <c r="F47" s="420"/>
      <c r="G47" s="352"/>
      <c r="H47" s="421" t="s">
        <v>230</v>
      </c>
      <c r="I47" s="422"/>
      <c r="J47" s="422"/>
      <c r="K47" s="420"/>
      <c r="L47" s="355"/>
    </row>
    <row r="48" spans="1:12" ht="12" customHeight="1">
      <c r="A48" s="303"/>
      <c r="B48" s="421" t="s">
        <v>230</v>
      </c>
      <c r="C48" s="422"/>
      <c r="D48" s="422"/>
      <c r="E48" s="420"/>
      <c r="F48" s="420"/>
      <c r="G48" s="352"/>
      <c r="H48" s="421" t="s">
        <v>230</v>
      </c>
      <c r="I48" s="422"/>
      <c r="J48" s="422"/>
      <c r="K48" s="420"/>
      <c r="L48" s="355"/>
    </row>
    <row r="49" spans="1:12" ht="12" customHeight="1">
      <c r="A49" s="303"/>
      <c r="B49" s="421" t="s">
        <v>230</v>
      </c>
      <c r="C49" s="422"/>
      <c r="D49" s="422"/>
      <c r="E49" s="420"/>
      <c r="F49" s="420"/>
      <c r="G49" s="352"/>
      <c r="H49" s="421" t="s">
        <v>230</v>
      </c>
      <c r="I49" s="422"/>
      <c r="J49" s="422"/>
      <c r="K49" s="420"/>
      <c r="L49" s="355"/>
    </row>
    <row r="50" spans="1:12" ht="12" customHeight="1" thickBot="1">
      <c r="A50" s="303"/>
      <c r="B50" s="423" t="s">
        <v>229</v>
      </c>
      <c r="C50" s="424"/>
      <c r="D50" s="425">
        <f>SUM(D45:D49)</f>
        <v>0</v>
      </c>
      <c r="E50" s="426">
        <f>IF($D50=0,0,(E45*($D45/$D50))+(E46*($D46/$D50))+(E47*($D47/$D50))+(E48*($D48/$D50))+(E49*($D49/$D50)))</f>
        <v>0</v>
      </c>
      <c r="F50" s="426">
        <f>IF($D50=0,0,(F45*($D45/$D50))+(F46*($D46/$D50))+(F47*($D47/$D50))+(F48*($D48/$D50))+(F49*($D49/$D50)))</f>
        <v>0</v>
      </c>
      <c r="G50" s="352"/>
      <c r="H50" s="423" t="s">
        <v>229</v>
      </c>
      <c r="I50" s="424"/>
      <c r="J50" s="425">
        <f>SUM(J45:J49)</f>
        <v>0</v>
      </c>
      <c r="K50" s="426">
        <f>IF($J50=0,0,(K45*($J45/$J50))+(K46*($J46/$J50))+(K47*($J47/$J50))+(K48*($J48/$J50))+(K49*($J49/$J50)))</f>
        <v>0</v>
      </c>
      <c r="L50" s="355"/>
    </row>
    <row r="51" spans="1:12" ht="12" customHeight="1">
      <c r="A51" s="303"/>
      <c r="B51" s="421" t="s">
        <v>231</v>
      </c>
      <c r="C51" s="427"/>
      <c r="D51" s="422"/>
      <c r="E51" s="420"/>
      <c r="F51" s="420"/>
      <c r="G51" s="352"/>
      <c r="H51" s="421" t="s">
        <v>231</v>
      </c>
      <c r="I51" s="427"/>
      <c r="J51" s="422"/>
      <c r="K51" s="420"/>
      <c r="L51" s="355"/>
    </row>
    <row r="52" spans="1:12" ht="12" customHeight="1">
      <c r="A52" s="303"/>
      <c r="B52" s="421" t="s">
        <v>231</v>
      </c>
      <c r="C52" s="422"/>
      <c r="D52" s="422"/>
      <c r="E52" s="420"/>
      <c r="F52" s="420"/>
      <c r="G52" s="352"/>
      <c r="H52" s="421" t="s">
        <v>231</v>
      </c>
      <c r="I52" s="422"/>
      <c r="J52" s="422"/>
      <c r="K52" s="420"/>
      <c r="L52" s="355"/>
    </row>
    <row r="53" spans="1:12" ht="12" customHeight="1">
      <c r="A53" s="303"/>
      <c r="B53" s="421" t="s">
        <v>231</v>
      </c>
      <c r="C53" s="422"/>
      <c r="D53" s="422"/>
      <c r="E53" s="420"/>
      <c r="F53" s="420"/>
      <c r="G53" s="352"/>
      <c r="H53" s="421" t="s">
        <v>231</v>
      </c>
      <c r="I53" s="422"/>
      <c r="J53" s="422"/>
      <c r="K53" s="420"/>
      <c r="L53" s="355"/>
    </row>
    <row r="54" spans="1:12" ht="12" customHeight="1">
      <c r="A54" s="303"/>
      <c r="B54" s="421" t="s">
        <v>231</v>
      </c>
      <c r="C54" s="422"/>
      <c r="D54" s="422"/>
      <c r="E54" s="420"/>
      <c r="F54" s="420"/>
      <c r="G54" s="352"/>
      <c r="H54" s="421" t="s">
        <v>231</v>
      </c>
      <c r="I54" s="422"/>
      <c r="J54" s="422"/>
      <c r="K54" s="420"/>
      <c r="L54" s="355"/>
    </row>
    <row r="55" spans="1:12" ht="12" customHeight="1">
      <c r="A55" s="303"/>
      <c r="B55" s="421" t="s">
        <v>231</v>
      </c>
      <c r="C55" s="422"/>
      <c r="D55" s="422"/>
      <c r="E55" s="420"/>
      <c r="F55" s="420"/>
      <c r="G55" s="352"/>
      <c r="H55" s="421" t="s">
        <v>231</v>
      </c>
      <c r="I55" s="422"/>
      <c r="J55" s="422"/>
      <c r="K55" s="420"/>
      <c r="L55" s="355"/>
    </row>
    <row r="56" spans="1:12" ht="12" customHeight="1" thickBot="1">
      <c r="A56" s="303"/>
      <c r="B56" s="423" t="s">
        <v>229</v>
      </c>
      <c r="C56" s="424"/>
      <c r="D56" s="425">
        <f>SUM(D51:D55)</f>
        <v>0</v>
      </c>
      <c r="E56" s="426">
        <f>IF($D56=0,0,(E51*($D51/$D56))+(E52*($D52/$D56))+(E53*($D53/$D56))+(E54*($D54/$D56))+(E55*($D55/$D56)))</f>
        <v>0</v>
      </c>
      <c r="F56" s="426">
        <f>IF($D56=0,0,(F51*($D51/$D56))+(F52*($D52/$D56))+(F53*($D53/$D56))+(F54*($D54/$D56))+(F55*($D55/$D56)))</f>
        <v>0</v>
      </c>
      <c r="G56" s="352"/>
      <c r="H56" s="423" t="s">
        <v>229</v>
      </c>
      <c r="I56" s="424"/>
      <c r="J56" s="425">
        <f>SUM(J51:J55)</f>
        <v>0</v>
      </c>
      <c r="K56" s="426">
        <f>IF($J56=0,0,(K51*($J51/$J56))+(K52*($J52/$J56))+(K53*($J53/$J56))+(K54*($J54/$J56))+(K55*($J55/$J56)))</f>
        <v>0</v>
      </c>
      <c r="L56" s="355"/>
    </row>
    <row r="57" spans="1:12" ht="21.75" customHeight="1" thickBot="1">
      <c r="A57" s="303"/>
      <c r="B57" s="433"/>
      <c r="C57" s="434"/>
      <c r="D57" s="435"/>
      <c r="E57" s="513" t="s">
        <v>333</v>
      </c>
      <c r="F57" s="513" t="s">
        <v>334</v>
      </c>
      <c r="G57" s="352"/>
      <c r="H57" s="433"/>
      <c r="I57" s="434"/>
      <c r="J57" s="435"/>
      <c r="K57" s="436"/>
      <c r="L57" s="355"/>
    </row>
    <row r="58" spans="1:12" ht="17.25" customHeight="1">
      <c r="A58" s="303"/>
      <c r="B58" s="437" t="s">
        <v>240</v>
      </c>
      <c r="C58" s="438"/>
      <c r="D58" s="439"/>
      <c r="E58" s="447">
        <f>(D14*E14+D20*E20+D26*E26+D32*E32+D38*E38+D44*E44+D50*E50+D56*E56)*12</f>
        <v>0</v>
      </c>
      <c r="F58" s="447">
        <f>(D14*F14+D20*F20+D26*F26+D32*F32+D38*F38+D44*F44+D50*F50+D56*F56)*12</f>
        <v>0</v>
      </c>
      <c r="G58" s="352"/>
      <c r="H58" s="433"/>
      <c r="I58" s="434"/>
      <c r="J58" s="435"/>
      <c r="K58" s="436"/>
      <c r="L58" s="355"/>
    </row>
    <row r="59" spans="1:12" ht="17.25" customHeight="1" thickBot="1">
      <c r="A59" s="303"/>
      <c r="B59" s="443" t="s">
        <v>335</v>
      </c>
      <c r="C59" s="444"/>
      <c r="D59" s="445"/>
      <c r="E59" s="448">
        <f>(J14*K14+J20*K20+J26*K26+J32*K32+J38*K38+J44*K44+J50*K50+J56*K56)*12</f>
        <v>0</v>
      </c>
      <c r="F59" s="448">
        <f>(J14*K14+J20*K20+J26*K26+J32*K32+J38*K38+J44*K44+J50*K50+J56*K56)*12</f>
        <v>0</v>
      </c>
      <c r="G59" s="6"/>
      <c r="H59" s="433"/>
      <c r="I59" s="352"/>
      <c r="J59" s="435"/>
      <c r="K59" s="436"/>
      <c r="L59" s="355"/>
    </row>
    <row r="60" spans="1:12" ht="17.25" customHeight="1" thickBot="1" thickTop="1">
      <c r="A60" s="303"/>
      <c r="B60" s="440" t="s">
        <v>243</v>
      </c>
      <c r="C60" s="441"/>
      <c r="D60" s="442"/>
      <c r="E60" s="449">
        <f>SUM(E58:E59)</f>
        <v>0</v>
      </c>
      <c r="F60" s="449">
        <f>SUM(F58:F59)</f>
        <v>0</v>
      </c>
      <c r="G60" s="352"/>
      <c r="H60" s="433"/>
      <c r="I60" s="446"/>
      <c r="J60" s="435"/>
      <c r="K60" s="436"/>
      <c r="L60" s="355"/>
    </row>
    <row r="61" spans="1:12" ht="12" customHeight="1">
      <c r="A61" s="430"/>
      <c r="B61" s="461"/>
      <c r="C61" s="462"/>
      <c r="D61" s="463"/>
      <c r="E61" s="464"/>
      <c r="F61" s="464"/>
      <c r="G61" s="359"/>
      <c r="H61" s="461"/>
      <c r="I61" s="462"/>
      <c r="J61" s="463"/>
      <c r="K61" s="464"/>
      <c r="L61" s="360"/>
    </row>
    <row r="62" spans="1:12" ht="12" customHeight="1">
      <c r="A62" s="465"/>
      <c r="B62" s="466"/>
      <c r="C62" s="467"/>
      <c r="D62" s="468"/>
      <c r="E62" s="469"/>
      <c r="F62" s="469"/>
      <c r="G62" s="349"/>
      <c r="H62" s="466"/>
      <c r="I62" s="467"/>
      <c r="J62" s="468"/>
      <c r="K62" s="469"/>
      <c r="L62" s="349"/>
    </row>
    <row r="63" spans="1:12" ht="12" customHeight="1">
      <c r="A63" s="14"/>
      <c r="B63" s="433"/>
      <c r="C63" s="434"/>
      <c r="D63" s="435"/>
      <c r="E63" s="436"/>
      <c r="F63" s="436"/>
      <c r="G63" s="352"/>
      <c r="H63" s="433"/>
      <c r="I63" s="434"/>
      <c r="J63" s="435"/>
      <c r="K63" s="436"/>
      <c r="L63" s="352"/>
    </row>
    <row r="64" spans="1:12" ht="12" customHeight="1">
      <c r="A64" s="14"/>
      <c r="B64" s="433"/>
      <c r="C64" s="434"/>
      <c r="D64" s="435"/>
      <c r="E64" s="436"/>
      <c r="F64" s="436"/>
      <c r="G64" s="352"/>
      <c r="H64" s="433"/>
      <c r="I64" s="434"/>
      <c r="J64" s="435"/>
      <c r="K64" s="436"/>
      <c r="L64" s="352"/>
    </row>
    <row r="65" spans="1:12" ht="12" customHeight="1">
      <c r="A65" s="14"/>
      <c r="B65" s="433"/>
      <c r="C65" s="434"/>
      <c r="D65" s="435"/>
      <c r="E65" s="436"/>
      <c r="F65" s="436"/>
      <c r="G65" s="352"/>
      <c r="H65" s="433"/>
      <c r="I65" s="434"/>
      <c r="J65" s="435"/>
      <c r="K65" s="436"/>
      <c r="L65" s="352"/>
    </row>
    <row r="66" spans="1:12" ht="12" customHeight="1">
      <c r="A66" s="14"/>
      <c r="B66" s="433"/>
      <c r="C66" s="434"/>
      <c r="D66" s="435"/>
      <c r="E66" s="436"/>
      <c r="F66" s="436"/>
      <c r="G66" s="352"/>
      <c r="H66" s="433"/>
      <c r="I66" s="434"/>
      <c r="J66" s="435"/>
      <c r="K66" s="436"/>
      <c r="L66" s="352"/>
    </row>
    <row r="67" spans="1:12" ht="6" customHeight="1">
      <c r="A67" s="14"/>
      <c r="B67" s="14"/>
      <c r="C67" s="14"/>
      <c r="D67" s="14"/>
      <c r="E67" s="14"/>
      <c r="F67" s="412"/>
      <c r="G67" s="14"/>
      <c r="H67" s="14"/>
      <c r="I67" s="14"/>
      <c r="J67" s="14"/>
      <c r="K67" s="14"/>
      <c r="L67" s="14"/>
    </row>
    <row r="73" spans="27:34" ht="12.75">
      <c r="AA73" s="429"/>
      <c r="AB73" s="429"/>
      <c r="AC73" s="429"/>
      <c r="AD73" s="429"/>
      <c r="AE73" s="429"/>
      <c r="AF73" s="429"/>
      <c r="AG73" s="429"/>
      <c r="AH73" s="6"/>
    </row>
    <row r="74" spans="27:36" ht="12.75">
      <c r="AA74" s="429"/>
      <c r="AB74" s="429"/>
      <c r="AC74" s="429"/>
      <c r="AD74" s="429"/>
      <c r="AE74" s="429"/>
      <c r="AF74" s="429"/>
      <c r="AG74" s="429"/>
      <c r="AH74" s="429"/>
      <c r="AI74" s="429"/>
      <c r="AJ74" s="429"/>
    </row>
    <row r="75" spans="27:36" ht="12.75">
      <c r="AA75" s="429"/>
      <c r="AB75" s="429"/>
      <c r="AC75" s="429"/>
      <c r="AD75" s="429"/>
      <c r="AE75" s="429"/>
      <c r="AF75" s="429"/>
      <c r="AG75" s="429"/>
      <c r="AH75" s="429"/>
      <c r="AI75" s="429"/>
      <c r="AJ75" s="429"/>
    </row>
    <row r="76" spans="27:37" ht="12.75">
      <c r="AA76" s="429"/>
      <c r="AB76" s="429"/>
      <c r="AC76" s="429"/>
      <c r="AD76" s="429"/>
      <c r="AE76" s="429"/>
      <c r="AF76" s="429"/>
      <c r="AG76" s="429"/>
      <c r="AH76" s="429"/>
      <c r="AI76" s="429"/>
      <c r="AJ76" s="429"/>
      <c r="AK76" s="429"/>
    </row>
    <row r="77" spans="27:37" ht="12.75">
      <c r="AA77" s="429"/>
      <c r="AB77" s="429"/>
      <c r="AC77" s="429"/>
      <c r="AD77" s="429"/>
      <c r="AE77" s="429"/>
      <c r="AF77" s="429"/>
      <c r="AG77" s="429"/>
      <c r="AH77" s="429"/>
      <c r="AI77" s="429"/>
      <c r="AJ77" s="429"/>
      <c r="AK77" s="429"/>
    </row>
    <row r="78" spans="27:37" ht="12.75">
      <c r="AA78" s="429"/>
      <c r="AB78" s="429"/>
      <c r="AC78" s="429"/>
      <c r="AD78" s="429"/>
      <c r="AE78" s="429"/>
      <c r="AF78" s="429"/>
      <c r="AG78" s="429"/>
      <c r="AH78" s="429"/>
      <c r="AI78" s="429"/>
      <c r="AJ78" s="429"/>
      <c r="AK78" s="429"/>
    </row>
    <row r="79" spans="27:37" ht="12.75">
      <c r="AA79" s="429"/>
      <c r="AB79" s="429"/>
      <c r="AC79" s="429"/>
      <c r="AD79" s="429"/>
      <c r="AE79" s="429"/>
      <c r="AF79" s="429"/>
      <c r="AG79" s="429"/>
      <c r="AH79" s="429"/>
      <c r="AI79" s="429"/>
      <c r="AJ79" s="429"/>
      <c r="AK79" s="429"/>
    </row>
    <row r="80" spans="27:37" ht="12.75">
      <c r="AA80" s="429"/>
      <c r="AB80" s="429"/>
      <c r="AC80" s="429"/>
      <c r="AD80" s="429"/>
      <c r="AE80" s="429"/>
      <c r="AF80" s="429"/>
      <c r="AG80" s="429"/>
      <c r="AH80" s="429"/>
      <c r="AI80" s="429"/>
      <c r="AJ80" s="429"/>
      <c r="AK80" s="429"/>
    </row>
    <row r="81" spans="27:37" ht="12.75">
      <c r="AA81" s="429"/>
      <c r="AB81" s="429"/>
      <c r="AC81" s="429"/>
      <c r="AD81" s="429"/>
      <c r="AE81" s="429"/>
      <c r="AF81" s="429"/>
      <c r="AG81" s="429"/>
      <c r="AH81" s="429"/>
      <c r="AI81" s="429"/>
      <c r="AJ81" s="429"/>
      <c r="AK81" s="429"/>
    </row>
    <row r="82" spans="27:37" ht="12.75">
      <c r="AA82" s="429"/>
      <c r="AB82" s="429"/>
      <c r="AC82" s="429"/>
      <c r="AD82" s="429"/>
      <c r="AE82" s="429"/>
      <c r="AF82" s="429"/>
      <c r="AG82" s="429"/>
      <c r="AH82" s="429"/>
      <c r="AI82" s="429"/>
      <c r="AJ82" s="429"/>
      <c r="AK82" s="429"/>
    </row>
    <row r="83" spans="27:37" ht="12.75">
      <c r="AA83" s="429"/>
      <c r="AB83" s="429"/>
      <c r="AC83" s="429"/>
      <c r="AD83" s="429"/>
      <c r="AE83" s="429"/>
      <c r="AF83" s="429"/>
      <c r="AG83" s="429"/>
      <c r="AH83" s="429"/>
      <c r="AI83" s="429"/>
      <c r="AJ83" s="429"/>
      <c r="AK83" s="429"/>
    </row>
    <row r="84" spans="27:37" ht="12.75">
      <c r="AA84" s="429"/>
      <c r="AB84" s="429"/>
      <c r="AC84" s="429"/>
      <c r="AD84" s="429"/>
      <c r="AE84" s="429"/>
      <c r="AF84" s="429"/>
      <c r="AG84" s="429"/>
      <c r="AH84" s="429"/>
      <c r="AI84" s="429"/>
      <c r="AJ84" s="429"/>
      <c r="AK84" s="429"/>
    </row>
    <row r="85" spans="27:37" ht="12.75">
      <c r="AA85" s="429"/>
      <c r="AB85" s="429"/>
      <c r="AC85" s="429"/>
      <c r="AD85" s="429"/>
      <c r="AE85" s="429"/>
      <c r="AF85" s="429"/>
      <c r="AG85" s="429"/>
      <c r="AH85" s="429"/>
      <c r="AI85" s="429"/>
      <c r="AJ85" s="429"/>
      <c r="AK85" s="429"/>
    </row>
    <row r="86" spans="27:37" ht="12.75">
      <c r="AA86" s="429"/>
      <c r="AB86" s="429"/>
      <c r="AC86" s="429"/>
      <c r="AD86" s="429"/>
      <c r="AE86" s="429"/>
      <c r="AF86" s="429"/>
      <c r="AG86" s="429"/>
      <c r="AH86" s="429"/>
      <c r="AI86" s="429"/>
      <c r="AJ86" s="429"/>
      <c r="AK86" s="429"/>
    </row>
    <row r="87" spans="27:37" ht="12.75">
      <c r="AA87" s="429"/>
      <c r="AB87" s="429"/>
      <c r="AC87" s="429"/>
      <c r="AD87" s="429"/>
      <c r="AE87" s="429"/>
      <c r="AF87" s="429"/>
      <c r="AG87" s="429"/>
      <c r="AH87" s="429"/>
      <c r="AI87" s="429"/>
      <c r="AJ87" s="429"/>
      <c r="AK87" s="429"/>
    </row>
    <row r="88" spans="27:37" ht="12.75">
      <c r="AA88" s="429"/>
      <c r="AB88" s="429"/>
      <c r="AC88" s="429"/>
      <c r="AD88" s="429"/>
      <c r="AE88" s="429"/>
      <c r="AF88" s="429"/>
      <c r="AG88" s="429"/>
      <c r="AH88" s="429"/>
      <c r="AI88" s="429"/>
      <c r="AJ88" s="429"/>
      <c r="AK88" s="429"/>
    </row>
    <row r="89" spans="27:37" ht="12.75">
      <c r="AA89" s="429"/>
      <c r="AB89" s="429"/>
      <c r="AC89" s="429"/>
      <c r="AD89" s="429"/>
      <c r="AE89" s="429"/>
      <c r="AF89" s="429"/>
      <c r="AG89" s="429"/>
      <c r="AH89" s="429"/>
      <c r="AI89" s="429"/>
      <c r="AJ89" s="429"/>
      <c r="AK89" s="429"/>
    </row>
    <row r="90" spans="27:37" ht="12.75">
      <c r="AA90" s="429"/>
      <c r="AB90" s="429"/>
      <c r="AC90" s="429"/>
      <c r="AD90" s="429"/>
      <c r="AE90" s="429"/>
      <c r="AF90" s="429"/>
      <c r="AG90" s="429"/>
      <c r="AH90" s="429"/>
      <c r="AI90" s="429"/>
      <c r="AJ90" s="429"/>
      <c r="AK90" s="429"/>
    </row>
    <row r="91" spans="27:37" ht="12.75">
      <c r="AA91" s="429"/>
      <c r="AB91" s="429"/>
      <c r="AC91" s="429"/>
      <c r="AD91" s="429"/>
      <c r="AE91" s="429"/>
      <c r="AF91" s="429"/>
      <c r="AG91" s="429"/>
      <c r="AH91" s="429"/>
      <c r="AI91" s="429"/>
      <c r="AJ91" s="429"/>
      <c r="AK91" s="429"/>
    </row>
    <row r="92" spans="27:37" ht="12.75">
      <c r="AA92" s="429"/>
      <c r="AB92" s="429"/>
      <c r="AC92" s="429"/>
      <c r="AD92" s="429"/>
      <c r="AE92" s="429"/>
      <c r="AF92" s="429"/>
      <c r="AG92" s="429"/>
      <c r="AH92" s="429"/>
      <c r="AI92" s="429"/>
      <c r="AJ92" s="429"/>
      <c r="AK92" s="429"/>
    </row>
    <row r="93" spans="27:37" ht="12.75">
      <c r="AA93" s="429"/>
      <c r="AB93" s="429"/>
      <c r="AC93" s="429"/>
      <c r="AD93" s="429"/>
      <c r="AE93" s="429"/>
      <c r="AF93" s="429"/>
      <c r="AG93" s="429"/>
      <c r="AH93" s="429"/>
      <c r="AI93" s="429"/>
      <c r="AJ93" s="429"/>
      <c r="AK93" s="429"/>
    </row>
    <row r="94" spans="27:37" ht="12.75">
      <c r="AA94" s="429"/>
      <c r="AB94" s="429"/>
      <c r="AC94" s="429"/>
      <c r="AD94" s="429"/>
      <c r="AE94" s="429"/>
      <c r="AF94" s="429"/>
      <c r="AG94" s="429"/>
      <c r="AH94" s="429"/>
      <c r="AI94" s="429"/>
      <c r="AJ94" s="429"/>
      <c r="AK94" s="429"/>
    </row>
    <row r="95" spans="27:37" ht="12.75">
      <c r="AA95" s="429"/>
      <c r="AB95" s="429"/>
      <c r="AC95" s="429"/>
      <c r="AD95" s="429"/>
      <c r="AE95" s="429"/>
      <c r="AF95" s="429"/>
      <c r="AG95" s="429"/>
      <c r="AH95" s="429"/>
      <c r="AI95" s="429"/>
      <c r="AJ95" s="429"/>
      <c r="AK95" s="429"/>
    </row>
    <row r="96" spans="27:37" ht="12.75">
      <c r="AA96" s="429"/>
      <c r="AB96" s="429"/>
      <c r="AC96" s="429"/>
      <c r="AD96" s="429"/>
      <c r="AE96" s="429"/>
      <c r="AF96" s="429"/>
      <c r="AG96" s="429"/>
      <c r="AH96" s="429"/>
      <c r="AI96" s="429"/>
      <c r="AJ96" s="429"/>
      <c r="AK96" s="429"/>
    </row>
    <row r="97" spans="27:37" ht="12.75">
      <c r="AA97" s="429"/>
      <c r="AB97" s="429"/>
      <c r="AC97" s="429"/>
      <c r="AD97" s="429"/>
      <c r="AE97" s="429"/>
      <c r="AF97" s="429"/>
      <c r="AG97" s="429"/>
      <c r="AH97" s="429"/>
      <c r="AI97" s="429"/>
      <c r="AJ97" s="429"/>
      <c r="AK97" s="429"/>
    </row>
    <row r="98" spans="27:37" ht="12.75">
      <c r="AA98" s="429"/>
      <c r="AB98" s="429"/>
      <c r="AC98" s="429"/>
      <c r="AD98" s="429"/>
      <c r="AE98" s="429"/>
      <c r="AF98" s="429"/>
      <c r="AG98" s="429"/>
      <c r="AH98" s="429"/>
      <c r="AI98" s="429"/>
      <c r="AJ98" s="429"/>
      <c r="AK98" s="429"/>
    </row>
    <row r="99" spans="27:37" ht="12.75">
      <c r="AA99" s="429"/>
      <c r="AB99" s="429"/>
      <c r="AC99" s="429"/>
      <c r="AD99" s="429"/>
      <c r="AE99" s="429"/>
      <c r="AF99" s="429"/>
      <c r="AG99" s="429"/>
      <c r="AH99" s="429"/>
      <c r="AI99" s="429"/>
      <c r="AJ99" s="429"/>
      <c r="AK99" s="429"/>
    </row>
    <row r="100" spans="27:37" ht="12.75">
      <c r="AA100" s="429"/>
      <c r="AB100" s="429"/>
      <c r="AC100" s="429"/>
      <c r="AD100" s="429"/>
      <c r="AE100" s="429"/>
      <c r="AF100" s="429"/>
      <c r="AG100" s="429"/>
      <c r="AH100" s="429"/>
      <c r="AI100" s="429"/>
      <c r="AJ100" s="429"/>
      <c r="AK100" s="429"/>
    </row>
    <row r="101" spans="27:37" ht="12.75">
      <c r="AA101" s="429"/>
      <c r="AB101" s="429"/>
      <c r="AC101" s="429"/>
      <c r="AD101" s="429"/>
      <c r="AE101" s="429"/>
      <c r="AF101" s="429"/>
      <c r="AG101" s="429"/>
      <c r="AH101" s="429"/>
      <c r="AI101" s="429"/>
      <c r="AJ101" s="429"/>
      <c r="AK101" s="429"/>
    </row>
    <row r="102" spans="27:37" ht="12.75">
      <c r="AA102" s="104"/>
      <c r="AB102" s="104"/>
      <c r="AC102" s="104"/>
      <c r="AD102" s="104"/>
      <c r="AE102" s="104"/>
      <c r="AF102" s="104"/>
      <c r="AG102" s="104"/>
      <c r="AH102" s="104"/>
      <c r="AI102" s="429"/>
      <c r="AJ102" s="429"/>
      <c r="AK102" s="429"/>
    </row>
    <row r="103" spans="27:37" ht="13.5">
      <c r="AA103" s="431"/>
      <c r="AB103" s="431"/>
      <c r="AC103" s="432"/>
      <c r="AD103" s="432"/>
      <c r="AE103" s="432"/>
      <c r="AF103" s="432"/>
      <c r="AG103" s="432"/>
      <c r="AH103" s="104"/>
      <c r="AI103" s="429"/>
      <c r="AJ103" s="429"/>
      <c r="AK103" s="429"/>
    </row>
    <row r="104" spans="27:37" ht="12.75">
      <c r="AA104" s="432"/>
      <c r="AB104" s="432"/>
      <c r="AC104" s="432"/>
      <c r="AD104" s="432"/>
      <c r="AE104" s="432"/>
      <c r="AF104" s="432"/>
      <c r="AG104" s="432"/>
      <c r="AH104" s="104"/>
      <c r="AI104" s="429"/>
      <c r="AJ104" s="429"/>
      <c r="AK104" s="429"/>
    </row>
    <row r="105" spans="27:37" ht="12.75">
      <c r="AA105" s="429"/>
      <c r="AB105" s="429"/>
      <c r="AC105" s="429"/>
      <c r="AD105" s="429"/>
      <c r="AE105" s="429"/>
      <c r="AF105" s="429"/>
      <c r="AG105" s="429"/>
      <c r="AH105" s="429"/>
      <c r="AI105" s="429"/>
      <c r="AJ105" s="429"/>
      <c r="AK105" s="429"/>
    </row>
    <row r="106" spans="27:37" ht="12.75">
      <c r="AA106" s="429"/>
      <c r="AB106" s="429"/>
      <c r="AC106" s="429"/>
      <c r="AD106" s="429"/>
      <c r="AE106" s="429"/>
      <c r="AF106" s="429"/>
      <c r="AG106" s="429"/>
      <c r="AH106" s="429"/>
      <c r="AI106" s="429"/>
      <c r="AJ106" s="429"/>
      <c r="AK106" s="429"/>
    </row>
    <row r="107" spans="27:37" ht="12.75">
      <c r="AA107" s="429"/>
      <c r="AB107" s="429"/>
      <c r="AC107" s="429"/>
      <c r="AD107" s="429"/>
      <c r="AE107" s="429"/>
      <c r="AF107" s="429"/>
      <c r="AG107" s="429"/>
      <c r="AH107" s="429"/>
      <c r="AI107" s="429"/>
      <c r="AJ107" s="429"/>
      <c r="AK107" s="429"/>
    </row>
  </sheetData>
  <sheetProtection password="C71C" sheet="1" objects="1" scenarios="1"/>
  <printOptions horizontalCentered="1" verticalCentered="1"/>
  <pageMargins left="0.25" right="0.25" top="0.5" bottom="0.5" header="0.25" footer="0.25"/>
  <pageSetup blackAndWhite="1" fitToHeight="1" fitToWidth="1" horizontalDpi="300" verticalDpi="300" orientation="landscape" scale="69" r:id="rId1"/>
  <headerFooter alignWithMargins="0">
    <oddHeader>&amp;C&amp;"Times New Roman,Bold Italic"&amp;12M2M Lite Review</oddHeader>
    <oddFooter>&amp;L&amp;A&amp;R&amp;D &amp;T &amp;F</oddFooter>
  </headerFooter>
  <rowBreaks count="1" manualBreakCount="1">
    <brk id="37" max="11" man="1"/>
  </rowBreaks>
</worksheet>
</file>

<file path=xl/worksheets/sheet4.xml><?xml version="1.0" encoding="utf-8"?>
<worksheet xmlns="http://schemas.openxmlformats.org/spreadsheetml/2006/main" xmlns:r="http://schemas.openxmlformats.org/officeDocument/2006/relationships">
  <sheetPr codeName="Sheet6"/>
  <dimension ref="A1:V439"/>
  <sheetViews>
    <sheetView showGridLines="0" workbookViewId="0" topLeftCell="A1">
      <selection activeCell="A1" sqref="A1"/>
    </sheetView>
  </sheetViews>
  <sheetFormatPr defaultColWidth="8" defaultRowHeight="12.75"/>
  <cols>
    <col min="1" max="1" width="2.83203125" style="4" customWidth="1"/>
    <col min="2" max="2" width="3.66015625" style="4" customWidth="1"/>
    <col min="3" max="3" width="23.83203125" style="4" customWidth="1"/>
    <col min="4" max="4" width="24.33203125" style="4" customWidth="1"/>
    <col min="5" max="8" width="13.83203125" style="4" customWidth="1"/>
    <col min="9" max="10" width="13.83203125" style="259" customWidth="1"/>
    <col min="11" max="11" width="81.33203125" style="4" customWidth="1"/>
    <col min="12" max="12" width="2.83203125" style="259" customWidth="1"/>
    <col min="13" max="16384" width="8" style="4" customWidth="1"/>
  </cols>
  <sheetData>
    <row r="1" spans="1:12" ht="5.25" customHeight="1">
      <c r="A1" s="1"/>
      <c r="B1" s="2"/>
      <c r="C1" s="2"/>
      <c r="D1" s="2"/>
      <c r="E1" s="2"/>
      <c r="F1" s="2"/>
      <c r="G1" s="2"/>
      <c r="H1" s="2"/>
      <c r="I1" s="330"/>
      <c r="J1" s="330"/>
      <c r="K1" s="2"/>
      <c r="L1" s="488"/>
    </row>
    <row r="2" spans="1:12" ht="15.75">
      <c r="A2" s="5"/>
      <c r="B2" s="237" t="s">
        <v>190</v>
      </c>
      <c r="C2" s="258"/>
      <c r="D2" s="258"/>
      <c r="E2" s="453" t="s">
        <v>165</v>
      </c>
      <c r="F2" s="504">
        <f>Primary!E5</f>
        <v>0</v>
      </c>
      <c r="G2" s="505"/>
      <c r="H2" s="505"/>
      <c r="I2" s="506"/>
      <c r="J2" s="484"/>
      <c r="K2" s="258"/>
      <c r="L2" s="489"/>
    </row>
    <row r="3" spans="1:22" ht="15.75">
      <c r="A3" s="5"/>
      <c r="B3" s="196" t="str">
        <f>Primary!E2&amp;", "&amp;Primary!E3</f>
        <v>, </v>
      </c>
      <c r="C3" s="258"/>
      <c r="D3" s="258"/>
      <c r="E3" s="258"/>
      <c r="F3" s="259"/>
      <c r="G3" s="259"/>
      <c r="H3" s="259"/>
      <c r="I3" s="479" t="s">
        <v>336</v>
      </c>
      <c r="J3" s="479"/>
      <c r="L3" s="490"/>
      <c r="N3"/>
      <c r="O3"/>
      <c r="P3"/>
      <c r="Q3"/>
      <c r="R3"/>
      <c r="S3"/>
      <c r="T3"/>
      <c r="U3"/>
      <c r="V3"/>
    </row>
    <row r="4" spans="1:22" ht="13.5">
      <c r="A4" s="5"/>
      <c r="B4" s="261" t="s">
        <v>149</v>
      </c>
      <c r="C4" s="258"/>
      <c r="D4" s="258"/>
      <c r="E4" s="258"/>
      <c r="F4" s="258"/>
      <c r="G4" s="258"/>
      <c r="H4" s="258"/>
      <c r="I4" s="479" t="s">
        <v>217</v>
      </c>
      <c r="J4" s="479"/>
      <c r="L4" s="490"/>
      <c r="N4"/>
      <c r="O4"/>
      <c r="P4"/>
      <c r="Q4"/>
      <c r="R4"/>
      <c r="S4"/>
      <c r="T4"/>
      <c r="U4"/>
      <c r="V4"/>
    </row>
    <row r="5" spans="1:20" ht="13.5">
      <c r="A5" s="5"/>
      <c r="B5" s="222"/>
      <c r="C5" s="222"/>
      <c r="D5" s="222"/>
      <c r="E5" s="259"/>
      <c r="F5" s="222"/>
      <c r="G5" s="222"/>
      <c r="H5" s="222"/>
      <c r="I5" s="479" t="s">
        <v>337</v>
      </c>
      <c r="J5" s="479"/>
      <c r="L5" s="490"/>
      <c r="N5" s="9"/>
      <c r="O5" s="9"/>
      <c r="R5" s="12"/>
      <c r="S5" s="11"/>
      <c r="T5" s="11"/>
    </row>
    <row r="6" spans="1:12" ht="5.25" customHeight="1" thickBot="1">
      <c r="A6" s="5"/>
      <c r="B6" s="13" t="s">
        <v>2</v>
      </c>
      <c r="C6" s="6"/>
      <c r="D6" s="6"/>
      <c r="E6" s="14"/>
      <c r="F6" s="14"/>
      <c r="G6" s="14"/>
      <c r="H6" s="14"/>
      <c r="I6" s="258"/>
      <c r="J6" s="258"/>
      <c r="K6" s="14"/>
      <c r="L6" s="264"/>
    </row>
    <row r="7" spans="1:12" s="259" customFormat="1" ht="67.5" customHeight="1" thickBot="1" thickTop="1">
      <c r="A7" s="262"/>
      <c r="B7" s="475" t="s">
        <v>286</v>
      </c>
      <c r="C7" s="472"/>
      <c r="D7" s="473"/>
      <c r="E7" s="451" t="str">
        <f>"Audit Year "&amp;Primary!E6</f>
        <v>Audit Year </v>
      </c>
      <c r="F7" s="451" t="str">
        <f>IF(Primary!E9=0,"YTD Data Not Available","YTD Thru Month "&amp;Primary!E9)</f>
        <v>YTD Data Not Available</v>
      </c>
      <c r="G7" s="452" t="s">
        <v>170</v>
      </c>
      <c r="H7" s="452" t="s">
        <v>168</v>
      </c>
      <c r="I7" s="452" t="s">
        <v>169</v>
      </c>
      <c r="J7" s="452" t="s">
        <v>150</v>
      </c>
      <c r="K7" s="452" t="s">
        <v>213</v>
      </c>
      <c r="L7" s="264"/>
    </row>
    <row r="8" spans="1:12" s="11" customFormat="1" ht="13.5" thickTop="1">
      <c r="A8" s="303"/>
      <c r="B8" s="304" t="s">
        <v>191</v>
      </c>
      <c r="C8" s="305"/>
      <c r="D8" s="306"/>
      <c r="E8" s="307"/>
      <c r="F8" s="307"/>
      <c r="G8" s="217">
        <f>IF(Primary!$E$9=0,0,F8*12/Primary!$E$9)</f>
        <v>0</v>
      </c>
      <c r="H8" s="307"/>
      <c r="I8" s="197">
        <f>H8</f>
        <v>0</v>
      </c>
      <c r="J8" s="307"/>
      <c r="K8" s="476"/>
      <c r="L8" s="308"/>
    </row>
    <row r="9" spans="1:12" s="11" customFormat="1" ht="12.75">
      <c r="A9" s="303"/>
      <c r="B9" s="309" t="s">
        <v>241</v>
      </c>
      <c r="C9" s="310"/>
      <c r="D9" s="311"/>
      <c r="E9" s="198"/>
      <c r="F9" s="198"/>
      <c r="G9" s="197">
        <f>IF(Primary!$E$9=0,0,F9*12/Primary!$E$9)</f>
        <v>0</v>
      </c>
      <c r="H9" s="198">
        <f>RentInput!F60</f>
        <v>0</v>
      </c>
      <c r="I9" s="197">
        <f>H9</f>
        <v>0</v>
      </c>
      <c r="J9" s="197">
        <f>RentInput!$F$60</f>
        <v>0</v>
      </c>
      <c r="K9" s="477"/>
      <c r="L9" s="308"/>
    </row>
    <row r="10" spans="1:12" s="11" customFormat="1" ht="12.75">
      <c r="A10" s="303"/>
      <c r="B10" s="309" t="s">
        <v>192</v>
      </c>
      <c r="C10" s="310"/>
      <c r="D10" s="311"/>
      <c r="E10" s="198"/>
      <c r="F10" s="198"/>
      <c r="G10" s="197">
        <f>IF(Primary!$E$9=0,0,F10*12/Primary!$E$9)</f>
        <v>0</v>
      </c>
      <c r="H10" s="198"/>
      <c r="I10" s="197">
        <f>I11+I12</f>
        <v>0</v>
      </c>
      <c r="J10" s="198"/>
      <c r="K10" s="478"/>
      <c r="L10" s="308"/>
    </row>
    <row r="11" spans="1:12" s="11" customFormat="1" ht="12.75">
      <c r="A11" s="303"/>
      <c r="B11" s="309" t="s">
        <v>195</v>
      </c>
      <c r="C11" s="310"/>
      <c r="D11" s="311"/>
      <c r="E11" s="197">
        <f>SUM(E8:E9)</f>
        <v>0</v>
      </c>
      <c r="F11" s="197">
        <f>SUM(F8:F9)</f>
        <v>0</v>
      </c>
      <c r="G11" s="197">
        <f>IF(Primary!$E$9=0,0,F11*12/Primary!$E$9)</f>
        <v>0</v>
      </c>
      <c r="H11" s="197">
        <f>SUM(H8:H9)</f>
        <v>0</v>
      </c>
      <c r="I11" s="197">
        <f>H11</f>
        <v>0</v>
      </c>
      <c r="J11" s="197">
        <f>SUM(J8:J9)</f>
        <v>0</v>
      </c>
      <c r="K11" s="478"/>
      <c r="L11" s="308"/>
    </row>
    <row r="12" spans="1:12" s="11" customFormat="1" ht="12.75">
      <c r="A12" s="303"/>
      <c r="B12" s="309" t="s">
        <v>196</v>
      </c>
      <c r="C12" s="310"/>
      <c r="D12" s="311"/>
      <c r="E12" s="197">
        <f>E10-E11</f>
        <v>0</v>
      </c>
      <c r="F12" s="197">
        <f>F10-F11</f>
        <v>0</v>
      </c>
      <c r="G12" s="197">
        <f>IF(Primary!$E$9=0,0,F12*12/Primary!$E$9)</f>
        <v>0</v>
      </c>
      <c r="H12" s="197">
        <f>H10-H11</f>
        <v>0</v>
      </c>
      <c r="I12" s="197">
        <f>H12*(1+(Primary!$E$10*Primary!$E$15/12))</f>
        <v>0</v>
      </c>
      <c r="J12" s="197">
        <f>J10-J11</f>
        <v>0</v>
      </c>
      <c r="K12" s="478"/>
      <c r="L12" s="308"/>
    </row>
    <row r="13" spans="1:12" s="11" customFormat="1" ht="12.75">
      <c r="A13" s="303"/>
      <c r="B13" s="309" t="s">
        <v>193</v>
      </c>
      <c r="C13" s="310"/>
      <c r="D13" s="311"/>
      <c r="E13" s="198"/>
      <c r="F13" s="198"/>
      <c r="G13" s="197">
        <f>IF(Primary!$E$9=0,0,F13*12/Primary!$E$9)</f>
        <v>0</v>
      </c>
      <c r="H13" s="198"/>
      <c r="I13" s="197">
        <f>H13</f>
        <v>0</v>
      </c>
      <c r="J13" s="198"/>
      <c r="K13" s="478"/>
      <c r="L13" s="308"/>
    </row>
    <row r="14" spans="1:12" s="11" customFormat="1" ht="12.75">
      <c r="A14" s="303"/>
      <c r="B14" s="309" t="s">
        <v>194</v>
      </c>
      <c r="C14" s="310"/>
      <c r="D14" s="311"/>
      <c r="E14" s="198"/>
      <c r="F14" s="198"/>
      <c r="G14" s="197">
        <f>IF(Primary!$E$9=0,0,F14*12/Primary!$E$9)</f>
        <v>0</v>
      </c>
      <c r="H14" s="198"/>
      <c r="I14" s="197">
        <f>((H14-I13)*(1+(Primary!$E$10*Primary!$E$15/12))+I13)</f>
        <v>0</v>
      </c>
      <c r="J14" s="198"/>
      <c r="K14" s="478"/>
      <c r="L14" s="308"/>
    </row>
    <row r="15" spans="1:12" s="11" customFormat="1" ht="12.75">
      <c r="A15" s="303"/>
      <c r="B15" s="309" t="s">
        <v>197</v>
      </c>
      <c r="C15" s="310"/>
      <c r="D15" s="311"/>
      <c r="E15" s="197">
        <f>E14-E13</f>
        <v>0</v>
      </c>
      <c r="F15" s="197">
        <f>F14-F13</f>
        <v>0</v>
      </c>
      <c r="G15" s="197">
        <f>IF(Primary!$E$9=0,0,F15*12/Primary!$E$9)</f>
        <v>0</v>
      </c>
      <c r="H15" s="197">
        <f>H14-H13</f>
        <v>0</v>
      </c>
      <c r="I15" s="197">
        <f>I14-I13</f>
        <v>0</v>
      </c>
      <c r="J15" s="197">
        <f>J14-J13</f>
        <v>0</v>
      </c>
      <c r="K15" s="478"/>
      <c r="L15" s="308"/>
    </row>
    <row r="16" spans="1:12" s="11" customFormat="1" ht="12.75">
      <c r="A16" s="303"/>
      <c r="B16" s="312" t="s">
        <v>151</v>
      </c>
      <c r="C16" s="313"/>
      <c r="D16" s="314"/>
      <c r="E16" s="199"/>
      <c r="F16" s="199"/>
      <c r="G16" s="218">
        <f>IF(Primary!$E$9=0,0,F16*12/Primary!$E$9)</f>
        <v>0</v>
      </c>
      <c r="H16" s="199"/>
      <c r="I16" s="200">
        <f>H16*(1+(Primary!$E$10*Primary!$E$15/12))</f>
        <v>0</v>
      </c>
      <c r="J16" s="199"/>
      <c r="K16" s="478"/>
      <c r="L16" s="308"/>
    </row>
    <row r="17" spans="1:12" s="259" customFormat="1" ht="12.75">
      <c r="A17" s="262"/>
      <c r="B17" s="272" t="s">
        <v>3</v>
      </c>
      <c r="C17" s="267"/>
      <c r="D17" s="268"/>
      <c r="E17" s="201">
        <f aca="true" t="shared" si="0" ref="E17:J17">E10+E14+E16</f>
        <v>0</v>
      </c>
      <c r="F17" s="201">
        <f t="shared" si="0"/>
        <v>0</v>
      </c>
      <c r="G17" s="201">
        <f t="shared" si="0"/>
        <v>0</v>
      </c>
      <c r="H17" s="201">
        <f t="shared" si="0"/>
        <v>0</v>
      </c>
      <c r="I17" s="201">
        <f t="shared" si="0"/>
        <v>0</v>
      </c>
      <c r="J17" s="201">
        <f t="shared" si="0"/>
        <v>0</v>
      </c>
      <c r="K17" s="478"/>
      <c r="L17" s="265"/>
    </row>
    <row r="18" spans="1:12" s="11" customFormat="1" ht="12.75">
      <c r="A18" s="303"/>
      <c r="B18" s="315"/>
      <c r="C18" s="310"/>
      <c r="D18" s="311"/>
      <c r="E18" s="202"/>
      <c r="F18" s="202"/>
      <c r="G18" s="197"/>
      <c r="H18" s="202"/>
      <c r="I18" s="203"/>
      <c r="J18" s="486"/>
      <c r="K18" s="495"/>
      <c r="L18" s="308"/>
    </row>
    <row r="19" spans="1:12" s="11" customFormat="1" ht="12.75">
      <c r="A19" s="303"/>
      <c r="B19" s="315" t="s">
        <v>254</v>
      </c>
      <c r="C19" s="310"/>
      <c r="D19" s="311"/>
      <c r="E19" s="202"/>
      <c r="F19" s="202"/>
      <c r="G19" s="197"/>
      <c r="H19" s="202"/>
      <c r="I19" s="203"/>
      <c r="J19" s="486"/>
      <c r="K19" s="495"/>
      <c r="L19" s="308"/>
    </row>
    <row r="20" spans="1:12" s="11" customFormat="1" ht="12.75">
      <c r="A20" s="303"/>
      <c r="B20" s="316"/>
      <c r="C20" s="323" t="s">
        <v>249</v>
      </c>
      <c r="D20" s="311"/>
      <c r="E20" s="198"/>
      <c r="F20" s="198"/>
      <c r="G20" s="197">
        <f>IF(Primary!$E$9=0,0,F20*12/Primary!$E$9)</f>
        <v>0</v>
      </c>
      <c r="H20" s="198"/>
      <c r="I20" s="197">
        <f>H20*(1+(Primary!$E$12*Primary!$E$15/12))</f>
        <v>0</v>
      </c>
      <c r="J20" s="198"/>
      <c r="K20" s="493"/>
      <c r="L20" s="308"/>
    </row>
    <row r="21" spans="1:12" s="11" customFormat="1" ht="12.75">
      <c r="A21" s="303"/>
      <c r="B21" s="316"/>
      <c r="C21" s="310" t="s">
        <v>283</v>
      </c>
      <c r="D21" s="311"/>
      <c r="E21" s="198"/>
      <c r="F21" s="198"/>
      <c r="G21" s="197">
        <f>IF(Primary!$E$9=0,0,F21*12/Primary!$E$9)</f>
        <v>0</v>
      </c>
      <c r="H21" s="198"/>
      <c r="I21" s="197">
        <f>H21*(1+(Primary!$E$12*Primary!$E$15/12))</f>
        <v>0</v>
      </c>
      <c r="J21" s="198"/>
      <c r="K21" s="493"/>
      <c r="L21" s="308"/>
    </row>
    <row r="22" spans="1:12" s="11" customFormat="1" ht="12.75">
      <c r="A22" s="303"/>
      <c r="B22" s="316"/>
      <c r="C22" s="310" t="s">
        <v>211</v>
      </c>
      <c r="D22" s="311"/>
      <c r="E22" s="198"/>
      <c r="F22" s="198"/>
      <c r="G22" s="197">
        <f>IF(Primary!$E$9=0,0,F22*12/Primary!$E$9)</f>
        <v>0</v>
      </c>
      <c r="H22" s="198"/>
      <c r="I22" s="197">
        <f>H22*(1+(Primary!$E$12*Primary!$E$15/12))</f>
        <v>0</v>
      </c>
      <c r="J22" s="198"/>
      <c r="K22" s="493"/>
      <c r="L22" s="308"/>
    </row>
    <row r="23" spans="1:12" s="11" customFormat="1" ht="25.5" hidden="1">
      <c r="A23" s="303"/>
      <c r="B23" s="316"/>
      <c r="C23" s="310" t="s">
        <v>4</v>
      </c>
      <c r="D23" s="311"/>
      <c r="E23" s="198"/>
      <c r="F23" s="198"/>
      <c r="G23" s="197">
        <f>IF(Primary!$E$9=0,0,F23*12/Primary!$E$9)</f>
        <v>0</v>
      </c>
      <c r="H23" s="198"/>
      <c r="I23" s="197">
        <f>H23*(1+(Primary!$E$12*Primary!$E$15/12))</f>
        <v>0</v>
      </c>
      <c r="J23" s="198"/>
      <c r="K23" s="493" t="s">
        <v>338</v>
      </c>
      <c r="L23" s="308"/>
    </row>
    <row r="24" spans="1:12" s="11" customFormat="1" ht="12.75">
      <c r="A24" s="303"/>
      <c r="B24" s="316"/>
      <c r="C24" s="310" t="s">
        <v>250</v>
      </c>
      <c r="D24" s="311"/>
      <c r="E24" s="198"/>
      <c r="F24" s="198"/>
      <c r="G24" s="197">
        <f>IF(Primary!$E$9=0,0,F24*12/Primary!$E$9)</f>
        <v>0</v>
      </c>
      <c r="H24" s="198"/>
      <c r="I24" s="197">
        <f>H24*(1+(Primary!$E$12*Primary!$E$15/12))</f>
        <v>0</v>
      </c>
      <c r="J24" s="198"/>
      <c r="K24" s="493"/>
      <c r="L24" s="308"/>
    </row>
    <row r="25" spans="1:12" s="11" customFormat="1" ht="12.75" hidden="1">
      <c r="A25" s="303"/>
      <c r="B25" s="317"/>
      <c r="C25" s="310" t="s">
        <v>5</v>
      </c>
      <c r="D25" s="311"/>
      <c r="E25" s="198"/>
      <c r="F25" s="198"/>
      <c r="G25" s="197">
        <f>IF(Primary!$E$9=0,0,F25*12/Primary!$E$9)</f>
        <v>0</v>
      </c>
      <c r="H25" s="198"/>
      <c r="I25" s="197">
        <f>H25*(1+(Primary!$E$12*Primary!$E$15/12))</f>
        <v>0</v>
      </c>
      <c r="J25" s="198"/>
      <c r="K25" s="478"/>
      <c r="L25" s="308"/>
    </row>
    <row r="26" spans="1:12" s="11" customFormat="1" ht="12.75" hidden="1">
      <c r="A26" s="303"/>
      <c r="B26" s="317"/>
      <c r="C26" s="310" t="s">
        <v>6</v>
      </c>
      <c r="D26" s="311"/>
      <c r="E26" s="198"/>
      <c r="F26" s="198"/>
      <c r="G26" s="197">
        <f>IF(Primary!$E$9=0,0,F26*12/Primary!$E$9)</f>
        <v>0</v>
      </c>
      <c r="H26" s="198"/>
      <c r="I26" s="197">
        <f>H26*(1+(Primary!$E$12*Primary!$E$15/12))</f>
        <v>0</v>
      </c>
      <c r="J26" s="198"/>
      <c r="K26" s="478"/>
      <c r="L26" s="308"/>
    </row>
    <row r="27" spans="1:12" s="11" customFormat="1" ht="12.75">
      <c r="A27" s="303"/>
      <c r="B27" s="317"/>
      <c r="C27" s="310" t="s">
        <v>251</v>
      </c>
      <c r="D27" s="311"/>
      <c r="E27" s="198"/>
      <c r="F27" s="198"/>
      <c r="G27" s="197">
        <f>IF(Primary!$E$9=0,0,F27*12/Primary!$E$9)</f>
        <v>0</v>
      </c>
      <c r="H27" s="198"/>
      <c r="I27" s="197">
        <f>H27*(1+(Primary!$E$12*Primary!$E$15/12))</f>
        <v>0</v>
      </c>
      <c r="J27" s="198"/>
      <c r="K27" s="478"/>
      <c r="L27" s="308"/>
    </row>
    <row r="28" spans="1:12" s="11" customFormat="1" ht="12.75" hidden="1">
      <c r="A28" s="303"/>
      <c r="B28" s="317"/>
      <c r="C28" s="319" t="s">
        <v>7</v>
      </c>
      <c r="D28" s="311"/>
      <c r="E28" s="198"/>
      <c r="F28" s="198"/>
      <c r="G28" s="197">
        <f>IF(Primary!$E$9=0,0,F28*12/Primary!$E$9)</f>
        <v>0</v>
      </c>
      <c r="H28" s="198"/>
      <c r="I28" s="197">
        <f>H28*(1+(Primary!$E$12*Primary!$E$15/12))</f>
        <v>0</v>
      </c>
      <c r="J28" s="198"/>
      <c r="K28" s="478"/>
      <c r="L28" s="308"/>
    </row>
    <row r="29" spans="1:12" s="11" customFormat="1" ht="12.75">
      <c r="A29" s="303"/>
      <c r="B29" s="317"/>
      <c r="C29" s="318" t="s">
        <v>252</v>
      </c>
      <c r="D29" s="311"/>
      <c r="E29" s="198"/>
      <c r="F29" s="198"/>
      <c r="G29" s="197">
        <f>IF(Primary!$E$9=0,0,F29*12/Primary!$E$9)</f>
        <v>0</v>
      </c>
      <c r="H29" s="198"/>
      <c r="I29" s="197">
        <f>H29*(1+(Primary!$E$12*Primary!$E$15/12))</f>
        <v>0</v>
      </c>
      <c r="J29" s="198"/>
      <c r="K29" s="478"/>
      <c r="L29" s="308"/>
    </row>
    <row r="30" spans="1:12" s="11" customFormat="1" ht="12.75">
      <c r="A30" s="303"/>
      <c r="B30" s="317"/>
      <c r="C30" s="310" t="s">
        <v>253</v>
      </c>
      <c r="D30" s="311"/>
      <c r="E30" s="198"/>
      <c r="F30" s="198"/>
      <c r="G30" s="197">
        <f>IF(Primary!$E$9=0,0,F30*12/Primary!$E$9)</f>
        <v>0</v>
      </c>
      <c r="H30" s="198"/>
      <c r="I30" s="197">
        <f>H30*(1+(Primary!$E$12*Primary!$E$15/12))</f>
        <v>0</v>
      </c>
      <c r="J30" s="198"/>
      <c r="K30" s="478"/>
      <c r="L30" s="308"/>
    </row>
    <row r="31" spans="1:12" s="11" customFormat="1" ht="12.75">
      <c r="A31" s="303"/>
      <c r="B31" s="364"/>
      <c r="C31" s="313" t="s">
        <v>247</v>
      </c>
      <c r="D31" s="314"/>
      <c r="E31" s="218">
        <f aca="true" t="shared" si="1" ref="E31:J31">E135</f>
        <v>0</v>
      </c>
      <c r="F31" s="218">
        <f t="shared" si="1"/>
        <v>0</v>
      </c>
      <c r="G31" s="218">
        <f t="shared" si="1"/>
        <v>0</v>
      </c>
      <c r="H31" s="218">
        <f t="shared" si="1"/>
        <v>0</v>
      </c>
      <c r="I31" s="218">
        <f t="shared" si="1"/>
        <v>0</v>
      </c>
      <c r="J31" s="218">
        <f t="shared" si="1"/>
        <v>0</v>
      </c>
      <c r="K31" s="478"/>
      <c r="L31" s="308"/>
    </row>
    <row r="32" spans="1:12" s="11" customFormat="1" ht="12.75" customHeight="1" hidden="1">
      <c r="A32" s="303"/>
      <c r="B32" s="317"/>
      <c r="C32" s="310" t="s">
        <v>8</v>
      </c>
      <c r="D32" s="311"/>
      <c r="E32" s="198">
        <v>0</v>
      </c>
      <c r="F32" s="198">
        <v>0</v>
      </c>
      <c r="G32" s="197">
        <f>IF(Primary!$E$9=0,0,F32*12/Primary!$E$9)</f>
        <v>0</v>
      </c>
      <c r="H32" s="198">
        <v>0</v>
      </c>
      <c r="I32" s="197">
        <f>H32*(1+(Primary!$E$12*Primary!$E$15/12))</f>
        <v>0</v>
      </c>
      <c r="J32" s="198">
        <v>0</v>
      </c>
      <c r="K32" s="496"/>
      <c r="L32" s="308"/>
    </row>
    <row r="33" spans="1:12" s="11" customFormat="1" ht="12.75" customHeight="1" hidden="1">
      <c r="A33" s="303"/>
      <c r="B33" s="320"/>
      <c r="C33" s="310" t="s">
        <v>9</v>
      </c>
      <c r="D33" s="311"/>
      <c r="E33" s="198">
        <v>0</v>
      </c>
      <c r="F33" s="198">
        <v>0</v>
      </c>
      <c r="G33" s="197">
        <f>IF(Primary!$E$9=0,0,F33*12/Primary!$E$9)</f>
        <v>0</v>
      </c>
      <c r="H33" s="198">
        <v>0</v>
      </c>
      <c r="I33" s="197">
        <f>H33*(1+(Primary!$E$12*Primary!$E$15/12))</f>
        <v>0</v>
      </c>
      <c r="J33" s="198">
        <v>0</v>
      </c>
      <c r="K33" s="496"/>
      <c r="L33" s="308"/>
    </row>
    <row r="34" spans="1:12" s="11" customFormat="1" ht="12.75" customHeight="1" hidden="1">
      <c r="A34" s="303"/>
      <c r="B34" s="317"/>
      <c r="C34" s="310" t="s">
        <v>10</v>
      </c>
      <c r="D34" s="311"/>
      <c r="E34" s="198">
        <v>0</v>
      </c>
      <c r="F34" s="198">
        <v>0</v>
      </c>
      <c r="G34" s="197">
        <f>IF(Primary!$E$9=0,0,F34*12/Primary!$E$9)</f>
        <v>0</v>
      </c>
      <c r="H34" s="198">
        <v>0</v>
      </c>
      <c r="I34" s="197">
        <f>H34*(1+(Primary!$E$12*Primary!$E$15/12))</f>
        <v>0</v>
      </c>
      <c r="J34" s="198">
        <v>0</v>
      </c>
      <c r="K34" s="496"/>
      <c r="L34" s="308"/>
    </row>
    <row r="35" spans="1:12" s="11" customFormat="1" ht="12.75" customHeight="1" hidden="1">
      <c r="A35" s="303"/>
      <c r="B35" s="317"/>
      <c r="C35" s="310" t="s">
        <v>11</v>
      </c>
      <c r="D35" s="311"/>
      <c r="E35" s="198">
        <v>0</v>
      </c>
      <c r="F35" s="198">
        <v>0</v>
      </c>
      <c r="G35" s="197">
        <f>IF(Primary!$E$9=0,0,F35*12/Primary!$E$9)</f>
        <v>0</v>
      </c>
      <c r="H35" s="198">
        <v>0</v>
      </c>
      <c r="I35" s="197">
        <f>H35*(1+(Primary!$E$12*Primary!$E$15/12))</f>
        <v>0</v>
      </c>
      <c r="J35" s="198">
        <v>0</v>
      </c>
      <c r="K35" s="496"/>
      <c r="L35" s="308"/>
    </row>
    <row r="36" spans="1:12" s="11" customFormat="1" ht="12.75" customHeight="1" hidden="1">
      <c r="A36" s="303"/>
      <c r="B36" s="317"/>
      <c r="C36" s="310" t="s">
        <v>12</v>
      </c>
      <c r="D36" s="311"/>
      <c r="E36" s="198">
        <v>0</v>
      </c>
      <c r="F36" s="198">
        <v>0</v>
      </c>
      <c r="G36" s="197">
        <f>IF(Primary!$E$9=0,0,F36*12/Primary!$E$9)</f>
        <v>0</v>
      </c>
      <c r="H36" s="198">
        <v>0</v>
      </c>
      <c r="I36" s="197">
        <f>H36*(1+(Primary!$E$12*Primary!$E$15/12))</f>
        <v>0</v>
      </c>
      <c r="J36" s="198">
        <v>0</v>
      </c>
      <c r="K36" s="496"/>
      <c r="L36" s="308"/>
    </row>
    <row r="37" spans="1:12" s="11" customFormat="1" ht="12.75" customHeight="1" hidden="1">
      <c r="A37" s="303"/>
      <c r="B37" s="317"/>
      <c r="C37" s="310" t="s">
        <v>13</v>
      </c>
      <c r="D37" s="311"/>
      <c r="E37" s="198">
        <v>0</v>
      </c>
      <c r="F37" s="198">
        <v>0</v>
      </c>
      <c r="G37" s="197">
        <f>IF(Primary!$E$9=0,0,F37*12/Primary!$E$9)</f>
        <v>0</v>
      </c>
      <c r="H37" s="198">
        <v>0</v>
      </c>
      <c r="I37" s="197">
        <f>H37*(1+(Primary!$E$12*Primary!$E$15/12))</f>
        <v>0</v>
      </c>
      <c r="J37" s="198">
        <v>0</v>
      </c>
      <c r="K37" s="496"/>
      <c r="L37" s="308"/>
    </row>
    <row r="38" spans="1:12" s="11" customFormat="1" ht="12.75" customHeight="1" hidden="1">
      <c r="A38" s="303"/>
      <c r="B38" s="364"/>
      <c r="C38" s="313" t="s">
        <v>14</v>
      </c>
      <c r="D38" s="314"/>
      <c r="E38" s="199">
        <v>0</v>
      </c>
      <c r="F38" s="199">
        <v>0</v>
      </c>
      <c r="G38" s="218">
        <f>IF(Primary!$E$9=0,0,F38*12/Primary!$E$9)</f>
        <v>0</v>
      </c>
      <c r="H38" s="199">
        <v>0</v>
      </c>
      <c r="I38" s="218">
        <f>H38*(1+(Primary!$E$12*Primary!$E$15/12))</f>
        <v>0</v>
      </c>
      <c r="J38" s="199">
        <v>0</v>
      </c>
      <c r="K38" s="496"/>
      <c r="L38" s="308"/>
    </row>
    <row r="39" spans="1:12" s="259" customFormat="1" ht="12.75" hidden="1">
      <c r="A39" s="262"/>
      <c r="B39" s="274" t="s">
        <v>15</v>
      </c>
      <c r="C39" s="267"/>
      <c r="D39" s="268"/>
      <c r="E39" s="204">
        <f aca="true" t="shared" si="2" ref="E39:J39">SUM(E20:E38)-E29-E28</f>
        <v>0</v>
      </c>
      <c r="F39" s="204">
        <f t="shared" si="2"/>
        <v>0</v>
      </c>
      <c r="G39" s="197">
        <f t="shared" si="2"/>
        <v>0</v>
      </c>
      <c r="H39" s="204">
        <f t="shared" si="2"/>
        <v>0</v>
      </c>
      <c r="I39" s="204">
        <f t="shared" si="2"/>
        <v>0</v>
      </c>
      <c r="J39" s="204">
        <f t="shared" si="2"/>
        <v>0</v>
      </c>
      <c r="K39" s="497"/>
      <c r="L39" s="265"/>
    </row>
    <row r="40" spans="1:12" s="259" customFormat="1" ht="12.75" hidden="1">
      <c r="A40" s="262"/>
      <c r="B40" s="269" t="s">
        <v>16</v>
      </c>
      <c r="C40" s="270"/>
      <c r="D40" s="271"/>
      <c r="E40" s="205">
        <f aca="true" t="shared" si="3" ref="E40:J40">E20</f>
        <v>0</v>
      </c>
      <c r="F40" s="205">
        <f t="shared" si="3"/>
        <v>0</v>
      </c>
      <c r="G40" s="218">
        <f t="shared" si="3"/>
        <v>0</v>
      </c>
      <c r="H40" s="205">
        <f t="shared" si="3"/>
        <v>0</v>
      </c>
      <c r="I40" s="205">
        <f t="shared" si="3"/>
        <v>0</v>
      </c>
      <c r="J40" s="205">
        <f t="shared" si="3"/>
        <v>0</v>
      </c>
      <c r="K40" s="497"/>
      <c r="L40" s="265"/>
    </row>
    <row r="41" spans="1:12" s="11" customFormat="1" ht="12.75">
      <c r="A41" s="303"/>
      <c r="B41" s="315" t="s">
        <v>255</v>
      </c>
      <c r="C41" s="310"/>
      <c r="D41" s="311"/>
      <c r="E41" s="202"/>
      <c r="F41" s="202"/>
      <c r="G41" s="197"/>
      <c r="H41" s="202"/>
      <c r="I41" s="203"/>
      <c r="J41" s="202"/>
      <c r="K41" s="495"/>
      <c r="L41" s="308"/>
    </row>
    <row r="42" spans="1:12" s="11" customFormat="1" ht="12.75">
      <c r="A42" s="303"/>
      <c r="B42" s="322"/>
      <c r="C42" s="310" t="s">
        <v>256</v>
      </c>
      <c r="D42" s="311"/>
      <c r="E42" s="198"/>
      <c r="F42" s="198"/>
      <c r="G42" s="197">
        <f>IF(Primary!$E$9=0,0,F42*12/Primary!$E$9)</f>
        <v>0</v>
      </c>
      <c r="H42" s="198"/>
      <c r="I42" s="197">
        <f>H42*(1+(Primary!$E$12*Primary!$E$15/12))</f>
        <v>0</v>
      </c>
      <c r="J42" s="198"/>
      <c r="K42" s="493"/>
      <c r="L42" s="308"/>
    </row>
    <row r="43" spans="1:12" s="11" customFormat="1" ht="12.75">
      <c r="A43" s="303"/>
      <c r="B43" s="322"/>
      <c r="C43" s="310" t="s">
        <v>257</v>
      </c>
      <c r="D43" s="311"/>
      <c r="E43" s="198"/>
      <c r="F43" s="198"/>
      <c r="G43" s="197">
        <f>IF(Primary!$E$9=0,0,F43*12/Primary!$E$9)</f>
        <v>0</v>
      </c>
      <c r="H43" s="198"/>
      <c r="I43" s="197">
        <f>H43*(1+(Primary!$E$12*Primary!$E$15/12))</f>
        <v>0</v>
      </c>
      <c r="J43" s="198"/>
      <c r="K43" s="478"/>
      <c r="L43" s="308"/>
    </row>
    <row r="44" spans="1:12" s="11" customFormat="1" ht="12.75">
      <c r="A44" s="303"/>
      <c r="B44" s="316"/>
      <c r="C44" s="310" t="s">
        <v>258</v>
      </c>
      <c r="D44" s="311"/>
      <c r="E44" s="198"/>
      <c r="F44" s="198"/>
      <c r="G44" s="197">
        <f>IF(Primary!$E$9=0,0,F44*12/Primary!$E$9)</f>
        <v>0</v>
      </c>
      <c r="H44" s="198"/>
      <c r="I44" s="197">
        <f>H44*(1+(Primary!$E$12*Primary!$E$15/12))</f>
        <v>0</v>
      </c>
      <c r="J44" s="198"/>
      <c r="K44" s="478"/>
      <c r="L44" s="308"/>
    </row>
    <row r="45" spans="1:12" s="11" customFormat="1" ht="12.75">
      <c r="A45" s="303"/>
      <c r="B45" s="316"/>
      <c r="C45" s="310" t="s">
        <v>259</v>
      </c>
      <c r="D45" s="311"/>
      <c r="E45" s="198"/>
      <c r="F45" s="198"/>
      <c r="G45" s="197">
        <f>IF(Primary!$E$9=0,0,F45*12/Primary!$E$9)</f>
        <v>0</v>
      </c>
      <c r="H45" s="198"/>
      <c r="I45" s="197">
        <f>H45*(1+(Primary!$E$12*Primary!$E$15/12))</f>
        <v>0</v>
      </c>
      <c r="J45" s="198"/>
      <c r="K45" s="478"/>
      <c r="L45" s="308"/>
    </row>
    <row r="46" spans="1:12" s="11" customFormat="1" ht="12.75">
      <c r="A46" s="303"/>
      <c r="B46" s="316"/>
      <c r="C46" s="310" t="s">
        <v>260</v>
      </c>
      <c r="D46" s="311"/>
      <c r="E46" s="198"/>
      <c r="F46" s="198"/>
      <c r="G46" s="197">
        <f>IF(Primary!$E$9=0,0,F46*12/Primary!$E$9)</f>
        <v>0</v>
      </c>
      <c r="H46" s="198"/>
      <c r="I46" s="197">
        <f>H46*(1+(Primary!$E$12*Primary!$E$15/12))</f>
        <v>0</v>
      </c>
      <c r="J46" s="198"/>
      <c r="K46" s="478"/>
      <c r="L46" s="308"/>
    </row>
    <row r="47" spans="1:12" s="11" customFormat="1" ht="12.75">
      <c r="A47" s="303"/>
      <c r="B47" s="316"/>
      <c r="C47" s="310" t="s">
        <v>261</v>
      </c>
      <c r="D47" s="311"/>
      <c r="E47" s="198"/>
      <c r="F47" s="198"/>
      <c r="G47" s="197">
        <f>IF(Primary!$E$9=0,0,F47*12/Primary!$E$9)</f>
        <v>0</v>
      </c>
      <c r="H47" s="198"/>
      <c r="I47" s="197">
        <f>H47*(1+(Primary!$E$12*Primary!$E$15/12))</f>
        <v>0</v>
      </c>
      <c r="J47" s="198"/>
      <c r="K47" s="478"/>
      <c r="L47" s="308"/>
    </row>
    <row r="48" spans="1:12" s="11" customFormat="1" ht="12.75">
      <c r="A48" s="303"/>
      <c r="B48" s="316"/>
      <c r="C48" s="310" t="s">
        <v>262</v>
      </c>
      <c r="D48" s="311"/>
      <c r="E48" s="198"/>
      <c r="F48" s="198"/>
      <c r="G48" s="197">
        <f>IF(Primary!$E$9=0,0,F48*12/Primary!$E$9)</f>
        <v>0</v>
      </c>
      <c r="H48" s="198"/>
      <c r="I48" s="197">
        <f>H48*(1+(Primary!$E$12*Primary!$E$15/12))</f>
        <v>0</v>
      </c>
      <c r="J48" s="198"/>
      <c r="K48" s="478"/>
      <c r="L48" s="308"/>
    </row>
    <row r="49" spans="1:12" s="259" customFormat="1" ht="12.75">
      <c r="A49" s="262"/>
      <c r="B49" s="269" t="s">
        <v>263</v>
      </c>
      <c r="C49" s="270"/>
      <c r="D49" s="271"/>
      <c r="E49" s="205">
        <f aca="true" t="shared" si="4" ref="E49:J49">SUM(E42:E48)</f>
        <v>0</v>
      </c>
      <c r="F49" s="205">
        <f t="shared" si="4"/>
        <v>0</v>
      </c>
      <c r="G49" s="218">
        <f t="shared" si="4"/>
        <v>0</v>
      </c>
      <c r="H49" s="205">
        <f t="shared" si="4"/>
        <v>0</v>
      </c>
      <c r="I49" s="205">
        <f t="shared" si="4"/>
        <v>0</v>
      </c>
      <c r="J49" s="205">
        <f t="shared" si="4"/>
        <v>0</v>
      </c>
      <c r="K49" s="478"/>
      <c r="L49" s="265"/>
    </row>
    <row r="50" spans="1:12" s="11" customFormat="1" ht="12.75">
      <c r="A50" s="303"/>
      <c r="B50" s="315" t="s">
        <v>264</v>
      </c>
      <c r="C50" s="310"/>
      <c r="D50" s="311"/>
      <c r="E50" s="202"/>
      <c r="F50" s="202"/>
      <c r="G50" s="197"/>
      <c r="H50" s="202"/>
      <c r="I50" s="203"/>
      <c r="J50" s="202"/>
      <c r="K50" s="495"/>
      <c r="L50" s="308"/>
    </row>
    <row r="51" spans="1:12" s="11" customFormat="1" ht="12.75">
      <c r="A51" s="303"/>
      <c r="B51" s="315"/>
      <c r="C51" s="323" t="s">
        <v>265</v>
      </c>
      <c r="D51" s="311"/>
      <c r="E51" s="198"/>
      <c r="F51" s="198"/>
      <c r="G51" s="197">
        <f>IF(Primary!$E$9=0,0,F51*12/Primary!$E$9)</f>
        <v>0</v>
      </c>
      <c r="H51" s="198"/>
      <c r="I51" s="197">
        <f>H51*(1+(Primary!$E$12*Primary!$E$15/12))</f>
        <v>0</v>
      </c>
      <c r="J51" s="198"/>
      <c r="K51" s="493"/>
      <c r="L51" s="308"/>
    </row>
    <row r="52" spans="1:12" s="11" customFormat="1" ht="12.75">
      <c r="A52" s="303"/>
      <c r="B52" s="316"/>
      <c r="C52" s="310" t="s">
        <v>266</v>
      </c>
      <c r="D52" s="311"/>
      <c r="E52" s="198"/>
      <c r="F52" s="198"/>
      <c r="G52" s="197">
        <f>IF(Primary!$E$9=0,0,F52*12/Primary!$E$9)</f>
        <v>0</v>
      </c>
      <c r="H52" s="198"/>
      <c r="I52" s="197">
        <f>H52*(1+(Primary!$E$12*Primary!$E$15/12))</f>
        <v>0</v>
      </c>
      <c r="J52" s="198"/>
      <c r="K52" s="478"/>
      <c r="L52" s="308"/>
    </row>
    <row r="53" spans="1:12" s="11" customFormat="1" ht="12.75" hidden="1">
      <c r="A53" s="303"/>
      <c r="B53" s="316"/>
      <c r="C53" s="310" t="s">
        <v>18</v>
      </c>
      <c r="D53" s="311"/>
      <c r="E53" s="198"/>
      <c r="F53" s="198"/>
      <c r="G53" s="197">
        <f>IF(Primary!$E$9=0,0,F53*12/Primary!$E$9)</f>
        <v>0</v>
      </c>
      <c r="H53" s="198"/>
      <c r="I53" s="197">
        <f>H53*(1+(Primary!$E$12*Primary!$E$15/12))</f>
        <v>0</v>
      </c>
      <c r="J53" s="198"/>
      <c r="K53" s="478"/>
      <c r="L53" s="308"/>
    </row>
    <row r="54" spans="1:12" s="11" customFormat="1" ht="12.75" hidden="1">
      <c r="A54" s="303"/>
      <c r="B54" s="316"/>
      <c r="C54" s="310" t="s">
        <v>19</v>
      </c>
      <c r="D54" s="311"/>
      <c r="E54" s="198"/>
      <c r="F54" s="198"/>
      <c r="G54" s="197">
        <f>IF(Primary!$E$9=0,0,F54*12/Primary!$E$9)</f>
        <v>0</v>
      </c>
      <c r="H54" s="198"/>
      <c r="I54" s="197">
        <f>H54*(1+(Primary!$E$12*Primary!$E$15/12))</f>
        <v>0</v>
      </c>
      <c r="J54" s="198"/>
      <c r="K54" s="478"/>
      <c r="L54" s="308"/>
    </row>
    <row r="55" spans="1:12" s="11" customFormat="1" ht="12.75" hidden="1">
      <c r="A55" s="303"/>
      <c r="B55" s="316"/>
      <c r="C55" s="318" t="s">
        <v>20</v>
      </c>
      <c r="D55" s="311"/>
      <c r="E55" s="198"/>
      <c r="F55" s="198"/>
      <c r="G55" s="197">
        <f>IF(Primary!$E$9=0,0,F55*12/Primary!$E$9)</f>
        <v>0</v>
      </c>
      <c r="H55" s="198"/>
      <c r="I55" s="197">
        <f>H55*(1+(Primary!$E$12*Primary!$E$15/12))</f>
        <v>0</v>
      </c>
      <c r="J55" s="198"/>
      <c r="K55" s="478"/>
      <c r="L55" s="308"/>
    </row>
    <row r="56" spans="1:12" s="11" customFormat="1" ht="12.75" hidden="1">
      <c r="A56" s="303"/>
      <c r="B56" s="316"/>
      <c r="C56" s="310" t="s">
        <v>21</v>
      </c>
      <c r="D56" s="311"/>
      <c r="E56" s="198"/>
      <c r="F56" s="198"/>
      <c r="G56" s="197">
        <f>IF(Primary!$E$9=0,0,F56*12/Primary!$E$9)</f>
        <v>0</v>
      </c>
      <c r="H56" s="198"/>
      <c r="I56" s="197">
        <f>H56*(1+(Primary!$E$12*Primary!$E$15/12))</f>
        <v>0</v>
      </c>
      <c r="J56" s="198"/>
      <c r="K56" s="478"/>
      <c r="L56" s="308"/>
    </row>
    <row r="57" spans="1:12" s="11" customFormat="1" ht="12.75">
      <c r="A57" s="303"/>
      <c r="B57" s="316"/>
      <c r="C57" s="310" t="s">
        <v>267</v>
      </c>
      <c r="D57" s="311"/>
      <c r="E57" s="198"/>
      <c r="F57" s="198"/>
      <c r="G57" s="197">
        <f>IF(Primary!$E$9=0,0,F57*12/Primary!$E$9)</f>
        <v>0</v>
      </c>
      <c r="H57" s="198"/>
      <c r="I57" s="197">
        <f>H57*(1+(Primary!$E$12*Primary!$E$15/12))</f>
        <v>0</v>
      </c>
      <c r="J57" s="198"/>
      <c r="K57" s="478"/>
      <c r="L57" s="308"/>
    </row>
    <row r="58" spans="1:12" s="11" customFormat="1" ht="12.75">
      <c r="A58" s="303"/>
      <c r="B58" s="317"/>
      <c r="C58" s="310" t="s">
        <v>268</v>
      </c>
      <c r="D58" s="311"/>
      <c r="E58" s="198"/>
      <c r="F58" s="198"/>
      <c r="G58" s="197">
        <f>IF(Primary!$E$9=0,0,F58*12/Primary!$E$9)</f>
        <v>0</v>
      </c>
      <c r="H58" s="198"/>
      <c r="I58" s="197">
        <f>H58*(1+(Primary!$E$12*Primary!$E$15/12))</f>
        <v>0</v>
      </c>
      <c r="J58" s="198"/>
      <c r="K58" s="478"/>
      <c r="L58" s="308"/>
    </row>
    <row r="59" spans="1:12" s="11" customFormat="1" ht="12.75">
      <c r="A59" s="303"/>
      <c r="B59" s="317"/>
      <c r="C59" s="310" t="s">
        <v>269</v>
      </c>
      <c r="D59" s="311"/>
      <c r="E59" s="198"/>
      <c r="F59" s="198"/>
      <c r="G59" s="197">
        <f>IF(Primary!$E$9=0,0,F59*12/Primary!$E$9)</f>
        <v>0</v>
      </c>
      <c r="H59" s="198"/>
      <c r="I59" s="197">
        <f>H59*(1+(Primary!$E$12*Primary!$E$15/12))</f>
        <v>0</v>
      </c>
      <c r="J59" s="198"/>
      <c r="K59" s="478"/>
      <c r="L59" s="308"/>
    </row>
    <row r="60" spans="1:12" s="11" customFormat="1" ht="12.75" hidden="1">
      <c r="A60" s="303"/>
      <c r="B60" s="317"/>
      <c r="C60" s="310" t="s">
        <v>22</v>
      </c>
      <c r="D60" s="311"/>
      <c r="E60" s="198"/>
      <c r="F60" s="198"/>
      <c r="G60" s="197">
        <f>IF(Primary!$E$9=0,0,F60*12/Primary!$E$9)</f>
        <v>0</v>
      </c>
      <c r="H60" s="198"/>
      <c r="I60" s="197">
        <f>H60*(1+(Primary!$E$12*Primary!$E$15/12))</f>
        <v>0</v>
      </c>
      <c r="J60" s="198"/>
      <c r="K60" s="478"/>
      <c r="L60" s="308"/>
    </row>
    <row r="61" spans="1:12" s="11" customFormat="1" ht="12.75" hidden="1">
      <c r="A61" s="303"/>
      <c r="B61" s="317"/>
      <c r="C61" s="310" t="s">
        <v>23</v>
      </c>
      <c r="D61" s="311"/>
      <c r="E61" s="198"/>
      <c r="F61" s="198"/>
      <c r="G61" s="197">
        <f>IF(Primary!$E$9=0,0,F61*12/Primary!$E$9)</f>
        <v>0</v>
      </c>
      <c r="H61" s="198"/>
      <c r="I61" s="197">
        <f>H61*(1+(Primary!$E$12*Primary!$E$15/12))</f>
        <v>0</v>
      </c>
      <c r="J61" s="198"/>
      <c r="K61" s="478"/>
      <c r="L61" s="308"/>
    </row>
    <row r="62" spans="1:12" s="11" customFormat="1" ht="12.75">
      <c r="A62" s="303"/>
      <c r="B62" s="317"/>
      <c r="C62" s="310" t="s">
        <v>270</v>
      </c>
      <c r="D62" s="311"/>
      <c r="E62" s="198"/>
      <c r="F62" s="198"/>
      <c r="G62" s="197">
        <f>IF(Primary!$E$9=0,0,F62*12/Primary!$E$9)</f>
        <v>0</v>
      </c>
      <c r="H62" s="198"/>
      <c r="I62" s="197">
        <f>H62*(1+(Primary!$E$12*Primary!$E$15/12))</f>
        <v>0</v>
      </c>
      <c r="J62" s="198"/>
      <c r="K62" s="478"/>
      <c r="L62" s="308"/>
    </row>
    <row r="63" spans="1:12" s="11" customFormat="1" ht="12.75">
      <c r="A63" s="303"/>
      <c r="B63" s="317"/>
      <c r="C63" s="310" t="s">
        <v>198</v>
      </c>
      <c r="D63" s="311"/>
      <c r="E63" s="197">
        <f aca="true" t="shared" si="5" ref="E63:J63">E51-SUM(E52:E62)-E74</f>
        <v>0</v>
      </c>
      <c r="F63" s="197">
        <f t="shared" si="5"/>
        <v>0</v>
      </c>
      <c r="G63" s="197">
        <f t="shared" si="5"/>
        <v>0</v>
      </c>
      <c r="H63" s="197">
        <f t="shared" si="5"/>
        <v>0</v>
      </c>
      <c r="I63" s="197">
        <f t="shared" si="5"/>
        <v>0</v>
      </c>
      <c r="J63" s="502">
        <f t="shared" si="5"/>
        <v>0</v>
      </c>
      <c r="K63" s="478"/>
      <c r="L63" s="308"/>
    </row>
    <row r="64" spans="1:12" s="11" customFormat="1" ht="12.75" hidden="1">
      <c r="A64" s="303"/>
      <c r="B64" s="320"/>
      <c r="C64" s="310" t="s">
        <v>24</v>
      </c>
      <c r="D64" s="311"/>
      <c r="E64" s="198">
        <v>0</v>
      </c>
      <c r="F64" s="198">
        <v>0</v>
      </c>
      <c r="G64" s="197">
        <f>IF(Primary!$E$9=0,0,F64*12/Primary!$E$9)</f>
        <v>0</v>
      </c>
      <c r="H64" s="198">
        <v>0</v>
      </c>
      <c r="I64" s="197">
        <f>H64*(1+(Primary!$E$12*Primary!$E$15/12))</f>
        <v>0</v>
      </c>
      <c r="J64" s="198">
        <v>0</v>
      </c>
      <c r="K64" s="496"/>
      <c r="L64" s="308"/>
    </row>
    <row r="65" spans="1:12" s="11" customFormat="1" ht="12.75" hidden="1">
      <c r="A65" s="303"/>
      <c r="B65" s="317"/>
      <c r="C65" s="310" t="s">
        <v>25</v>
      </c>
      <c r="D65" s="311"/>
      <c r="E65" s="198">
        <v>0</v>
      </c>
      <c r="F65" s="198">
        <v>0</v>
      </c>
      <c r="G65" s="197">
        <f>IF(Primary!$E$9=0,0,F65*12/Primary!$E$9)</f>
        <v>0</v>
      </c>
      <c r="H65" s="198">
        <v>0</v>
      </c>
      <c r="I65" s="197">
        <f>H65*(1+(Primary!$E$12*Primary!$E$15/12))</f>
        <v>0</v>
      </c>
      <c r="J65" s="198">
        <v>0</v>
      </c>
      <c r="K65" s="496"/>
      <c r="L65" s="308"/>
    </row>
    <row r="66" spans="1:12" s="11" customFormat="1" ht="12.75" hidden="1">
      <c r="A66" s="303"/>
      <c r="B66" s="317"/>
      <c r="C66" s="310" t="s">
        <v>26</v>
      </c>
      <c r="D66" s="311"/>
      <c r="E66" s="198">
        <v>0</v>
      </c>
      <c r="F66" s="198">
        <v>0</v>
      </c>
      <c r="G66" s="197">
        <f>IF(Primary!$E$9=0,0,F66*12/Primary!$E$9)</f>
        <v>0</v>
      </c>
      <c r="H66" s="198">
        <v>0</v>
      </c>
      <c r="I66" s="197">
        <f>H66*(1+(Primary!$E$12*Primary!$E$15/12))</f>
        <v>0</v>
      </c>
      <c r="J66" s="198">
        <v>0</v>
      </c>
      <c r="K66" s="496"/>
      <c r="L66" s="308"/>
    </row>
    <row r="67" spans="1:12" s="11" customFormat="1" ht="12.75" hidden="1">
      <c r="A67" s="303"/>
      <c r="B67" s="317"/>
      <c r="C67" s="310" t="s">
        <v>27</v>
      </c>
      <c r="D67" s="311"/>
      <c r="E67" s="198">
        <v>0</v>
      </c>
      <c r="F67" s="198">
        <v>0</v>
      </c>
      <c r="G67" s="197">
        <f>IF(Primary!$E$9=0,0,F67*12/Primary!$E$9)</f>
        <v>0</v>
      </c>
      <c r="H67" s="198">
        <v>0</v>
      </c>
      <c r="I67" s="197">
        <f>H67*(1+(Primary!$E$12*Primary!$E$15/12))</f>
        <v>0</v>
      </c>
      <c r="J67" s="198">
        <v>0</v>
      </c>
      <c r="K67" s="496"/>
      <c r="L67" s="308"/>
    </row>
    <row r="68" spans="1:12" s="11" customFormat="1" ht="12.75" hidden="1">
      <c r="A68" s="303"/>
      <c r="B68" s="317"/>
      <c r="C68" s="310" t="s">
        <v>28</v>
      </c>
      <c r="D68" s="311"/>
      <c r="E68" s="198">
        <v>0</v>
      </c>
      <c r="F68" s="198">
        <v>0</v>
      </c>
      <c r="G68" s="197">
        <f>IF(Primary!$E$9=0,0,F68*12/Primary!$E$9)</f>
        <v>0</v>
      </c>
      <c r="H68" s="198">
        <v>0</v>
      </c>
      <c r="I68" s="197">
        <f>H68*(1+(Primary!$E$12*Primary!$E$15/12))</f>
        <v>0</v>
      </c>
      <c r="J68" s="198">
        <v>0</v>
      </c>
      <c r="K68" s="496"/>
      <c r="L68" s="308"/>
    </row>
    <row r="69" spans="1:12" s="11" customFormat="1" ht="12.75" hidden="1">
      <c r="A69" s="303"/>
      <c r="B69" s="317"/>
      <c r="C69" s="310" t="s">
        <v>29</v>
      </c>
      <c r="D69" s="311"/>
      <c r="E69" s="198">
        <v>0</v>
      </c>
      <c r="F69" s="198">
        <v>0</v>
      </c>
      <c r="G69" s="197">
        <f>IF(Primary!$E$9=0,0,F69*12/Primary!$E$9)</f>
        <v>0</v>
      </c>
      <c r="H69" s="198">
        <v>0</v>
      </c>
      <c r="I69" s="197">
        <f>H69*(1+(Primary!$E$12*Primary!$E$15/12))</f>
        <v>0</v>
      </c>
      <c r="J69" s="198">
        <v>0</v>
      </c>
      <c r="K69" s="496"/>
      <c r="L69" s="308"/>
    </row>
    <row r="70" spans="1:12" s="11" customFormat="1" ht="12.75" hidden="1">
      <c r="A70" s="303"/>
      <c r="B70" s="321"/>
      <c r="C70" s="318" t="s">
        <v>30</v>
      </c>
      <c r="D70" s="311"/>
      <c r="E70" s="198">
        <v>0</v>
      </c>
      <c r="F70" s="198">
        <v>0</v>
      </c>
      <c r="G70" s="197">
        <f>IF(Primary!$E$9=0,0,F70*12/Primary!$E$9)</f>
        <v>0</v>
      </c>
      <c r="H70" s="198">
        <v>0</v>
      </c>
      <c r="I70" s="197">
        <f>H70*(1+(Primary!$E$12*Primary!$E$15/12))</f>
        <v>0</v>
      </c>
      <c r="J70" s="198">
        <v>0</v>
      </c>
      <c r="K70" s="496"/>
      <c r="L70" s="308"/>
    </row>
    <row r="71" spans="1:12" s="11" customFormat="1" ht="12.75" hidden="1">
      <c r="A71" s="303"/>
      <c r="B71" s="321"/>
      <c r="C71" s="310" t="s">
        <v>31</v>
      </c>
      <c r="D71" s="311"/>
      <c r="E71" s="198">
        <v>0</v>
      </c>
      <c r="F71" s="198">
        <v>0</v>
      </c>
      <c r="G71" s="197">
        <f>IF(Primary!$E$9=0,0,F71*12/Primary!$E$9)</f>
        <v>0</v>
      </c>
      <c r="H71" s="198">
        <v>0</v>
      </c>
      <c r="I71" s="197">
        <f>H71*(1+(Primary!$E$12*Primary!$E$15/12))</f>
        <v>0</v>
      </c>
      <c r="J71" s="198">
        <v>0</v>
      </c>
      <c r="K71" s="496"/>
      <c r="L71" s="308"/>
    </row>
    <row r="72" spans="1:12" s="11" customFormat="1" ht="12.75" hidden="1">
      <c r="A72" s="303"/>
      <c r="B72" s="321"/>
      <c r="C72" s="310" t="s">
        <v>32</v>
      </c>
      <c r="D72" s="311"/>
      <c r="E72" s="198">
        <v>0</v>
      </c>
      <c r="F72" s="198">
        <v>0</v>
      </c>
      <c r="G72" s="197">
        <f>IF(Primary!$E$9=0,0,F72*12/Primary!$E$9)</f>
        <v>0</v>
      </c>
      <c r="H72" s="198">
        <v>0</v>
      </c>
      <c r="I72" s="197">
        <f>H72*(1+(Primary!$E$12*Primary!$E$15/12))</f>
        <v>0</v>
      </c>
      <c r="J72" s="198">
        <v>0</v>
      </c>
      <c r="K72" s="496"/>
      <c r="L72" s="308"/>
    </row>
    <row r="73" spans="1:12" s="11" customFormat="1" ht="12.75" hidden="1">
      <c r="A73" s="303"/>
      <c r="B73" s="321"/>
      <c r="C73" s="310" t="s">
        <v>33</v>
      </c>
      <c r="D73" s="311"/>
      <c r="E73" s="198">
        <v>0</v>
      </c>
      <c r="F73" s="198">
        <v>0</v>
      </c>
      <c r="G73" s="197">
        <f>IF(Primary!$E$9=0,0,F73*12/Primary!$E$9)</f>
        <v>0</v>
      </c>
      <c r="H73" s="198">
        <v>0</v>
      </c>
      <c r="I73" s="197">
        <f>H73*(1+(Primary!$E$12*Primary!$E$15/12))</f>
        <v>0</v>
      </c>
      <c r="J73" s="198">
        <v>0</v>
      </c>
      <c r="K73" s="496"/>
      <c r="L73" s="308"/>
    </row>
    <row r="74" spans="1:12" s="11" customFormat="1" ht="12.75">
      <c r="A74" s="303"/>
      <c r="B74" s="503"/>
      <c r="C74" s="313" t="s">
        <v>317</v>
      </c>
      <c r="D74" s="314"/>
      <c r="E74" s="199"/>
      <c r="F74" s="199"/>
      <c r="G74" s="218">
        <f>IF(Primary!$E$9=0,0,F74*12/Primary!$E$9)</f>
        <v>0</v>
      </c>
      <c r="H74" s="199"/>
      <c r="I74" s="218">
        <f>H74*(1+(Primary!$E$12*Primary!$E$15/12))</f>
        <v>0</v>
      </c>
      <c r="J74" s="199"/>
      <c r="K74" s="396"/>
      <c r="L74" s="308"/>
    </row>
    <row r="75" spans="1:12" s="259" customFormat="1" ht="12.75" hidden="1">
      <c r="A75" s="262"/>
      <c r="B75" s="269" t="s">
        <v>34</v>
      </c>
      <c r="C75" s="270"/>
      <c r="D75" s="271"/>
      <c r="E75" s="205">
        <f aca="true" t="shared" si="6" ref="E75:J75">E51</f>
        <v>0</v>
      </c>
      <c r="F75" s="205">
        <f t="shared" si="6"/>
        <v>0</v>
      </c>
      <c r="G75" s="205">
        <f t="shared" si="6"/>
        <v>0</v>
      </c>
      <c r="H75" s="205">
        <f t="shared" si="6"/>
        <v>0</v>
      </c>
      <c r="I75" s="205">
        <f t="shared" si="6"/>
        <v>0</v>
      </c>
      <c r="J75" s="205">
        <f t="shared" si="6"/>
        <v>0</v>
      </c>
      <c r="K75" s="497"/>
      <c r="L75" s="265"/>
    </row>
    <row r="76" spans="1:12" s="11" customFormat="1" ht="12.75">
      <c r="A76" s="303"/>
      <c r="B76" s="315" t="s">
        <v>271</v>
      </c>
      <c r="C76" s="310"/>
      <c r="D76" s="311"/>
      <c r="E76" s="202"/>
      <c r="F76" s="202"/>
      <c r="G76" s="197"/>
      <c r="H76" s="202"/>
      <c r="I76" s="203"/>
      <c r="J76" s="202"/>
      <c r="K76" s="495"/>
      <c r="L76" s="308"/>
    </row>
    <row r="77" spans="1:12" s="11" customFormat="1" ht="12.75">
      <c r="A77" s="303"/>
      <c r="B77" s="315"/>
      <c r="C77" s="323" t="s">
        <v>272</v>
      </c>
      <c r="D77" s="311"/>
      <c r="E77" s="198"/>
      <c r="F77" s="198"/>
      <c r="G77" s="197">
        <f>IF(Primary!$E$9=0,0,F77*12/Primary!$E$9)</f>
        <v>0</v>
      </c>
      <c r="H77" s="198"/>
      <c r="I77" s="197">
        <f>H77*(1+(Primary!$E$12*Primary!$E$15/12))</f>
        <v>0</v>
      </c>
      <c r="J77" s="198"/>
      <c r="K77" s="478"/>
      <c r="L77" s="308"/>
    </row>
    <row r="78" spans="1:12" s="11" customFormat="1" ht="12.75">
      <c r="A78" s="303"/>
      <c r="B78" s="322"/>
      <c r="C78" s="310" t="s">
        <v>273</v>
      </c>
      <c r="D78" s="311"/>
      <c r="E78" s="198"/>
      <c r="F78" s="198"/>
      <c r="G78" s="197">
        <f>IF(Primary!$E$9=0,0,F78*12/Primary!$E$9)</f>
        <v>0</v>
      </c>
      <c r="H78" s="198"/>
      <c r="I78" s="197">
        <f>H78*(1+(Primary!$E$12*Primary!$E$15/12))</f>
        <v>0</v>
      </c>
      <c r="J78" s="198"/>
      <c r="K78" s="478"/>
      <c r="L78" s="308"/>
    </row>
    <row r="79" spans="1:12" s="11" customFormat="1" ht="12.75" hidden="1">
      <c r="A79" s="303"/>
      <c r="B79" s="316"/>
      <c r="C79" s="310" t="s">
        <v>35</v>
      </c>
      <c r="D79" s="311"/>
      <c r="E79" s="198"/>
      <c r="F79" s="198"/>
      <c r="G79" s="197">
        <f>IF(Primary!$E$9=0,0,F79*12/Primary!$E$9)</f>
        <v>0</v>
      </c>
      <c r="H79" s="198"/>
      <c r="I79" s="197">
        <f>H79*(1+(Primary!$E$12*Primary!$E$15/12))</f>
        <v>0</v>
      </c>
      <c r="J79" s="198"/>
      <c r="K79" s="478"/>
      <c r="L79" s="308"/>
    </row>
    <row r="80" spans="1:12" s="11" customFormat="1" ht="12.75" hidden="1">
      <c r="A80" s="303"/>
      <c r="B80" s="316"/>
      <c r="C80" s="310" t="s">
        <v>36</v>
      </c>
      <c r="D80" s="311"/>
      <c r="E80" s="198"/>
      <c r="F80" s="198"/>
      <c r="G80" s="197">
        <f>IF(Primary!$E$9=0,0,F80*12/Primary!$E$9)</f>
        <v>0</v>
      </c>
      <c r="H80" s="198"/>
      <c r="I80" s="197">
        <f>H80*(1+(Primary!$E$12*Primary!$E$15/12))</f>
        <v>0</v>
      </c>
      <c r="J80" s="198"/>
      <c r="K80" s="478"/>
      <c r="L80" s="308"/>
    </row>
    <row r="81" spans="1:12" s="11" customFormat="1" ht="12.75">
      <c r="A81" s="303"/>
      <c r="B81" s="316"/>
      <c r="C81" s="310" t="s">
        <v>274</v>
      </c>
      <c r="D81" s="311"/>
      <c r="E81" s="198"/>
      <c r="F81" s="198"/>
      <c r="G81" s="197">
        <f>IF(Primary!$E$9=0,0,F81*12/Primary!$E$9)</f>
        <v>0</v>
      </c>
      <c r="H81" s="198"/>
      <c r="I81" s="197">
        <f>H81*(1+(Primary!$E$12*Primary!$E$15/12))</f>
        <v>0</v>
      </c>
      <c r="J81" s="198"/>
      <c r="K81" s="478"/>
      <c r="L81" s="308"/>
    </row>
    <row r="82" spans="1:12" s="11" customFormat="1" ht="12.75" hidden="1">
      <c r="A82" s="303"/>
      <c r="B82" s="317"/>
      <c r="C82" s="310" t="s">
        <v>37</v>
      </c>
      <c r="D82" s="311"/>
      <c r="E82" s="198"/>
      <c r="F82" s="198"/>
      <c r="G82" s="197">
        <f>IF(Primary!$E$9=0,0,F82*12/Primary!$E$9)</f>
        <v>0</v>
      </c>
      <c r="H82" s="198"/>
      <c r="I82" s="197">
        <f>H82*(1+(Primary!$E$12*Primary!$E$15/12))</f>
        <v>0</v>
      </c>
      <c r="J82" s="198"/>
      <c r="K82" s="478"/>
      <c r="L82" s="308"/>
    </row>
    <row r="83" spans="1:12" s="11" customFormat="1" ht="12.75" hidden="1">
      <c r="A83" s="303"/>
      <c r="B83" s="317"/>
      <c r="C83" s="310" t="s">
        <v>38</v>
      </c>
      <c r="D83" s="311"/>
      <c r="E83" s="198"/>
      <c r="F83" s="198"/>
      <c r="G83" s="197">
        <f>IF(Primary!$E$9=0,0,F83*12/Primary!$E$9)</f>
        <v>0</v>
      </c>
      <c r="H83" s="198"/>
      <c r="I83" s="197">
        <f>H83*(1+(Primary!$E$12*Primary!$E$15/12))</f>
        <v>0</v>
      </c>
      <c r="J83" s="198"/>
      <c r="K83" s="478"/>
      <c r="L83" s="308"/>
    </row>
    <row r="84" spans="1:12" s="11" customFormat="1" ht="12.75" hidden="1">
      <c r="A84" s="303"/>
      <c r="B84" s="316"/>
      <c r="C84" s="310" t="s">
        <v>39</v>
      </c>
      <c r="D84" s="311"/>
      <c r="E84" s="198"/>
      <c r="F84" s="198"/>
      <c r="G84" s="197">
        <f>IF(Primary!$E$9=0,0,F84*12/Primary!$E$9)</f>
        <v>0</v>
      </c>
      <c r="H84" s="198"/>
      <c r="I84" s="197">
        <f>H84*(1+(Primary!$E$12*Primary!$E$15/12))</f>
        <v>0</v>
      </c>
      <c r="J84" s="198"/>
      <c r="K84" s="478"/>
      <c r="L84" s="308"/>
    </row>
    <row r="85" spans="1:12" s="11" customFormat="1" ht="12.75" hidden="1">
      <c r="A85" s="303"/>
      <c r="B85" s="316"/>
      <c r="C85" s="310" t="s">
        <v>40</v>
      </c>
      <c r="D85" s="311"/>
      <c r="E85" s="198"/>
      <c r="F85" s="198"/>
      <c r="G85" s="197">
        <f>IF(Primary!$E$9=0,0,F85*12/Primary!$E$9)</f>
        <v>0</v>
      </c>
      <c r="H85" s="198"/>
      <c r="I85" s="197">
        <f>H85*(1+(Primary!$E$12*Primary!$E$15/12))</f>
        <v>0</v>
      </c>
      <c r="J85" s="198"/>
      <c r="K85" s="478"/>
      <c r="L85" s="308"/>
    </row>
    <row r="86" spans="1:12" s="11" customFormat="1" ht="12.75" hidden="1">
      <c r="A86" s="303"/>
      <c r="B86" s="316"/>
      <c r="C86" s="310" t="s">
        <v>41</v>
      </c>
      <c r="D86" s="311"/>
      <c r="E86" s="198"/>
      <c r="F86" s="198"/>
      <c r="G86" s="197">
        <f>IF(Primary!$E$9=0,0,F86*12/Primary!$E$9)</f>
        <v>0</v>
      </c>
      <c r="H86" s="198"/>
      <c r="I86" s="197">
        <f>H86*(1+(Primary!$E$12*Primary!$E$15/12))</f>
        <v>0</v>
      </c>
      <c r="J86" s="198"/>
      <c r="K86" s="478"/>
      <c r="L86" s="308"/>
    </row>
    <row r="87" spans="1:12" s="11" customFormat="1" ht="12.75" hidden="1">
      <c r="A87" s="303"/>
      <c r="B87" s="316"/>
      <c r="C87" s="310" t="s">
        <v>42</v>
      </c>
      <c r="D87" s="311"/>
      <c r="E87" s="198"/>
      <c r="F87" s="198"/>
      <c r="G87" s="197">
        <f>IF(Primary!$E$9=0,0,F87*12/Primary!$E$9)</f>
        <v>0</v>
      </c>
      <c r="H87" s="198"/>
      <c r="I87" s="197">
        <f>H87*(1+(Primary!$E$12*Primary!$E$15/12))</f>
        <v>0</v>
      </c>
      <c r="J87" s="198"/>
      <c r="K87" s="478"/>
      <c r="L87" s="308"/>
    </row>
    <row r="88" spans="1:12" s="11" customFormat="1" ht="12.75">
      <c r="A88" s="303"/>
      <c r="B88" s="316"/>
      <c r="C88" s="310" t="s">
        <v>275</v>
      </c>
      <c r="D88" s="311"/>
      <c r="E88" s="198"/>
      <c r="F88" s="198"/>
      <c r="G88" s="197">
        <f>IF(Primary!$E$9=0,0,F88*12/Primary!$E$9)</f>
        <v>0</v>
      </c>
      <c r="H88" s="198"/>
      <c r="I88" s="197">
        <f>H88*(1+(Primary!$E$12*Primary!$E$15/12))</f>
        <v>0</v>
      </c>
      <c r="J88" s="198"/>
      <c r="K88" s="478"/>
      <c r="L88" s="308"/>
    </row>
    <row r="89" spans="1:12" s="11" customFormat="1" ht="12.75">
      <c r="A89" s="303"/>
      <c r="B89" s="366"/>
      <c r="C89" s="313" t="s">
        <v>199</v>
      </c>
      <c r="D89" s="314"/>
      <c r="E89" s="218">
        <f aca="true" t="shared" si="7" ref="E89:J89">E77-SUM(E78:E88)</f>
        <v>0</v>
      </c>
      <c r="F89" s="218">
        <f t="shared" si="7"/>
        <v>0</v>
      </c>
      <c r="G89" s="218">
        <f t="shared" si="7"/>
        <v>0</v>
      </c>
      <c r="H89" s="218">
        <f t="shared" si="7"/>
        <v>0</v>
      </c>
      <c r="I89" s="218">
        <f t="shared" si="7"/>
        <v>0</v>
      </c>
      <c r="J89" s="218">
        <f t="shared" si="7"/>
        <v>0</v>
      </c>
      <c r="K89" s="478"/>
      <c r="L89" s="308"/>
    </row>
    <row r="90" spans="1:12" s="259" customFormat="1" ht="12.75" hidden="1">
      <c r="A90" s="365"/>
      <c r="B90" s="269" t="s">
        <v>43</v>
      </c>
      <c r="C90" s="367" t="s">
        <v>2</v>
      </c>
      <c r="D90" s="271"/>
      <c r="E90" s="205">
        <f aca="true" t="shared" si="8" ref="E90:J90">SUM(E78:E88)</f>
        <v>0</v>
      </c>
      <c r="F90" s="205">
        <f t="shared" si="8"/>
        <v>0</v>
      </c>
      <c r="G90" s="205">
        <f t="shared" si="8"/>
        <v>0</v>
      </c>
      <c r="H90" s="205">
        <f t="shared" si="8"/>
        <v>0</v>
      </c>
      <c r="I90" s="205">
        <f t="shared" si="8"/>
        <v>0</v>
      </c>
      <c r="J90" s="205">
        <f t="shared" si="8"/>
        <v>0</v>
      </c>
      <c r="K90" s="497"/>
      <c r="L90" s="265"/>
    </row>
    <row r="91" spans="1:12" s="11" customFormat="1" ht="12.75">
      <c r="A91" s="303"/>
      <c r="B91" s="315"/>
      <c r="C91" s="310"/>
      <c r="D91" s="311"/>
      <c r="E91" s="206"/>
      <c r="F91" s="206"/>
      <c r="G91" s="197"/>
      <c r="H91" s="206"/>
      <c r="I91" s="204"/>
      <c r="J91" s="206"/>
      <c r="K91" s="497"/>
      <c r="L91" s="308"/>
    </row>
    <row r="92" spans="1:12" s="11" customFormat="1" ht="12.75" hidden="1">
      <c r="A92" s="303"/>
      <c r="B92" s="315" t="s">
        <v>44</v>
      </c>
      <c r="C92" s="310"/>
      <c r="D92" s="311"/>
      <c r="E92" s="206"/>
      <c r="F92" s="206"/>
      <c r="G92" s="197"/>
      <c r="H92" s="206"/>
      <c r="I92" s="204"/>
      <c r="J92" s="206"/>
      <c r="K92" s="497"/>
      <c r="L92" s="308"/>
    </row>
    <row r="93" spans="1:12" s="11" customFormat="1" ht="12.75" hidden="1">
      <c r="A93" s="303"/>
      <c r="B93" s="315"/>
      <c r="C93" s="318" t="s">
        <v>45</v>
      </c>
      <c r="D93" s="311"/>
      <c r="E93" s="198">
        <v>0</v>
      </c>
      <c r="F93" s="198">
        <v>0</v>
      </c>
      <c r="G93" s="197">
        <v>0</v>
      </c>
      <c r="H93" s="198">
        <v>0</v>
      </c>
      <c r="I93" s="207">
        <v>0</v>
      </c>
      <c r="J93" s="198">
        <v>0</v>
      </c>
      <c r="K93" s="496"/>
      <c r="L93" s="308"/>
    </row>
    <row r="94" spans="1:12" s="11" customFormat="1" ht="12.75" hidden="1">
      <c r="A94" s="303"/>
      <c r="B94" s="315"/>
      <c r="C94" s="310" t="s">
        <v>46</v>
      </c>
      <c r="D94" s="311"/>
      <c r="E94" s="198">
        <v>0</v>
      </c>
      <c r="F94" s="198">
        <v>0</v>
      </c>
      <c r="G94" s="197">
        <v>0</v>
      </c>
      <c r="H94" s="198">
        <v>0</v>
      </c>
      <c r="I94" s="207">
        <v>0</v>
      </c>
      <c r="J94" s="198">
        <v>0</v>
      </c>
      <c r="K94" s="496"/>
      <c r="L94" s="308"/>
    </row>
    <row r="95" spans="1:12" s="11" customFormat="1" ht="12.75" hidden="1">
      <c r="A95" s="303"/>
      <c r="B95" s="312" t="s">
        <v>47</v>
      </c>
      <c r="C95" s="313"/>
      <c r="D95" s="314"/>
      <c r="E95" s="208">
        <f aca="true" t="shared" si="9" ref="E95:J95">SUM(E93:E94)</f>
        <v>0</v>
      </c>
      <c r="F95" s="208">
        <f t="shared" si="9"/>
        <v>0</v>
      </c>
      <c r="G95" s="218">
        <f t="shared" si="9"/>
        <v>0</v>
      </c>
      <c r="H95" s="208">
        <f t="shared" si="9"/>
        <v>0</v>
      </c>
      <c r="I95" s="205">
        <f t="shared" si="9"/>
        <v>0</v>
      </c>
      <c r="J95" s="208">
        <f t="shared" si="9"/>
        <v>0</v>
      </c>
      <c r="K95" s="497"/>
      <c r="L95" s="308"/>
    </row>
    <row r="96" spans="1:12" s="11" customFormat="1" ht="12.75" hidden="1">
      <c r="A96" s="303"/>
      <c r="B96" s="315"/>
      <c r="C96" s="310"/>
      <c r="D96" s="311"/>
      <c r="E96" s="206"/>
      <c r="F96" s="206"/>
      <c r="G96" s="197"/>
      <c r="H96" s="206"/>
      <c r="I96" s="204"/>
      <c r="J96" s="206"/>
      <c r="K96" s="497"/>
      <c r="L96" s="308"/>
    </row>
    <row r="97" spans="1:12" s="11" customFormat="1" ht="12.75">
      <c r="A97" s="303"/>
      <c r="B97" s="315" t="s">
        <v>327</v>
      </c>
      <c r="C97" s="310"/>
      <c r="D97" s="311"/>
      <c r="E97" s="206"/>
      <c r="F97" s="206"/>
      <c r="G97" s="197"/>
      <c r="H97" s="206"/>
      <c r="I97" s="204"/>
      <c r="J97" s="206"/>
      <c r="K97" s="497"/>
      <c r="L97" s="308"/>
    </row>
    <row r="98" spans="1:12" s="11" customFormat="1" ht="12.75">
      <c r="A98" s="303"/>
      <c r="B98" s="322"/>
      <c r="C98" s="310" t="s">
        <v>328</v>
      </c>
      <c r="D98" s="311"/>
      <c r="E98" s="198"/>
      <c r="F98" s="198"/>
      <c r="G98" s="197">
        <f>IF(Primary!$E$9=0,0,F98*12/Primary!$E$9)</f>
        <v>0</v>
      </c>
      <c r="H98" s="198"/>
      <c r="I98" s="197">
        <f>H98*(1+(Primary!$E$12*Primary!$E$15/12))</f>
        <v>0</v>
      </c>
      <c r="J98" s="492"/>
      <c r="K98" s="493"/>
      <c r="L98" s="413"/>
    </row>
    <row r="99" spans="1:12" s="259" customFormat="1" ht="12.75">
      <c r="A99" s="262"/>
      <c r="B99" s="269" t="s">
        <v>48</v>
      </c>
      <c r="C99" s="270"/>
      <c r="D99" s="271"/>
      <c r="E99" s="205">
        <f aca="true" t="shared" si="10" ref="E99:J99">E98</f>
        <v>0</v>
      </c>
      <c r="F99" s="205">
        <f t="shared" si="10"/>
        <v>0</v>
      </c>
      <c r="G99" s="218">
        <f t="shared" si="10"/>
        <v>0</v>
      </c>
      <c r="H99" s="205">
        <f t="shared" si="10"/>
        <v>0</v>
      </c>
      <c r="I99" s="205">
        <f t="shared" si="10"/>
        <v>0</v>
      </c>
      <c r="J99" s="205">
        <f t="shared" si="10"/>
        <v>0</v>
      </c>
      <c r="K99" s="497"/>
      <c r="L99" s="265"/>
    </row>
    <row r="100" spans="1:12" s="259" customFormat="1" ht="12.75">
      <c r="A100" s="262"/>
      <c r="B100" s="273"/>
      <c r="C100" s="267"/>
      <c r="D100" s="268"/>
      <c r="E100" s="203"/>
      <c r="F100" s="203"/>
      <c r="G100" s="197"/>
      <c r="H100" s="203"/>
      <c r="I100" s="203"/>
      <c r="J100" s="203"/>
      <c r="K100" s="495"/>
      <c r="L100" s="265"/>
    </row>
    <row r="101" spans="1:12" s="259" customFormat="1" ht="13.5" thickBot="1">
      <c r="A101" s="262"/>
      <c r="B101" s="272" t="s">
        <v>276</v>
      </c>
      <c r="C101" s="275"/>
      <c r="D101" s="276"/>
      <c r="E101" s="201">
        <f aca="true" t="shared" si="11" ref="E101:J101">E98+E77+E51+E49+E20</f>
        <v>0</v>
      </c>
      <c r="F101" s="201">
        <f t="shared" si="11"/>
        <v>0</v>
      </c>
      <c r="G101" s="201">
        <f t="shared" si="11"/>
        <v>0</v>
      </c>
      <c r="H101" s="201">
        <f t="shared" si="11"/>
        <v>0</v>
      </c>
      <c r="I101" s="201">
        <f t="shared" si="11"/>
        <v>0</v>
      </c>
      <c r="J101" s="485">
        <f t="shared" si="11"/>
        <v>0</v>
      </c>
      <c r="K101" s="498"/>
      <c r="L101" s="265"/>
    </row>
    <row r="102" spans="1:12" s="259" customFormat="1" ht="14.25" thickBot="1" thickTop="1">
      <c r="A102" s="262"/>
      <c r="B102" s="277" t="s">
        <v>277</v>
      </c>
      <c r="C102" s="278"/>
      <c r="D102" s="279"/>
      <c r="E102" s="209">
        <f aca="true" t="shared" si="12" ref="E102:J102">E17-E101</f>
        <v>0</v>
      </c>
      <c r="F102" s="209">
        <f t="shared" si="12"/>
        <v>0</v>
      </c>
      <c r="G102" s="209">
        <f t="shared" si="12"/>
        <v>0</v>
      </c>
      <c r="H102" s="209">
        <f t="shared" si="12"/>
        <v>0</v>
      </c>
      <c r="I102" s="209">
        <f t="shared" si="12"/>
        <v>0</v>
      </c>
      <c r="J102" s="209">
        <f t="shared" si="12"/>
        <v>0</v>
      </c>
      <c r="K102" s="493"/>
      <c r="L102" s="265"/>
    </row>
    <row r="103" spans="1:12" s="327" customFormat="1" ht="13.5" thickTop="1">
      <c r="A103" s="324"/>
      <c r="B103" s="315"/>
      <c r="C103" s="323"/>
      <c r="D103" s="325"/>
      <c r="E103" s="210"/>
      <c r="F103" s="210"/>
      <c r="G103" s="211"/>
      <c r="H103" s="210"/>
      <c r="I103" s="211"/>
      <c r="J103" s="210"/>
      <c r="K103" s="499"/>
      <c r="L103" s="326"/>
    </row>
    <row r="104" spans="1:12" s="327" customFormat="1" ht="12.75">
      <c r="A104" s="324"/>
      <c r="B104" s="315" t="s">
        <v>49</v>
      </c>
      <c r="C104" s="323"/>
      <c r="D104" s="325"/>
      <c r="E104" s="198"/>
      <c r="F104" s="198"/>
      <c r="G104" s="197">
        <f>IF(Primary!$E$9=0,0,F104*12/Primary!$E$9)</f>
        <v>0</v>
      </c>
      <c r="H104" s="198">
        <f>'PCA Input'!E66</f>
        <v>0</v>
      </c>
      <c r="I104" s="197">
        <f>H104</f>
        <v>0</v>
      </c>
      <c r="J104" s="197">
        <f>I104</f>
        <v>0</v>
      </c>
      <c r="K104" s="493"/>
      <c r="L104" s="326"/>
    </row>
    <row r="105" spans="1:12" s="327" customFormat="1" ht="13.5" thickBot="1">
      <c r="A105" s="324"/>
      <c r="B105" s="315"/>
      <c r="C105" s="323"/>
      <c r="D105" s="325"/>
      <c r="E105" s="212"/>
      <c r="F105" s="212"/>
      <c r="G105" s="197"/>
      <c r="H105" s="212"/>
      <c r="I105" s="197"/>
      <c r="J105" s="212"/>
      <c r="K105" s="500"/>
      <c r="L105" s="326"/>
    </row>
    <row r="106" spans="1:12" s="285" customFormat="1" ht="14.25" thickBot="1" thickTop="1">
      <c r="A106" s="280"/>
      <c r="B106" s="281" t="s">
        <v>50</v>
      </c>
      <c r="C106" s="282"/>
      <c r="D106" s="283"/>
      <c r="E106" s="213">
        <f aca="true" t="shared" si="13" ref="E106:J106">E102-E104</f>
        <v>0</v>
      </c>
      <c r="F106" s="213">
        <f t="shared" si="13"/>
        <v>0</v>
      </c>
      <c r="G106" s="209">
        <f t="shared" si="13"/>
        <v>0</v>
      </c>
      <c r="H106" s="213">
        <f t="shared" si="13"/>
        <v>0</v>
      </c>
      <c r="I106" s="213">
        <f t="shared" si="13"/>
        <v>0</v>
      </c>
      <c r="J106" s="213">
        <f t="shared" si="13"/>
        <v>0</v>
      </c>
      <c r="K106" s="493"/>
      <c r="L106" s="284"/>
    </row>
    <row r="107" spans="1:12" s="259" customFormat="1" ht="13.5" thickTop="1">
      <c r="A107" s="262"/>
      <c r="B107" s="273"/>
      <c r="C107" s="267"/>
      <c r="D107" s="268"/>
      <c r="E107" s="203"/>
      <c r="F107" s="203"/>
      <c r="G107" s="197"/>
      <c r="H107" s="203"/>
      <c r="I107" s="203"/>
      <c r="J107" s="203"/>
      <c r="K107" s="495"/>
      <c r="L107" s="265"/>
    </row>
    <row r="108" spans="1:12" s="259" customFormat="1" ht="12.75" hidden="1">
      <c r="A108" s="262"/>
      <c r="B108" s="272" t="s">
        <v>51</v>
      </c>
      <c r="C108" s="267"/>
      <c r="D108" s="268"/>
      <c r="E108" s="204" t="e">
        <f>#REF!</f>
        <v>#REF!</v>
      </c>
      <c r="F108" s="204" t="e">
        <f>#REF!</f>
        <v>#REF!</v>
      </c>
      <c r="G108" s="204" t="e">
        <f>#REF!</f>
        <v>#REF!</v>
      </c>
      <c r="H108" s="204" t="e">
        <f>#REF!</f>
        <v>#REF!</v>
      </c>
      <c r="I108" s="204" t="e">
        <f>#REF!</f>
        <v>#REF!</v>
      </c>
      <c r="J108" s="204" t="e">
        <f>#REF!</f>
        <v>#REF!</v>
      </c>
      <c r="K108" s="497"/>
      <c r="L108" s="265"/>
    </row>
    <row r="109" spans="1:12" s="259" customFormat="1" ht="12.75" hidden="1">
      <c r="A109" s="262"/>
      <c r="B109" s="272" t="s">
        <v>52</v>
      </c>
      <c r="C109" s="267"/>
      <c r="D109" s="268"/>
      <c r="E109" s="204" t="e">
        <f>#REF!</f>
        <v>#REF!</v>
      </c>
      <c r="F109" s="204" t="e">
        <f>#REF!</f>
        <v>#REF!</v>
      </c>
      <c r="G109" s="204" t="e">
        <f>#REF!</f>
        <v>#REF!</v>
      </c>
      <c r="H109" s="204" t="e">
        <f>#REF!</f>
        <v>#REF!</v>
      </c>
      <c r="I109" s="204" t="e">
        <f>#REF!</f>
        <v>#REF!</v>
      </c>
      <c r="J109" s="204" t="e">
        <f>#REF!</f>
        <v>#REF!</v>
      </c>
      <c r="K109" s="497"/>
      <c r="L109" s="265"/>
    </row>
    <row r="110" spans="1:12" s="259" customFormat="1" ht="12.75" hidden="1">
      <c r="A110" s="262"/>
      <c r="B110" s="272" t="s">
        <v>53</v>
      </c>
      <c r="C110" s="267"/>
      <c r="D110" s="268"/>
      <c r="E110" s="205">
        <f>E98+E74+E58+E93</f>
        <v>0</v>
      </c>
      <c r="F110" s="205">
        <f>F98+F74+F58+F93</f>
        <v>0</v>
      </c>
      <c r="G110" s="218">
        <f>IF(Primary!$E$9=0,0,F110*12/Primary!$E$9)</f>
        <v>0</v>
      </c>
      <c r="H110" s="205">
        <f>H98+H74+H58+H93</f>
        <v>0</v>
      </c>
      <c r="I110" s="221">
        <f>I98+I74+I58+I93</f>
        <v>0</v>
      </c>
      <c r="J110" s="205">
        <f>J98+J74+J58+J93</f>
        <v>0</v>
      </c>
      <c r="K110" s="497"/>
      <c r="L110" s="265"/>
    </row>
    <row r="111" spans="1:12" s="259" customFormat="1" ht="12.75" hidden="1">
      <c r="A111" s="262"/>
      <c r="B111" s="272" t="s">
        <v>54</v>
      </c>
      <c r="C111" s="267"/>
      <c r="D111" s="268"/>
      <c r="E111" s="204" t="e">
        <f>SUM(E108:E110)</f>
        <v>#REF!</v>
      </c>
      <c r="F111" s="204" t="e">
        <f>SUM(F108:F110)</f>
        <v>#REF!</v>
      </c>
      <c r="G111" s="197">
        <f>IF(Primary!$E$9=0,0,F111*12/Primary!$E$9)</f>
        <v>0</v>
      </c>
      <c r="H111" s="204" t="e">
        <f>SUM(H108:H110)</f>
        <v>#REF!</v>
      </c>
      <c r="I111" s="204" t="e">
        <f>SUM(I108:I110)</f>
        <v>#REF!</v>
      </c>
      <c r="J111" s="204" t="e">
        <f>SUM(J108:J110)</f>
        <v>#REF!</v>
      </c>
      <c r="K111" s="497"/>
      <c r="L111" s="265"/>
    </row>
    <row r="112" spans="1:12" s="11" customFormat="1" ht="12.75" hidden="1">
      <c r="A112" s="303"/>
      <c r="B112" s="317"/>
      <c r="C112" s="310"/>
      <c r="D112" s="311"/>
      <c r="E112" s="202"/>
      <c r="F112" s="202"/>
      <c r="G112" s="197"/>
      <c r="H112" s="202"/>
      <c r="I112" s="203"/>
      <c r="J112" s="202"/>
      <c r="K112" s="495"/>
      <c r="L112" s="308"/>
    </row>
    <row r="113" spans="1:12" s="11" customFormat="1" ht="12.75">
      <c r="A113" s="303"/>
      <c r="B113" s="328" t="s">
        <v>55</v>
      </c>
      <c r="C113" s="310"/>
      <c r="D113" s="311"/>
      <c r="E113" s="202"/>
      <c r="F113" s="202"/>
      <c r="G113" s="197"/>
      <c r="H113" s="202"/>
      <c r="I113" s="203"/>
      <c r="J113" s="202"/>
      <c r="K113" s="495"/>
      <c r="L113" s="308"/>
    </row>
    <row r="114" spans="1:12" s="11" customFormat="1" ht="12.75">
      <c r="A114" s="303"/>
      <c r="B114" s="309" t="s">
        <v>278</v>
      </c>
      <c r="C114" s="310"/>
      <c r="D114" s="311"/>
      <c r="E114" s="198"/>
      <c r="F114" s="198"/>
      <c r="G114" s="197">
        <f>IF(Primary!$E$9=0,0,F114*12/Primary!$E$9)</f>
        <v>0</v>
      </c>
      <c r="H114" s="198"/>
      <c r="I114" s="204">
        <f>H114</f>
        <v>0</v>
      </c>
      <c r="J114" s="198"/>
      <c r="K114" s="493"/>
      <c r="L114" s="308"/>
    </row>
    <row r="115" spans="1:12" s="11" customFormat="1" ht="12.75">
      <c r="A115" s="303"/>
      <c r="B115" s="309" t="s">
        <v>279</v>
      </c>
      <c r="C115" s="310"/>
      <c r="D115" s="311"/>
      <c r="E115" s="198"/>
      <c r="F115" s="198"/>
      <c r="G115" s="197">
        <f>IF(Primary!$E$9=0,0,F115*12/Primary!$E$9)</f>
        <v>0</v>
      </c>
      <c r="H115" s="198"/>
      <c r="I115" s="204">
        <f>H115</f>
        <v>0</v>
      </c>
      <c r="J115" s="198"/>
      <c r="K115" s="478"/>
      <c r="L115" s="308"/>
    </row>
    <row r="116" spans="1:12" s="11" customFormat="1" ht="12.75">
      <c r="A116" s="303"/>
      <c r="B116" s="309" t="s">
        <v>280</v>
      </c>
      <c r="C116" s="310"/>
      <c r="D116" s="311"/>
      <c r="E116" s="198"/>
      <c r="F116" s="198"/>
      <c r="G116" s="197">
        <f>IF(Primary!$E$9=0,0,F116*12/Primary!$E$9)</f>
        <v>0</v>
      </c>
      <c r="H116" s="198"/>
      <c r="I116" s="204">
        <f>H116</f>
        <v>0</v>
      </c>
      <c r="J116" s="198"/>
      <c r="K116" s="478"/>
      <c r="L116" s="308"/>
    </row>
    <row r="117" spans="1:12" s="11" customFormat="1" ht="12.75">
      <c r="A117" s="303"/>
      <c r="B117" s="309" t="s">
        <v>281</v>
      </c>
      <c r="C117" s="310"/>
      <c r="D117" s="311"/>
      <c r="E117" s="199"/>
      <c r="F117" s="199"/>
      <c r="G117" s="218">
        <f>IF(Primary!$E$9=0,0,F117*12/Primary!$E$9)</f>
        <v>0</v>
      </c>
      <c r="H117" s="199"/>
      <c r="I117" s="221">
        <f>H117</f>
        <v>0</v>
      </c>
      <c r="J117" s="487"/>
      <c r="K117" s="478"/>
      <c r="L117" s="308"/>
    </row>
    <row r="118" spans="1:12" s="259" customFormat="1" ht="12.75">
      <c r="A118" s="262"/>
      <c r="B118" s="266" t="s">
        <v>282</v>
      </c>
      <c r="C118" s="267"/>
      <c r="D118" s="268"/>
      <c r="E118" s="204">
        <f aca="true" t="shared" si="14" ref="E118:J118">SUM(E114:E117)</f>
        <v>0</v>
      </c>
      <c r="F118" s="204">
        <f t="shared" si="14"/>
        <v>0</v>
      </c>
      <c r="G118" s="197">
        <f t="shared" si="14"/>
        <v>0</v>
      </c>
      <c r="H118" s="204">
        <f t="shared" si="14"/>
        <v>0</v>
      </c>
      <c r="I118" s="204">
        <f t="shared" si="14"/>
        <v>0</v>
      </c>
      <c r="J118" s="204">
        <f t="shared" si="14"/>
        <v>0</v>
      </c>
      <c r="K118" s="478"/>
      <c r="L118" s="265"/>
    </row>
    <row r="119" spans="1:12" s="259" customFormat="1" ht="12.75">
      <c r="A119" s="262"/>
      <c r="B119" s="273"/>
      <c r="C119" s="267"/>
      <c r="D119" s="268"/>
      <c r="E119" s="214"/>
      <c r="F119" s="214"/>
      <c r="G119" s="220"/>
      <c r="H119" s="214"/>
      <c r="I119" s="214"/>
      <c r="J119" s="214"/>
      <c r="K119" s="501"/>
      <c r="L119" s="265"/>
    </row>
    <row r="120" spans="1:12" s="259" customFormat="1" ht="13.5" thickBot="1">
      <c r="A120" s="262"/>
      <c r="B120" s="286" t="s">
        <v>177</v>
      </c>
      <c r="C120" s="287"/>
      <c r="D120" s="263"/>
      <c r="E120" s="215" t="str">
        <f aca="true" t="shared" si="15" ref="E120:J120">IF(E118=0,"NAP",E106/E118)</f>
        <v>NAP</v>
      </c>
      <c r="F120" s="215" t="str">
        <f t="shared" si="15"/>
        <v>NAP</v>
      </c>
      <c r="G120" s="215" t="str">
        <f t="shared" si="15"/>
        <v>NAP</v>
      </c>
      <c r="H120" s="215" t="str">
        <f t="shared" si="15"/>
        <v>NAP</v>
      </c>
      <c r="I120" s="215" t="str">
        <f t="shared" si="15"/>
        <v>NAP</v>
      </c>
      <c r="J120" s="215" t="str">
        <f t="shared" si="15"/>
        <v>NAP</v>
      </c>
      <c r="K120" s="494"/>
      <c r="L120" s="265"/>
    </row>
    <row r="121" spans="1:12" s="259" customFormat="1" ht="5.25" customHeight="1" thickTop="1">
      <c r="A121" s="288"/>
      <c r="B121" s="270"/>
      <c r="C121" s="270"/>
      <c r="D121" s="289"/>
      <c r="E121" s="290"/>
      <c r="F121" s="290"/>
      <c r="G121" s="290"/>
      <c r="H121" s="290"/>
      <c r="I121" s="290"/>
      <c r="J121" s="290"/>
      <c r="K121" s="290"/>
      <c r="L121" s="491"/>
    </row>
    <row r="122" spans="2:12" s="259" customFormat="1" ht="12.75">
      <c r="B122" s="267"/>
      <c r="C122" s="267"/>
      <c r="E122" s="292"/>
      <c r="F122" s="292"/>
      <c r="G122" s="292"/>
      <c r="H122" s="292"/>
      <c r="I122" s="292"/>
      <c r="J122" s="292"/>
      <c r="K122" s="292"/>
      <c r="L122" s="292"/>
    </row>
    <row r="123" spans="2:12" s="259" customFormat="1" ht="12.75">
      <c r="B123" s="257" t="s">
        <v>172</v>
      </c>
      <c r="E123" s="292"/>
      <c r="F123" s="292"/>
      <c r="G123" s="292"/>
      <c r="H123" s="292"/>
      <c r="I123" s="292"/>
      <c r="J123" s="292"/>
      <c r="K123" s="292"/>
      <c r="L123" s="292"/>
    </row>
    <row r="124" spans="2:12" s="259" customFormat="1" ht="12.75">
      <c r="B124" s="257" t="s">
        <v>176</v>
      </c>
      <c r="E124" s="293"/>
      <c r="F124" s="293"/>
      <c r="G124" s="293"/>
      <c r="H124" s="293"/>
      <c r="I124" s="293"/>
      <c r="J124" s="293"/>
      <c r="K124" s="293"/>
      <c r="L124" s="293"/>
    </row>
    <row r="125" spans="5:12" s="259" customFormat="1" ht="12.75">
      <c r="E125" s="293"/>
      <c r="F125" s="293"/>
      <c r="G125" s="293"/>
      <c r="H125" s="293"/>
      <c r="I125" s="293"/>
      <c r="J125" s="293"/>
      <c r="K125" s="293"/>
      <c r="L125" s="293"/>
    </row>
    <row r="126" spans="5:12" s="259" customFormat="1" ht="12.75">
      <c r="E126" s="293"/>
      <c r="F126" s="293"/>
      <c r="G126" s="293"/>
      <c r="H126" s="293"/>
      <c r="I126" s="293"/>
      <c r="J126" s="293"/>
      <c r="K126" s="293"/>
      <c r="L126" s="293"/>
    </row>
    <row r="127" spans="5:12" s="259" customFormat="1" ht="12.75">
      <c r="E127" s="294"/>
      <c r="F127" s="294"/>
      <c r="G127" s="294"/>
      <c r="H127" s="294"/>
      <c r="I127" s="294"/>
      <c r="J127" s="294"/>
      <c r="K127" s="294"/>
      <c r="L127" s="294"/>
    </row>
    <row r="128" spans="5:12" s="259" customFormat="1" ht="12.75">
      <c r="E128" s="294"/>
      <c r="F128" s="294"/>
      <c r="G128" s="294"/>
      <c r="H128" s="294"/>
      <c r="I128" s="294"/>
      <c r="J128" s="294"/>
      <c r="K128" s="294"/>
      <c r="L128" s="294"/>
    </row>
    <row r="129" spans="5:12" s="259" customFormat="1" ht="12.75">
      <c r="E129" s="294"/>
      <c r="F129" s="294"/>
      <c r="G129" s="294"/>
      <c r="H129" s="294"/>
      <c r="I129" s="294"/>
      <c r="J129" s="294"/>
      <c r="K129" s="294"/>
      <c r="L129" s="294"/>
    </row>
    <row r="130" spans="2:12" s="259" customFormat="1" ht="12.75">
      <c r="B130" s="295" t="s">
        <v>56</v>
      </c>
      <c r="E130" s="296">
        <f aca="true" t="shared" si="16" ref="E130:J130">E78</f>
        <v>0</v>
      </c>
      <c r="F130" s="296">
        <f t="shared" si="16"/>
        <v>0</v>
      </c>
      <c r="G130" s="296">
        <f t="shared" si="16"/>
        <v>0</v>
      </c>
      <c r="H130" s="296">
        <f t="shared" si="16"/>
        <v>0</v>
      </c>
      <c r="I130" s="296">
        <f t="shared" si="16"/>
        <v>0</v>
      </c>
      <c r="J130" s="296">
        <f t="shared" si="16"/>
        <v>0</v>
      </c>
      <c r="K130" s="296"/>
      <c r="L130" s="296"/>
    </row>
    <row r="131" spans="2:12" s="259" customFormat="1" ht="12.75">
      <c r="B131" s="295" t="s">
        <v>57</v>
      </c>
      <c r="E131" s="296">
        <f aca="true" t="shared" si="17" ref="E131:J131">E81+E88</f>
        <v>0</v>
      </c>
      <c r="F131" s="296">
        <f t="shared" si="17"/>
        <v>0</v>
      </c>
      <c r="G131" s="296">
        <f t="shared" si="17"/>
        <v>0</v>
      </c>
      <c r="H131" s="296">
        <f t="shared" si="17"/>
        <v>0</v>
      </c>
      <c r="I131" s="296">
        <f t="shared" si="17"/>
        <v>0</v>
      </c>
      <c r="J131" s="296">
        <f t="shared" si="17"/>
        <v>0</v>
      </c>
      <c r="K131" s="296"/>
      <c r="L131" s="296"/>
    </row>
    <row r="132" spans="2:12" s="259" customFormat="1" ht="12.75">
      <c r="B132" s="295" t="s">
        <v>58</v>
      </c>
      <c r="E132" s="296">
        <f aca="true" t="shared" si="18" ref="E132:J132">E49+E57</f>
        <v>0</v>
      </c>
      <c r="F132" s="296">
        <f t="shared" si="18"/>
        <v>0</v>
      </c>
      <c r="G132" s="296">
        <f t="shared" si="18"/>
        <v>0</v>
      </c>
      <c r="H132" s="296">
        <f t="shared" si="18"/>
        <v>0</v>
      </c>
      <c r="I132" s="296">
        <f t="shared" si="18"/>
        <v>0</v>
      </c>
      <c r="J132" s="296">
        <f t="shared" si="18"/>
        <v>0</v>
      </c>
      <c r="K132" s="296"/>
      <c r="L132" s="296"/>
    </row>
    <row r="133" spans="2:12" s="259" customFormat="1" ht="12.75">
      <c r="B133" s="297" t="s">
        <v>59</v>
      </c>
      <c r="E133" s="298">
        <f aca="true" t="shared" si="19" ref="E133:J133">E29</f>
        <v>0</v>
      </c>
      <c r="F133" s="298">
        <f t="shared" si="19"/>
        <v>0</v>
      </c>
      <c r="G133" s="298">
        <f t="shared" si="19"/>
        <v>0</v>
      </c>
      <c r="H133" s="298">
        <f t="shared" si="19"/>
        <v>0</v>
      </c>
      <c r="I133" s="298">
        <f t="shared" si="19"/>
        <v>0</v>
      </c>
      <c r="J133" s="298">
        <f t="shared" si="19"/>
        <v>0</v>
      </c>
      <c r="K133" s="298"/>
      <c r="L133" s="298"/>
    </row>
    <row r="134" spans="2:12" s="259" customFormat="1" ht="12.75">
      <c r="B134" s="295" t="s">
        <v>60</v>
      </c>
      <c r="E134" s="296">
        <f aca="true" t="shared" si="20" ref="E134:J134">E24+E27+E52+E59+E62+(E77-E78-E81-E88)</f>
        <v>0</v>
      </c>
      <c r="F134" s="296">
        <f t="shared" si="20"/>
        <v>0</v>
      </c>
      <c r="G134" s="296">
        <f t="shared" si="20"/>
        <v>0</v>
      </c>
      <c r="H134" s="296">
        <f t="shared" si="20"/>
        <v>0</v>
      </c>
      <c r="I134" s="296">
        <f t="shared" si="20"/>
        <v>0</v>
      </c>
      <c r="J134" s="296">
        <f t="shared" si="20"/>
        <v>0</v>
      </c>
      <c r="K134" s="296"/>
      <c r="L134" s="296"/>
    </row>
    <row r="135" spans="2:12" s="259" customFormat="1" ht="12.75">
      <c r="B135" s="299" t="s">
        <v>61</v>
      </c>
      <c r="E135" s="296">
        <f aca="true" t="shared" si="21" ref="E135:J135">E20+E21+E22-E24-E27-E29-E30</f>
        <v>0</v>
      </c>
      <c r="F135" s="296">
        <f t="shared" si="21"/>
        <v>0</v>
      </c>
      <c r="G135" s="296">
        <f t="shared" si="21"/>
        <v>0</v>
      </c>
      <c r="H135" s="296">
        <f t="shared" si="21"/>
        <v>0</v>
      </c>
      <c r="I135" s="296">
        <f t="shared" si="21"/>
        <v>0</v>
      </c>
      <c r="J135" s="296">
        <f t="shared" si="21"/>
        <v>0</v>
      </c>
      <c r="K135" s="296"/>
      <c r="L135" s="296"/>
    </row>
    <row r="136" spans="2:12" s="259" customFormat="1" ht="12.75">
      <c r="B136" s="299" t="s">
        <v>62</v>
      </c>
      <c r="E136" s="296">
        <f aca="true" t="shared" si="22" ref="E136:J136">E30</f>
        <v>0</v>
      </c>
      <c r="F136" s="296">
        <f t="shared" si="22"/>
        <v>0</v>
      </c>
      <c r="G136" s="296">
        <f t="shared" si="22"/>
        <v>0</v>
      </c>
      <c r="H136" s="296">
        <f t="shared" si="22"/>
        <v>0</v>
      </c>
      <c r="I136" s="296">
        <f t="shared" si="22"/>
        <v>0</v>
      </c>
      <c r="J136" s="296">
        <f t="shared" si="22"/>
        <v>0</v>
      </c>
      <c r="K136" s="296"/>
      <c r="L136" s="296"/>
    </row>
    <row r="137" spans="2:12" s="259" customFormat="1" ht="12.75">
      <c r="B137" s="299" t="s">
        <v>63</v>
      </c>
      <c r="E137" s="296">
        <f aca="true" t="shared" si="23" ref="E137:J137">E63</f>
        <v>0</v>
      </c>
      <c r="F137" s="296">
        <f t="shared" si="23"/>
        <v>0</v>
      </c>
      <c r="G137" s="296">
        <f t="shared" si="23"/>
        <v>0</v>
      </c>
      <c r="H137" s="296">
        <f t="shared" si="23"/>
        <v>0</v>
      </c>
      <c r="I137" s="296">
        <f t="shared" si="23"/>
        <v>0</v>
      </c>
      <c r="J137" s="296">
        <f t="shared" si="23"/>
        <v>0</v>
      </c>
      <c r="K137" s="296"/>
      <c r="L137" s="296"/>
    </row>
    <row r="138" spans="2:12" s="259" customFormat="1" ht="12.75">
      <c r="B138" s="300" t="s">
        <v>66</v>
      </c>
      <c r="E138" s="296">
        <f aca="true" t="shared" si="24" ref="E138:J138">E58</f>
        <v>0</v>
      </c>
      <c r="F138" s="296">
        <f t="shared" si="24"/>
        <v>0</v>
      </c>
      <c r="G138" s="296">
        <f t="shared" si="24"/>
        <v>0</v>
      </c>
      <c r="H138" s="296">
        <f t="shared" si="24"/>
        <v>0</v>
      </c>
      <c r="I138" s="296">
        <f t="shared" si="24"/>
        <v>0</v>
      </c>
      <c r="J138" s="296">
        <f t="shared" si="24"/>
        <v>0</v>
      </c>
      <c r="K138" s="296"/>
      <c r="L138" s="296"/>
    </row>
    <row r="139" spans="2:12" s="259" customFormat="1" ht="12.75">
      <c r="B139" s="299" t="s">
        <v>64</v>
      </c>
      <c r="E139" s="296">
        <f aca="true" t="shared" si="25" ref="E139:J139">E98</f>
        <v>0</v>
      </c>
      <c r="F139" s="296">
        <f t="shared" si="25"/>
        <v>0</v>
      </c>
      <c r="G139" s="296">
        <f t="shared" si="25"/>
        <v>0</v>
      </c>
      <c r="H139" s="296">
        <f t="shared" si="25"/>
        <v>0</v>
      </c>
      <c r="I139" s="296">
        <f t="shared" si="25"/>
        <v>0</v>
      </c>
      <c r="J139" s="296">
        <f t="shared" si="25"/>
        <v>0</v>
      </c>
      <c r="K139" s="296"/>
      <c r="L139" s="296"/>
    </row>
    <row r="140" spans="2:12" s="259" customFormat="1" ht="12.75">
      <c r="B140" s="300" t="s">
        <v>67</v>
      </c>
      <c r="E140" s="296">
        <f aca="true" t="shared" si="26" ref="E140:J140">E74</f>
        <v>0</v>
      </c>
      <c r="F140" s="296">
        <f t="shared" si="26"/>
        <v>0</v>
      </c>
      <c r="G140" s="296">
        <f t="shared" si="26"/>
        <v>0</v>
      </c>
      <c r="H140" s="296">
        <f t="shared" si="26"/>
        <v>0</v>
      </c>
      <c r="I140" s="296">
        <f t="shared" si="26"/>
        <v>0</v>
      </c>
      <c r="J140" s="296">
        <f t="shared" si="26"/>
        <v>0</v>
      </c>
      <c r="K140" s="296"/>
      <c r="L140" s="296"/>
    </row>
    <row r="141" spans="2:12" s="259" customFormat="1" ht="12.75">
      <c r="B141" s="300"/>
      <c r="E141" s="296"/>
      <c r="F141" s="296"/>
      <c r="G141" s="296"/>
      <c r="H141" s="296"/>
      <c r="I141" s="296"/>
      <c r="J141" s="296"/>
      <c r="K141" s="296"/>
      <c r="L141" s="296"/>
    </row>
    <row r="142" spans="2:12" s="259" customFormat="1" ht="15">
      <c r="B142" s="301" t="s">
        <v>65</v>
      </c>
      <c r="E142" s="296">
        <f aca="true" t="shared" si="27" ref="E142:J142">SUM(E130:E140)</f>
        <v>0</v>
      </c>
      <c r="F142" s="296">
        <f t="shared" si="27"/>
        <v>0</v>
      </c>
      <c r="G142" s="296">
        <f t="shared" si="27"/>
        <v>0</v>
      </c>
      <c r="H142" s="296">
        <f t="shared" si="27"/>
        <v>0</v>
      </c>
      <c r="I142" s="296">
        <f t="shared" si="27"/>
        <v>0</v>
      </c>
      <c r="J142" s="296">
        <f t="shared" si="27"/>
        <v>0</v>
      </c>
      <c r="K142" s="296"/>
      <c r="L142" s="296"/>
    </row>
    <row r="143" spans="2:12" s="259" customFormat="1" ht="12.75">
      <c r="B143" s="368" t="s">
        <v>248</v>
      </c>
      <c r="E143" s="302">
        <f aca="true" t="shared" si="28" ref="E143:J143">E142-E101</f>
        <v>0</v>
      </c>
      <c r="F143" s="302">
        <f t="shared" si="28"/>
        <v>0</v>
      </c>
      <c r="G143" s="302">
        <f t="shared" si="28"/>
        <v>0</v>
      </c>
      <c r="H143" s="302">
        <f t="shared" si="28"/>
        <v>0</v>
      </c>
      <c r="I143" s="302">
        <f t="shared" si="28"/>
        <v>0</v>
      </c>
      <c r="J143" s="302">
        <f t="shared" si="28"/>
        <v>0</v>
      </c>
      <c r="K143" s="302"/>
      <c r="L143" s="302"/>
    </row>
    <row r="144" spans="5:12" s="259" customFormat="1" ht="12.75">
      <c r="E144" s="294"/>
      <c r="F144" s="294"/>
      <c r="G144" s="294"/>
      <c r="H144" s="294"/>
      <c r="I144" s="294"/>
      <c r="J144" s="294"/>
      <c r="K144" s="294"/>
      <c r="L144" s="294"/>
    </row>
    <row r="145" spans="5:12" s="259" customFormat="1" ht="12.75">
      <c r="E145" s="294"/>
      <c r="F145" s="294"/>
      <c r="G145" s="294"/>
      <c r="H145" s="294"/>
      <c r="I145" s="294"/>
      <c r="J145" s="294"/>
      <c r="K145" s="294"/>
      <c r="L145" s="294"/>
    </row>
    <row r="146" spans="5:12" s="259" customFormat="1" ht="12.75">
      <c r="E146" s="294"/>
      <c r="F146" s="294"/>
      <c r="G146" s="294"/>
      <c r="H146" s="294"/>
      <c r="I146" s="294"/>
      <c r="J146" s="294"/>
      <c r="K146" s="294"/>
      <c r="L146" s="294"/>
    </row>
    <row r="147" spans="5:12" s="259" customFormat="1" ht="12.75">
      <c r="E147" s="294"/>
      <c r="F147" s="294"/>
      <c r="G147" s="294"/>
      <c r="H147" s="294"/>
      <c r="I147" s="294"/>
      <c r="J147" s="294"/>
      <c r="K147" s="294"/>
      <c r="L147" s="294"/>
    </row>
    <row r="149" spans="5:12" s="259" customFormat="1" ht="12.75">
      <c r="E149" s="294"/>
      <c r="F149" s="294"/>
      <c r="G149" s="294"/>
      <c r="H149" s="294"/>
      <c r="I149" s="294"/>
      <c r="J149" s="294"/>
      <c r="K149" s="294"/>
      <c r="L149" s="294"/>
    </row>
    <row r="150" spans="5:12" s="259" customFormat="1" ht="12.75">
      <c r="E150" s="294"/>
      <c r="F150" s="294"/>
      <c r="G150" s="294"/>
      <c r="H150" s="294"/>
      <c r="I150" s="294"/>
      <c r="J150" s="294"/>
      <c r="K150" s="294"/>
      <c r="L150" s="294"/>
    </row>
    <row r="151" spans="5:12" s="259" customFormat="1" ht="12.75">
      <c r="E151" s="294"/>
      <c r="F151" s="294"/>
      <c r="G151" s="294"/>
      <c r="H151" s="294"/>
      <c r="I151" s="294"/>
      <c r="J151" s="294"/>
      <c r="K151" s="294"/>
      <c r="L151" s="294"/>
    </row>
    <row r="152" spans="5:12" s="259" customFormat="1" ht="12.75">
      <c r="E152" s="294"/>
      <c r="F152" s="294"/>
      <c r="G152" s="294"/>
      <c r="H152" s="294"/>
      <c r="I152" s="294"/>
      <c r="J152" s="294"/>
      <c r="K152" s="294"/>
      <c r="L152" s="294"/>
    </row>
    <row r="153" spans="5:12" s="259" customFormat="1" ht="12.75">
      <c r="E153" s="294"/>
      <c r="F153" s="294"/>
      <c r="G153" s="294"/>
      <c r="H153" s="294"/>
      <c r="I153" s="294"/>
      <c r="J153" s="294"/>
      <c r="K153" s="294"/>
      <c r="L153" s="294"/>
    </row>
    <row r="154" spans="5:12" s="259" customFormat="1" ht="12.75">
      <c r="E154" s="294"/>
      <c r="F154" s="294"/>
      <c r="G154" s="294"/>
      <c r="H154" s="294"/>
      <c r="I154" s="294"/>
      <c r="J154" s="294"/>
      <c r="K154" s="294"/>
      <c r="L154" s="294"/>
    </row>
    <row r="155" spans="5:12" s="259" customFormat="1" ht="12.75">
      <c r="E155" s="294"/>
      <c r="F155" s="294"/>
      <c r="G155" s="294"/>
      <c r="H155" s="294"/>
      <c r="I155" s="294"/>
      <c r="J155" s="294"/>
      <c r="K155" s="294"/>
      <c r="L155" s="294"/>
    </row>
    <row r="156" spans="5:12" s="259" customFormat="1" ht="12.75">
      <c r="E156" s="294"/>
      <c r="F156" s="294"/>
      <c r="G156" s="294"/>
      <c r="H156" s="294"/>
      <c r="I156" s="294"/>
      <c r="J156" s="294"/>
      <c r="K156" s="294"/>
      <c r="L156" s="294"/>
    </row>
    <row r="157" spans="5:12" s="259" customFormat="1" ht="12.75">
      <c r="E157" s="294"/>
      <c r="F157" s="294"/>
      <c r="G157" s="294"/>
      <c r="H157" s="294"/>
      <c r="I157" s="294"/>
      <c r="J157" s="294"/>
      <c r="K157" s="294"/>
      <c r="L157" s="294"/>
    </row>
    <row r="158" spans="5:12" s="259" customFormat="1" ht="12.75">
      <c r="E158" s="294"/>
      <c r="F158" s="294"/>
      <c r="G158" s="294"/>
      <c r="H158" s="294"/>
      <c r="I158" s="294"/>
      <c r="J158" s="294"/>
      <c r="K158" s="294"/>
      <c r="L158" s="294"/>
    </row>
    <row r="159" spans="5:12" s="259" customFormat="1" ht="12.75">
      <c r="E159" s="294"/>
      <c r="F159" s="294"/>
      <c r="G159" s="294"/>
      <c r="H159" s="294"/>
      <c r="I159" s="294"/>
      <c r="J159" s="294"/>
      <c r="K159" s="294"/>
      <c r="L159" s="294"/>
    </row>
    <row r="160" spans="5:12" s="259" customFormat="1" ht="12.75">
      <c r="E160" s="294"/>
      <c r="F160" s="294"/>
      <c r="G160" s="294"/>
      <c r="H160" s="294"/>
      <c r="I160" s="294"/>
      <c r="J160" s="294"/>
      <c r="K160" s="294"/>
      <c r="L160" s="294"/>
    </row>
    <row r="161" spans="5:12" s="259" customFormat="1" ht="12.75">
      <c r="E161" s="294"/>
      <c r="F161" s="294"/>
      <c r="G161" s="294"/>
      <c r="H161" s="294"/>
      <c r="I161" s="294"/>
      <c r="J161" s="294"/>
      <c r="K161" s="294"/>
      <c r="L161" s="294"/>
    </row>
    <row r="162" spans="5:12" s="259" customFormat="1" ht="12.75">
      <c r="E162" s="294"/>
      <c r="F162" s="294"/>
      <c r="G162" s="294"/>
      <c r="H162" s="294"/>
      <c r="I162" s="294"/>
      <c r="J162" s="294"/>
      <c r="K162" s="294"/>
      <c r="L162" s="294"/>
    </row>
    <row r="163" spans="3:12" s="259" customFormat="1" ht="12.75">
      <c r="C163" s="259">
        <v>0</v>
      </c>
      <c r="E163" s="294"/>
      <c r="F163" s="294"/>
      <c r="G163" s="294"/>
      <c r="H163" s="294"/>
      <c r="I163" s="294"/>
      <c r="J163" s="294"/>
      <c r="K163" s="294"/>
      <c r="L163" s="294"/>
    </row>
    <row r="164" spans="3:12" s="259" customFormat="1" ht="12.75">
      <c r="C164" s="259">
        <v>1</v>
      </c>
      <c r="E164" s="294"/>
      <c r="F164" s="294"/>
      <c r="G164" s="294"/>
      <c r="H164" s="294"/>
      <c r="I164" s="294"/>
      <c r="J164" s="294"/>
      <c r="K164" s="294"/>
      <c r="L164" s="294"/>
    </row>
    <row r="165" spans="3:12" s="259" customFormat="1" ht="12.75">
      <c r="C165" s="259">
        <v>2</v>
      </c>
      <c r="E165" s="294"/>
      <c r="F165" s="294"/>
      <c r="G165" s="294"/>
      <c r="H165" s="294"/>
      <c r="I165" s="294"/>
      <c r="J165" s="294"/>
      <c r="K165" s="294"/>
      <c r="L165" s="294"/>
    </row>
    <row r="166" spans="3:12" s="259" customFormat="1" ht="12.75">
      <c r="C166" s="259">
        <v>3</v>
      </c>
      <c r="E166" s="294"/>
      <c r="F166" s="294"/>
      <c r="G166" s="294"/>
      <c r="H166" s="294"/>
      <c r="I166" s="294"/>
      <c r="J166" s="294"/>
      <c r="K166" s="294"/>
      <c r="L166" s="294"/>
    </row>
    <row r="167" spans="3:12" s="259" customFormat="1" ht="12.75">
      <c r="C167" s="259">
        <v>4</v>
      </c>
      <c r="E167" s="294"/>
      <c r="F167" s="294"/>
      <c r="G167" s="294"/>
      <c r="H167" s="294"/>
      <c r="I167" s="294"/>
      <c r="J167" s="294"/>
      <c r="K167" s="294"/>
      <c r="L167" s="294"/>
    </row>
    <row r="168" spans="3:12" s="259" customFormat="1" ht="12.75">
      <c r="C168" s="259">
        <v>5</v>
      </c>
      <c r="E168" s="294"/>
      <c r="F168" s="294"/>
      <c r="G168" s="294"/>
      <c r="H168" s="294"/>
      <c r="I168" s="294"/>
      <c r="J168" s="294"/>
      <c r="K168" s="294"/>
      <c r="L168" s="294"/>
    </row>
    <row r="169" spans="3:12" s="259" customFormat="1" ht="12.75">
      <c r="C169" s="259">
        <v>6</v>
      </c>
      <c r="E169" s="294"/>
      <c r="F169" s="294"/>
      <c r="G169" s="294"/>
      <c r="H169" s="294"/>
      <c r="I169" s="294"/>
      <c r="J169" s="294"/>
      <c r="K169" s="294"/>
      <c r="L169" s="294"/>
    </row>
    <row r="170" spans="3:12" s="259" customFormat="1" ht="12.75">
      <c r="C170" s="259">
        <v>7</v>
      </c>
      <c r="E170" s="294"/>
      <c r="F170" s="294"/>
      <c r="G170" s="294"/>
      <c r="H170" s="294"/>
      <c r="I170" s="294"/>
      <c r="J170" s="294"/>
      <c r="K170" s="294"/>
      <c r="L170" s="294"/>
    </row>
    <row r="171" spans="3:12" s="259" customFormat="1" ht="12.75">
      <c r="C171" s="259">
        <v>8</v>
      </c>
      <c r="E171" s="294"/>
      <c r="F171" s="294"/>
      <c r="G171" s="294"/>
      <c r="H171" s="294"/>
      <c r="I171" s="294"/>
      <c r="J171" s="294"/>
      <c r="K171" s="294"/>
      <c r="L171" s="294"/>
    </row>
    <row r="172" spans="3:12" s="259" customFormat="1" ht="12.75">
      <c r="C172" s="259">
        <v>9</v>
      </c>
      <c r="E172" s="294"/>
      <c r="F172" s="294"/>
      <c r="G172" s="294"/>
      <c r="H172" s="294"/>
      <c r="I172" s="294"/>
      <c r="J172" s="294"/>
      <c r="K172" s="294"/>
      <c r="L172" s="294"/>
    </row>
    <row r="173" spans="3:12" s="259" customFormat="1" ht="12.75">
      <c r="C173" s="259">
        <v>10</v>
      </c>
      <c r="E173" s="294"/>
      <c r="F173" s="294"/>
      <c r="G173" s="294"/>
      <c r="H173" s="294"/>
      <c r="I173" s="294"/>
      <c r="J173" s="294"/>
      <c r="K173" s="294"/>
      <c r="L173" s="294"/>
    </row>
    <row r="174" spans="3:12" s="259" customFormat="1" ht="12.75">
      <c r="C174" s="259">
        <v>11</v>
      </c>
      <c r="E174" s="294"/>
      <c r="F174" s="294"/>
      <c r="G174" s="294"/>
      <c r="H174" s="294"/>
      <c r="I174" s="294"/>
      <c r="J174" s="294"/>
      <c r="K174" s="294"/>
      <c r="L174" s="294"/>
    </row>
    <row r="175" spans="3:12" s="259" customFormat="1" ht="12.75">
      <c r="C175" s="259">
        <v>12</v>
      </c>
      <c r="E175" s="294"/>
      <c r="F175" s="294"/>
      <c r="G175" s="294"/>
      <c r="H175" s="294"/>
      <c r="I175" s="294"/>
      <c r="J175" s="294"/>
      <c r="K175" s="294"/>
      <c r="L175" s="294"/>
    </row>
    <row r="176" spans="5:12" s="259" customFormat="1" ht="12.75">
      <c r="E176" s="294"/>
      <c r="F176" s="294"/>
      <c r="G176" s="294"/>
      <c r="H176" s="294"/>
      <c r="I176" s="294"/>
      <c r="J176" s="294"/>
      <c r="K176" s="294"/>
      <c r="L176" s="294"/>
    </row>
    <row r="177" spans="5:12" ht="12.75">
      <c r="E177" s="15"/>
      <c r="F177" s="15"/>
      <c r="G177" s="15"/>
      <c r="H177" s="15"/>
      <c r="I177" s="294"/>
      <c r="J177" s="294"/>
      <c r="K177" s="15"/>
      <c r="L177" s="294"/>
    </row>
    <row r="178" spans="5:12" ht="12.75">
      <c r="E178" s="15"/>
      <c r="F178" s="15"/>
      <c r="G178" s="15"/>
      <c r="H178" s="15"/>
      <c r="I178" s="294"/>
      <c r="J178" s="294"/>
      <c r="K178" s="15"/>
      <c r="L178" s="294"/>
    </row>
    <row r="179" spans="5:12" ht="12.75">
      <c r="E179" s="15"/>
      <c r="F179" s="15"/>
      <c r="G179" s="15"/>
      <c r="H179" s="15"/>
      <c r="I179" s="294"/>
      <c r="J179" s="294"/>
      <c r="K179" s="15"/>
      <c r="L179" s="294"/>
    </row>
    <row r="180" spans="5:12" ht="12.75">
      <c r="E180" s="15"/>
      <c r="F180" s="15"/>
      <c r="G180" s="15"/>
      <c r="H180" s="15"/>
      <c r="I180" s="294"/>
      <c r="J180" s="294"/>
      <c r="K180" s="15"/>
      <c r="L180" s="294"/>
    </row>
    <row r="181" spans="5:12" ht="12.75">
      <c r="E181" s="15"/>
      <c r="F181" s="15"/>
      <c r="G181" s="15"/>
      <c r="H181" s="15"/>
      <c r="I181" s="294"/>
      <c r="J181" s="294"/>
      <c r="K181" s="15"/>
      <c r="L181" s="294"/>
    </row>
    <row r="182" spans="5:12" ht="12.75">
      <c r="E182" s="15"/>
      <c r="F182" s="15"/>
      <c r="G182" s="15"/>
      <c r="H182" s="15"/>
      <c r="I182" s="294"/>
      <c r="J182" s="294"/>
      <c r="K182" s="15"/>
      <c r="L182" s="294"/>
    </row>
    <row r="183" spans="5:12" ht="12.75">
      <c r="E183" s="15"/>
      <c r="F183" s="15"/>
      <c r="G183" s="15"/>
      <c r="H183" s="15"/>
      <c r="I183" s="294"/>
      <c r="J183" s="294"/>
      <c r="K183" s="15"/>
      <c r="L183" s="294"/>
    </row>
    <row r="184" spans="5:12" ht="12.75">
      <c r="E184" s="15"/>
      <c r="F184" s="15"/>
      <c r="G184" s="15"/>
      <c r="H184" s="15"/>
      <c r="I184" s="294"/>
      <c r="J184" s="294"/>
      <c r="K184" s="15"/>
      <c r="L184" s="294"/>
    </row>
    <row r="185" spans="5:12" ht="12.75">
      <c r="E185" s="15"/>
      <c r="F185" s="15"/>
      <c r="G185" s="15"/>
      <c r="H185" s="15"/>
      <c r="I185" s="294"/>
      <c r="J185" s="294"/>
      <c r="K185" s="15"/>
      <c r="L185" s="294"/>
    </row>
    <row r="186" spans="5:12" ht="12.75">
      <c r="E186" s="15"/>
      <c r="F186" s="15"/>
      <c r="G186" s="15"/>
      <c r="H186" s="15"/>
      <c r="I186" s="294"/>
      <c r="J186" s="294"/>
      <c r="K186" s="15"/>
      <c r="L186" s="294"/>
    </row>
    <row r="187" spans="5:12" ht="12.75">
      <c r="E187" s="15"/>
      <c r="F187" s="15"/>
      <c r="G187" s="15"/>
      <c r="H187" s="15"/>
      <c r="I187" s="294"/>
      <c r="J187" s="294"/>
      <c r="K187" s="15"/>
      <c r="L187" s="294"/>
    </row>
    <row r="188" spans="5:12" ht="12.75">
      <c r="E188" s="15"/>
      <c r="F188" s="15"/>
      <c r="G188" s="15"/>
      <c r="H188" s="15"/>
      <c r="I188" s="294"/>
      <c r="J188" s="294"/>
      <c r="K188" s="15"/>
      <c r="L188" s="294"/>
    </row>
    <row r="189" spans="5:12" ht="12.75">
      <c r="E189" s="15"/>
      <c r="F189" s="15"/>
      <c r="G189" s="15"/>
      <c r="H189" s="15"/>
      <c r="I189" s="294"/>
      <c r="J189" s="294"/>
      <c r="K189" s="15"/>
      <c r="L189" s="294"/>
    </row>
    <row r="190" spans="5:12" ht="12.75">
      <c r="E190" s="15"/>
      <c r="F190" s="15"/>
      <c r="G190" s="15"/>
      <c r="H190" s="15"/>
      <c r="I190" s="294"/>
      <c r="J190" s="294"/>
      <c r="K190" s="15"/>
      <c r="L190" s="294"/>
    </row>
    <row r="191" spans="5:12" ht="12.75">
      <c r="E191" s="15"/>
      <c r="F191" s="15"/>
      <c r="G191" s="15"/>
      <c r="H191" s="15"/>
      <c r="I191" s="294"/>
      <c r="J191" s="294"/>
      <c r="K191" s="15"/>
      <c r="L191" s="294"/>
    </row>
    <row r="192" spans="5:12" ht="12.75">
      <c r="E192" s="15"/>
      <c r="F192" s="15"/>
      <c r="G192" s="15"/>
      <c r="H192" s="15"/>
      <c r="I192" s="294"/>
      <c r="J192" s="294"/>
      <c r="K192" s="15"/>
      <c r="L192" s="294"/>
    </row>
    <row r="193" spans="5:12" ht="12.75">
      <c r="E193" s="15"/>
      <c r="F193" s="15"/>
      <c r="G193" s="15"/>
      <c r="H193" s="15"/>
      <c r="I193" s="294"/>
      <c r="J193" s="294"/>
      <c r="K193" s="15"/>
      <c r="L193" s="294"/>
    </row>
    <row r="194" spans="5:12" ht="12.75">
      <c r="E194" s="15"/>
      <c r="F194" s="15"/>
      <c r="G194" s="15"/>
      <c r="H194" s="15"/>
      <c r="I194" s="294"/>
      <c r="J194" s="294"/>
      <c r="K194" s="15"/>
      <c r="L194" s="294"/>
    </row>
    <row r="195" spans="5:12" ht="12.75">
      <c r="E195" s="15"/>
      <c r="F195" s="15"/>
      <c r="G195" s="15"/>
      <c r="H195" s="15"/>
      <c r="I195" s="294"/>
      <c r="J195" s="294"/>
      <c r="K195" s="15"/>
      <c r="L195" s="294"/>
    </row>
    <row r="196" spans="5:12" ht="12.75">
      <c r="E196" s="15"/>
      <c r="F196" s="15"/>
      <c r="G196" s="15"/>
      <c r="H196" s="15"/>
      <c r="I196" s="294"/>
      <c r="J196" s="294"/>
      <c r="K196" s="15"/>
      <c r="L196" s="294"/>
    </row>
    <row r="197" spans="5:12" ht="12.75">
      <c r="E197" s="15"/>
      <c r="F197" s="15"/>
      <c r="G197" s="15"/>
      <c r="H197" s="15"/>
      <c r="I197" s="294"/>
      <c r="J197" s="294"/>
      <c r="K197" s="15"/>
      <c r="L197" s="294"/>
    </row>
    <row r="198" spans="5:12" ht="12.75">
      <c r="E198" s="15"/>
      <c r="F198" s="15"/>
      <c r="G198" s="15"/>
      <c r="H198" s="15"/>
      <c r="I198" s="294"/>
      <c r="J198" s="294"/>
      <c r="K198" s="15"/>
      <c r="L198" s="294"/>
    </row>
    <row r="199" spans="5:12" ht="12.75">
      <c r="E199" s="15"/>
      <c r="F199" s="15"/>
      <c r="G199" s="15"/>
      <c r="H199" s="15"/>
      <c r="I199" s="294"/>
      <c r="J199" s="294"/>
      <c r="K199" s="15"/>
      <c r="L199" s="294"/>
    </row>
    <row r="200" spans="5:12" ht="12.75">
      <c r="E200" s="15"/>
      <c r="F200" s="15"/>
      <c r="G200" s="15"/>
      <c r="H200" s="15"/>
      <c r="I200" s="294"/>
      <c r="J200" s="294"/>
      <c r="K200" s="15"/>
      <c r="L200" s="294"/>
    </row>
    <row r="201" spans="5:12" ht="12.75">
      <c r="E201" s="15"/>
      <c r="F201" s="15"/>
      <c r="G201" s="15"/>
      <c r="H201" s="15"/>
      <c r="I201" s="294"/>
      <c r="J201" s="294"/>
      <c r="K201" s="15"/>
      <c r="L201" s="294"/>
    </row>
    <row r="202" spans="5:12" ht="12.75">
      <c r="E202" s="15"/>
      <c r="F202" s="15"/>
      <c r="G202" s="15"/>
      <c r="H202" s="15"/>
      <c r="I202" s="294"/>
      <c r="J202" s="294"/>
      <c r="K202" s="15"/>
      <c r="L202" s="294"/>
    </row>
    <row r="203" spans="5:12" ht="12.75">
      <c r="E203" s="15"/>
      <c r="F203" s="15"/>
      <c r="G203" s="15"/>
      <c r="H203" s="15"/>
      <c r="I203" s="294"/>
      <c r="J203" s="294"/>
      <c r="K203" s="15"/>
      <c r="L203" s="294"/>
    </row>
    <row r="204" spans="5:12" ht="12.75">
      <c r="E204" s="15"/>
      <c r="F204" s="15"/>
      <c r="G204" s="15"/>
      <c r="H204" s="15"/>
      <c r="I204" s="294"/>
      <c r="J204" s="294"/>
      <c r="K204" s="15"/>
      <c r="L204" s="294"/>
    </row>
    <row r="205" spans="5:12" ht="12.75">
      <c r="E205" s="15"/>
      <c r="F205" s="15"/>
      <c r="G205" s="15"/>
      <c r="H205" s="15"/>
      <c r="I205" s="294"/>
      <c r="J205" s="294"/>
      <c r="K205" s="15"/>
      <c r="L205" s="294"/>
    </row>
    <row r="206" spans="5:12" ht="12.75">
      <c r="E206" s="15"/>
      <c r="F206" s="15"/>
      <c r="G206" s="15"/>
      <c r="H206" s="15"/>
      <c r="I206" s="294"/>
      <c r="J206" s="294"/>
      <c r="K206" s="15"/>
      <c r="L206" s="294"/>
    </row>
    <row r="207" spans="5:12" ht="12.75">
      <c r="E207" s="15"/>
      <c r="F207" s="15"/>
      <c r="G207" s="15"/>
      <c r="H207" s="15"/>
      <c r="I207" s="294"/>
      <c r="J207" s="294"/>
      <c r="K207" s="15"/>
      <c r="L207" s="294"/>
    </row>
    <row r="208" spans="5:12" ht="12.75">
      <c r="E208" s="15"/>
      <c r="F208" s="15"/>
      <c r="G208" s="15"/>
      <c r="H208" s="15"/>
      <c r="I208" s="294"/>
      <c r="J208" s="294"/>
      <c r="K208" s="15"/>
      <c r="L208" s="294"/>
    </row>
    <row r="209" spans="5:12" ht="12.75">
      <c r="E209" s="15"/>
      <c r="F209" s="15"/>
      <c r="G209" s="15"/>
      <c r="H209" s="15"/>
      <c r="I209" s="294"/>
      <c r="J209" s="294"/>
      <c r="K209" s="15"/>
      <c r="L209" s="294"/>
    </row>
    <row r="210" spans="5:12" ht="12.75">
      <c r="E210" s="15"/>
      <c r="F210" s="15"/>
      <c r="G210" s="15"/>
      <c r="H210" s="15"/>
      <c r="I210" s="294"/>
      <c r="J210" s="294"/>
      <c r="K210" s="15"/>
      <c r="L210" s="294"/>
    </row>
    <row r="211" spans="5:12" ht="12.75">
      <c r="E211" s="15"/>
      <c r="F211" s="15"/>
      <c r="G211" s="15"/>
      <c r="H211" s="15"/>
      <c r="I211" s="294"/>
      <c r="J211" s="294"/>
      <c r="K211" s="15"/>
      <c r="L211" s="294"/>
    </row>
    <row r="212" spans="5:12" ht="12.75">
      <c r="E212" s="15"/>
      <c r="F212" s="15"/>
      <c r="G212" s="15"/>
      <c r="H212" s="15"/>
      <c r="I212" s="294"/>
      <c r="J212" s="294"/>
      <c r="K212" s="15"/>
      <c r="L212" s="294"/>
    </row>
    <row r="213" spans="5:12" ht="12.75">
      <c r="E213" s="15"/>
      <c r="F213" s="15"/>
      <c r="G213" s="15"/>
      <c r="H213" s="15"/>
      <c r="I213" s="294"/>
      <c r="J213" s="294"/>
      <c r="K213" s="15"/>
      <c r="L213" s="294"/>
    </row>
    <row r="214" spans="5:12" ht="12.75">
      <c r="E214" s="15"/>
      <c r="F214" s="15"/>
      <c r="G214" s="15"/>
      <c r="H214" s="15"/>
      <c r="I214" s="294"/>
      <c r="J214" s="294"/>
      <c r="K214" s="15"/>
      <c r="L214" s="294"/>
    </row>
    <row r="215" spans="5:12" ht="12.75">
      <c r="E215" s="15"/>
      <c r="F215" s="15"/>
      <c r="G215" s="15"/>
      <c r="H215" s="15"/>
      <c r="I215" s="294"/>
      <c r="J215" s="294"/>
      <c r="K215" s="15"/>
      <c r="L215" s="294"/>
    </row>
    <row r="216" spans="5:12" ht="12.75">
      <c r="E216" s="15"/>
      <c r="F216" s="15"/>
      <c r="G216" s="15"/>
      <c r="H216" s="15"/>
      <c r="I216" s="294"/>
      <c r="J216" s="294"/>
      <c r="K216" s="15"/>
      <c r="L216" s="294"/>
    </row>
    <row r="217" spans="5:12" ht="12.75">
      <c r="E217" s="15"/>
      <c r="F217" s="15"/>
      <c r="G217" s="15"/>
      <c r="H217" s="15"/>
      <c r="I217" s="294"/>
      <c r="J217" s="294"/>
      <c r="K217" s="15"/>
      <c r="L217" s="294"/>
    </row>
    <row r="218" spans="5:12" ht="12.75">
      <c r="E218" s="15"/>
      <c r="F218" s="15"/>
      <c r="G218" s="15"/>
      <c r="H218" s="15"/>
      <c r="I218" s="294"/>
      <c r="J218" s="294"/>
      <c r="K218" s="15"/>
      <c r="L218" s="294"/>
    </row>
    <row r="219" spans="5:12" ht="12.75">
      <c r="E219" s="15"/>
      <c r="F219" s="15"/>
      <c r="G219" s="15"/>
      <c r="H219" s="15"/>
      <c r="I219" s="294"/>
      <c r="J219" s="294"/>
      <c r="K219" s="15"/>
      <c r="L219" s="294"/>
    </row>
    <row r="220" spans="5:12" ht="12.75">
      <c r="E220" s="15"/>
      <c r="F220" s="15"/>
      <c r="G220" s="15"/>
      <c r="H220" s="15"/>
      <c r="I220" s="294"/>
      <c r="J220" s="294"/>
      <c r="K220" s="15"/>
      <c r="L220" s="294"/>
    </row>
    <row r="221" spans="5:12" ht="12.75">
      <c r="E221" s="15"/>
      <c r="F221" s="15"/>
      <c r="G221" s="15"/>
      <c r="H221" s="15"/>
      <c r="I221" s="294"/>
      <c r="J221" s="294"/>
      <c r="K221" s="15"/>
      <c r="L221" s="294"/>
    </row>
    <row r="222" spans="5:12" ht="12.75">
      <c r="E222" s="15"/>
      <c r="F222" s="15"/>
      <c r="G222" s="15"/>
      <c r="H222" s="15"/>
      <c r="I222" s="294"/>
      <c r="J222" s="294"/>
      <c r="K222" s="15"/>
      <c r="L222" s="294"/>
    </row>
    <row r="223" spans="5:12" ht="12.75">
      <c r="E223" s="15"/>
      <c r="F223" s="15"/>
      <c r="G223" s="15"/>
      <c r="H223" s="15"/>
      <c r="I223" s="294"/>
      <c r="J223" s="294"/>
      <c r="K223" s="15"/>
      <c r="L223" s="294"/>
    </row>
    <row r="224" spans="5:12" ht="12.75">
      <c r="E224" s="15"/>
      <c r="F224" s="15"/>
      <c r="G224" s="15"/>
      <c r="H224" s="15"/>
      <c r="I224" s="294"/>
      <c r="J224" s="294"/>
      <c r="K224" s="15"/>
      <c r="L224" s="294"/>
    </row>
    <row r="225" spans="5:12" ht="12.75">
      <c r="E225" s="15"/>
      <c r="F225" s="15"/>
      <c r="G225" s="15"/>
      <c r="H225" s="15"/>
      <c r="I225" s="294"/>
      <c r="J225" s="294"/>
      <c r="K225" s="15"/>
      <c r="L225" s="294"/>
    </row>
    <row r="226" spans="5:12" ht="12.75">
      <c r="E226" s="15"/>
      <c r="F226" s="15"/>
      <c r="G226" s="15"/>
      <c r="H226" s="15"/>
      <c r="I226" s="294"/>
      <c r="J226" s="294"/>
      <c r="K226" s="15"/>
      <c r="L226" s="294"/>
    </row>
    <row r="227" spans="5:12" ht="12.75">
      <c r="E227" s="15"/>
      <c r="F227" s="15"/>
      <c r="G227" s="15"/>
      <c r="H227" s="15"/>
      <c r="I227" s="294"/>
      <c r="J227" s="294"/>
      <c r="K227" s="15"/>
      <c r="L227" s="294"/>
    </row>
    <row r="228" spans="5:12" ht="12.75">
      <c r="E228" s="15"/>
      <c r="F228" s="15"/>
      <c r="G228" s="15"/>
      <c r="H228" s="15"/>
      <c r="I228" s="294"/>
      <c r="J228" s="294"/>
      <c r="K228" s="15"/>
      <c r="L228" s="294"/>
    </row>
    <row r="229" spans="5:12" ht="12.75">
      <c r="E229" s="15"/>
      <c r="F229" s="15"/>
      <c r="G229" s="15"/>
      <c r="H229" s="15"/>
      <c r="I229" s="294"/>
      <c r="J229" s="294"/>
      <c r="K229" s="15"/>
      <c r="L229" s="294"/>
    </row>
    <row r="230" spans="5:12" ht="12.75">
      <c r="E230" s="15"/>
      <c r="F230" s="15"/>
      <c r="G230" s="15"/>
      <c r="H230" s="15"/>
      <c r="I230" s="294"/>
      <c r="J230" s="294"/>
      <c r="K230" s="15"/>
      <c r="L230" s="294"/>
    </row>
    <row r="231" spans="5:12" ht="12.75">
      <c r="E231" s="15"/>
      <c r="F231" s="15"/>
      <c r="G231" s="15"/>
      <c r="H231" s="15"/>
      <c r="I231" s="294"/>
      <c r="J231" s="294"/>
      <c r="K231" s="15"/>
      <c r="L231" s="294"/>
    </row>
    <row r="232" spans="5:12" ht="12.75">
      <c r="E232" s="15"/>
      <c r="F232" s="15"/>
      <c r="G232" s="15"/>
      <c r="H232" s="15"/>
      <c r="I232" s="294"/>
      <c r="J232" s="294"/>
      <c r="K232" s="15"/>
      <c r="L232" s="294"/>
    </row>
    <row r="233" spans="5:12" ht="12.75">
      <c r="E233" s="15"/>
      <c r="F233" s="15"/>
      <c r="G233" s="15"/>
      <c r="H233" s="15"/>
      <c r="I233" s="294"/>
      <c r="J233" s="294"/>
      <c r="K233" s="15"/>
      <c r="L233" s="294"/>
    </row>
    <row r="234" spans="5:12" ht="12.75">
      <c r="E234" s="15"/>
      <c r="F234" s="15"/>
      <c r="G234" s="15"/>
      <c r="H234" s="15"/>
      <c r="I234" s="294"/>
      <c r="J234" s="294"/>
      <c r="K234" s="15"/>
      <c r="L234" s="294"/>
    </row>
    <row r="235" spans="5:12" ht="12.75">
      <c r="E235" s="15"/>
      <c r="F235" s="15"/>
      <c r="G235" s="15"/>
      <c r="H235" s="15"/>
      <c r="I235" s="294"/>
      <c r="J235" s="294"/>
      <c r="K235" s="15"/>
      <c r="L235" s="294"/>
    </row>
    <row r="236" spans="5:12" ht="12.75">
      <c r="E236" s="15"/>
      <c r="F236" s="15"/>
      <c r="G236" s="15"/>
      <c r="H236" s="15"/>
      <c r="I236" s="294"/>
      <c r="J236" s="294"/>
      <c r="K236" s="15"/>
      <c r="L236" s="294"/>
    </row>
    <row r="237" spans="5:12" ht="12.75">
      <c r="E237" s="15"/>
      <c r="F237" s="15"/>
      <c r="G237" s="15"/>
      <c r="H237" s="15"/>
      <c r="I237" s="294"/>
      <c r="J237" s="294"/>
      <c r="K237" s="15"/>
      <c r="L237" s="294"/>
    </row>
    <row r="238" spans="5:12" ht="12.75">
      <c r="E238" s="15"/>
      <c r="F238" s="15"/>
      <c r="G238" s="15"/>
      <c r="H238" s="15"/>
      <c r="I238" s="294"/>
      <c r="J238" s="294"/>
      <c r="K238" s="15"/>
      <c r="L238" s="294"/>
    </row>
    <row r="239" spans="5:12" ht="12.75">
      <c r="E239" s="15"/>
      <c r="F239" s="15"/>
      <c r="G239" s="15"/>
      <c r="H239" s="15"/>
      <c r="I239" s="294"/>
      <c r="J239" s="294"/>
      <c r="K239" s="15"/>
      <c r="L239" s="294"/>
    </row>
    <row r="240" spans="5:12" ht="12.75">
      <c r="E240" s="15"/>
      <c r="F240" s="15"/>
      <c r="G240" s="15"/>
      <c r="H240" s="15"/>
      <c r="I240" s="294"/>
      <c r="J240" s="294"/>
      <c r="K240" s="15"/>
      <c r="L240" s="294"/>
    </row>
    <row r="241" spans="5:12" ht="12.75">
      <c r="E241" s="15"/>
      <c r="F241" s="15"/>
      <c r="G241" s="15"/>
      <c r="H241" s="15"/>
      <c r="I241" s="294"/>
      <c r="J241" s="294"/>
      <c r="K241" s="15"/>
      <c r="L241" s="294"/>
    </row>
    <row r="242" spans="5:12" ht="12.75">
      <c r="E242" s="15"/>
      <c r="F242" s="15"/>
      <c r="G242" s="15"/>
      <c r="H242" s="15"/>
      <c r="I242" s="294"/>
      <c r="J242" s="294"/>
      <c r="K242" s="15"/>
      <c r="L242" s="294"/>
    </row>
    <row r="243" spans="5:12" ht="12.75">
      <c r="E243" s="15"/>
      <c r="F243" s="15"/>
      <c r="G243" s="15"/>
      <c r="H243" s="15"/>
      <c r="I243" s="294"/>
      <c r="J243" s="294"/>
      <c r="K243" s="15"/>
      <c r="L243" s="294"/>
    </row>
    <row r="244" spans="5:12" ht="12.75">
      <c r="E244" s="15"/>
      <c r="F244" s="15"/>
      <c r="G244" s="15"/>
      <c r="H244" s="15"/>
      <c r="I244" s="294"/>
      <c r="J244" s="294"/>
      <c r="K244" s="15"/>
      <c r="L244" s="294"/>
    </row>
    <row r="245" spans="5:12" ht="12.75">
      <c r="E245" s="15"/>
      <c r="F245" s="15"/>
      <c r="G245" s="15"/>
      <c r="H245" s="15"/>
      <c r="I245" s="294"/>
      <c r="J245" s="294"/>
      <c r="K245" s="15"/>
      <c r="L245" s="294"/>
    </row>
    <row r="246" spans="5:12" ht="12.75">
      <c r="E246" s="15"/>
      <c r="F246" s="15"/>
      <c r="G246" s="15"/>
      <c r="H246" s="15"/>
      <c r="I246" s="294"/>
      <c r="J246" s="294"/>
      <c r="K246" s="15"/>
      <c r="L246" s="294"/>
    </row>
    <row r="247" spans="5:12" ht="12.75">
      <c r="E247" s="15"/>
      <c r="F247" s="15"/>
      <c r="G247" s="15"/>
      <c r="H247" s="15"/>
      <c r="I247" s="294"/>
      <c r="J247" s="294"/>
      <c r="K247" s="15"/>
      <c r="L247" s="294"/>
    </row>
    <row r="248" spans="5:12" ht="12.75">
      <c r="E248" s="15"/>
      <c r="F248" s="15"/>
      <c r="G248" s="15"/>
      <c r="H248" s="15"/>
      <c r="I248" s="294"/>
      <c r="J248" s="294"/>
      <c r="K248" s="15"/>
      <c r="L248" s="294"/>
    </row>
    <row r="249" spans="5:12" ht="12.75">
      <c r="E249" s="15"/>
      <c r="F249" s="15"/>
      <c r="G249" s="15"/>
      <c r="H249" s="15"/>
      <c r="I249" s="294"/>
      <c r="J249" s="294"/>
      <c r="K249" s="15"/>
      <c r="L249" s="294"/>
    </row>
    <row r="250" spans="5:12" ht="12.75">
      <c r="E250" s="15"/>
      <c r="F250" s="15"/>
      <c r="G250" s="15"/>
      <c r="H250" s="15"/>
      <c r="I250" s="294"/>
      <c r="J250" s="294"/>
      <c r="K250" s="15"/>
      <c r="L250" s="294"/>
    </row>
    <row r="251" spans="5:12" ht="12.75">
      <c r="E251" s="15"/>
      <c r="F251" s="15"/>
      <c r="G251" s="15"/>
      <c r="H251" s="15"/>
      <c r="I251" s="294"/>
      <c r="J251" s="294"/>
      <c r="K251" s="15"/>
      <c r="L251" s="294"/>
    </row>
    <row r="252" spans="5:12" ht="12.75">
      <c r="E252" s="15"/>
      <c r="F252" s="15"/>
      <c r="G252" s="15"/>
      <c r="H252" s="15"/>
      <c r="I252" s="294"/>
      <c r="J252" s="294"/>
      <c r="K252" s="15"/>
      <c r="L252" s="294"/>
    </row>
    <row r="253" spans="5:12" ht="12.75">
      <c r="E253" s="15"/>
      <c r="F253" s="15"/>
      <c r="G253" s="15"/>
      <c r="H253" s="15"/>
      <c r="I253" s="294"/>
      <c r="J253" s="294"/>
      <c r="K253" s="15"/>
      <c r="L253" s="294"/>
    </row>
    <row r="254" spans="5:12" ht="12.75">
      <c r="E254" s="15"/>
      <c r="F254" s="15"/>
      <c r="G254" s="15"/>
      <c r="H254" s="15"/>
      <c r="I254" s="294"/>
      <c r="J254" s="294"/>
      <c r="K254" s="15"/>
      <c r="L254" s="294"/>
    </row>
    <row r="255" spans="5:12" ht="12.75">
      <c r="E255" s="15"/>
      <c r="F255" s="15"/>
      <c r="G255" s="15"/>
      <c r="H255" s="15"/>
      <c r="I255" s="294"/>
      <c r="J255" s="294"/>
      <c r="K255" s="15"/>
      <c r="L255" s="294"/>
    </row>
    <row r="256" spans="5:12" ht="12.75">
      <c r="E256" s="15"/>
      <c r="F256" s="15"/>
      <c r="G256" s="15"/>
      <c r="H256" s="15"/>
      <c r="I256" s="294"/>
      <c r="J256" s="294"/>
      <c r="K256" s="15"/>
      <c r="L256" s="294"/>
    </row>
    <row r="257" spans="5:12" ht="12.75">
      <c r="E257" s="15"/>
      <c r="F257" s="15"/>
      <c r="G257" s="15"/>
      <c r="H257" s="15"/>
      <c r="I257" s="294"/>
      <c r="J257" s="294"/>
      <c r="K257" s="15"/>
      <c r="L257" s="294"/>
    </row>
    <row r="258" spans="5:12" ht="12.75">
      <c r="E258" s="15"/>
      <c r="F258" s="15"/>
      <c r="G258" s="15"/>
      <c r="H258" s="15"/>
      <c r="I258" s="294"/>
      <c r="J258" s="294"/>
      <c r="K258" s="15"/>
      <c r="L258" s="294"/>
    </row>
    <row r="259" spans="5:12" ht="12.75">
      <c r="E259" s="15"/>
      <c r="F259" s="15"/>
      <c r="G259" s="15"/>
      <c r="H259" s="15"/>
      <c r="I259" s="294"/>
      <c r="J259" s="294"/>
      <c r="K259" s="15"/>
      <c r="L259" s="294"/>
    </row>
    <row r="260" spans="5:12" ht="12.75">
      <c r="E260" s="15"/>
      <c r="F260" s="15"/>
      <c r="G260" s="15"/>
      <c r="H260" s="15"/>
      <c r="I260" s="294"/>
      <c r="J260" s="294"/>
      <c r="K260" s="15"/>
      <c r="L260" s="294"/>
    </row>
    <row r="261" spans="5:12" ht="12.75">
      <c r="E261" s="15"/>
      <c r="F261" s="15"/>
      <c r="G261" s="15"/>
      <c r="H261" s="15"/>
      <c r="I261" s="294"/>
      <c r="J261" s="294"/>
      <c r="K261" s="15"/>
      <c r="L261" s="294"/>
    </row>
    <row r="262" spans="5:12" ht="12.75">
      <c r="E262" s="15"/>
      <c r="F262" s="15"/>
      <c r="G262" s="15"/>
      <c r="H262" s="15"/>
      <c r="I262" s="294"/>
      <c r="J262" s="294"/>
      <c r="K262" s="15"/>
      <c r="L262" s="294"/>
    </row>
    <row r="263" spans="5:12" ht="12.75">
      <c r="E263" s="15"/>
      <c r="F263" s="15"/>
      <c r="G263" s="15"/>
      <c r="H263" s="15"/>
      <c r="I263" s="294"/>
      <c r="J263" s="294"/>
      <c r="K263" s="15"/>
      <c r="L263" s="294"/>
    </row>
    <row r="264" spans="5:12" ht="12.75">
      <c r="E264" s="15"/>
      <c r="F264" s="15"/>
      <c r="G264" s="15"/>
      <c r="H264" s="15"/>
      <c r="I264" s="294"/>
      <c r="J264" s="294"/>
      <c r="K264" s="15"/>
      <c r="L264" s="294"/>
    </row>
    <row r="265" spans="5:12" ht="12.75">
      <c r="E265" s="15"/>
      <c r="F265" s="15"/>
      <c r="G265" s="15"/>
      <c r="H265" s="15"/>
      <c r="I265" s="294"/>
      <c r="J265" s="294"/>
      <c r="K265" s="15"/>
      <c r="L265" s="294"/>
    </row>
    <row r="266" spans="5:12" ht="12.75">
      <c r="E266" s="15"/>
      <c r="F266" s="15"/>
      <c r="G266" s="15"/>
      <c r="H266" s="15"/>
      <c r="I266" s="294"/>
      <c r="J266" s="294"/>
      <c r="K266" s="15"/>
      <c r="L266" s="294"/>
    </row>
    <row r="267" spans="5:12" ht="12.75">
      <c r="E267" s="15"/>
      <c r="F267" s="15"/>
      <c r="G267" s="15"/>
      <c r="H267" s="15"/>
      <c r="I267" s="294"/>
      <c r="J267" s="294"/>
      <c r="K267" s="15"/>
      <c r="L267" s="294"/>
    </row>
    <row r="268" spans="5:12" ht="12.75">
      <c r="E268" s="15"/>
      <c r="F268" s="15"/>
      <c r="G268" s="15"/>
      <c r="H268" s="15"/>
      <c r="I268" s="294"/>
      <c r="J268" s="294"/>
      <c r="K268" s="15"/>
      <c r="L268" s="294"/>
    </row>
    <row r="269" spans="5:12" ht="12.75">
      <c r="E269" s="15"/>
      <c r="F269" s="15"/>
      <c r="G269" s="15"/>
      <c r="H269" s="15"/>
      <c r="I269" s="294"/>
      <c r="J269" s="294"/>
      <c r="K269" s="15"/>
      <c r="L269" s="294"/>
    </row>
    <row r="270" spans="5:12" ht="12.75">
      <c r="E270" s="15"/>
      <c r="F270" s="15"/>
      <c r="G270" s="15"/>
      <c r="H270" s="15"/>
      <c r="I270" s="294"/>
      <c r="J270" s="294"/>
      <c r="K270" s="15"/>
      <c r="L270" s="294"/>
    </row>
    <row r="271" spans="5:12" ht="12.75">
      <c r="E271" s="15"/>
      <c r="F271" s="15"/>
      <c r="G271" s="15"/>
      <c r="H271" s="15"/>
      <c r="I271" s="294"/>
      <c r="J271" s="294"/>
      <c r="K271" s="15"/>
      <c r="L271" s="294"/>
    </row>
    <row r="272" spans="5:12" ht="12.75">
      <c r="E272" s="15"/>
      <c r="F272" s="15"/>
      <c r="G272" s="15"/>
      <c r="H272" s="15"/>
      <c r="I272" s="294"/>
      <c r="J272" s="294"/>
      <c r="K272" s="15"/>
      <c r="L272" s="294"/>
    </row>
    <row r="273" spans="5:12" ht="12.75">
      <c r="E273" s="15"/>
      <c r="F273" s="15"/>
      <c r="G273" s="15"/>
      <c r="H273" s="15"/>
      <c r="I273" s="294"/>
      <c r="J273" s="294"/>
      <c r="K273" s="15"/>
      <c r="L273" s="294"/>
    </row>
    <row r="274" spans="5:12" ht="12.75">
      <c r="E274" s="15"/>
      <c r="F274" s="15"/>
      <c r="G274" s="15"/>
      <c r="H274" s="15"/>
      <c r="I274" s="294"/>
      <c r="J274" s="294"/>
      <c r="K274" s="15"/>
      <c r="L274" s="294"/>
    </row>
    <row r="275" spans="5:12" ht="12.75">
      <c r="E275" s="15"/>
      <c r="F275" s="15"/>
      <c r="G275" s="15"/>
      <c r="H275" s="15"/>
      <c r="I275" s="294"/>
      <c r="J275" s="294"/>
      <c r="K275" s="15"/>
      <c r="L275" s="294"/>
    </row>
    <row r="276" spans="5:12" ht="12.75">
      <c r="E276" s="15"/>
      <c r="F276" s="15"/>
      <c r="G276" s="15"/>
      <c r="H276" s="15"/>
      <c r="I276" s="294"/>
      <c r="J276" s="294"/>
      <c r="K276" s="15"/>
      <c r="L276" s="294"/>
    </row>
    <row r="277" spans="5:12" ht="12.75">
      <c r="E277" s="15"/>
      <c r="F277" s="15"/>
      <c r="G277" s="15"/>
      <c r="H277" s="15"/>
      <c r="I277" s="294"/>
      <c r="J277" s="294"/>
      <c r="K277" s="15"/>
      <c r="L277" s="294"/>
    </row>
    <row r="278" spans="5:12" ht="12.75">
      <c r="E278" s="15"/>
      <c r="F278" s="15"/>
      <c r="G278" s="15"/>
      <c r="H278" s="15"/>
      <c r="I278" s="294"/>
      <c r="J278" s="294"/>
      <c r="K278" s="15"/>
      <c r="L278" s="294"/>
    </row>
    <row r="279" spans="5:12" ht="12.75">
      <c r="E279" s="15"/>
      <c r="F279" s="15"/>
      <c r="G279" s="15"/>
      <c r="H279" s="15"/>
      <c r="I279" s="294"/>
      <c r="J279" s="294"/>
      <c r="K279" s="15"/>
      <c r="L279" s="294"/>
    </row>
    <row r="280" spans="5:12" ht="12.75">
      <c r="E280" s="15"/>
      <c r="F280" s="15"/>
      <c r="G280" s="15"/>
      <c r="H280" s="15"/>
      <c r="I280" s="294"/>
      <c r="J280" s="294"/>
      <c r="K280" s="15"/>
      <c r="L280" s="294"/>
    </row>
    <row r="281" spans="5:12" ht="12.75">
      <c r="E281" s="15"/>
      <c r="F281" s="15"/>
      <c r="G281" s="15"/>
      <c r="H281" s="15"/>
      <c r="I281" s="294"/>
      <c r="J281" s="294"/>
      <c r="K281" s="15"/>
      <c r="L281" s="294"/>
    </row>
    <row r="282" spans="5:12" ht="12.75">
      <c r="E282" s="15"/>
      <c r="F282" s="15"/>
      <c r="G282" s="15"/>
      <c r="H282" s="15"/>
      <c r="I282" s="294"/>
      <c r="J282" s="294"/>
      <c r="K282" s="15"/>
      <c r="L282" s="294"/>
    </row>
    <row r="283" spans="5:12" ht="12.75">
      <c r="E283" s="15"/>
      <c r="F283" s="15"/>
      <c r="G283" s="15"/>
      <c r="H283" s="15"/>
      <c r="I283" s="294"/>
      <c r="J283" s="294"/>
      <c r="K283" s="15"/>
      <c r="L283" s="294"/>
    </row>
    <row r="284" spans="5:12" ht="12.75">
      <c r="E284" s="15"/>
      <c r="F284" s="15"/>
      <c r="G284" s="15"/>
      <c r="H284" s="15"/>
      <c r="I284" s="294"/>
      <c r="J284" s="294"/>
      <c r="K284" s="15"/>
      <c r="L284" s="294"/>
    </row>
    <row r="285" spans="5:12" ht="12.75">
      <c r="E285" s="15"/>
      <c r="F285" s="15"/>
      <c r="G285" s="15"/>
      <c r="H285" s="15"/>
      <c r="I285" s="294"/>
      <c r="J285" s="294"/>
      <c r="K285" s="15"/>
      <c r="L285" s="294"/>
    </row>
    <row r="286" spans="5:12" ht="12.75">
      <c r="E286" s="15"/>
      <c r="F286" s="15"/>
      <c r="G286" s="15"/>
      <c r="H286" s="15"/>
      <c r="I286" s="294"/>
      <c r="J286" s="294"/>
      <c r="K286" s="15"/>
      <c r="L286" s="294"/>
    </row>
    <row r="287" spans="5:12" ht="12.75">
      <c r="E287" s="15"/>
      <c r="F287" s="15"/>
      <c r="G287" s="15"/>
      <c r="H287" s="15"/>
      <c r="I287" s="294"/>
      <c r="J287" s="294"/>
      <c r="K287" s="15"/>
      <c r="L287" s="294"/>
    </row>
    <row r="288" spans="5:12" ht="12.75">
      <c r="E288" s="15"/>
      <c r="F288" s="15"/>
      <c r="G288" s="15"/>
      <c r="H288" s="15"/>
      <c r="I288" s="294"/>
      <c r="J288" s="294"/>
      <c r="K288" s="15"/>
      <c r="L288" s="294"/>
    </row>
    <row r="289" spans="5:12" ht="12.75">
      <c r="E289" s="15"/>
      <c r="F289" s="15"/>
      <c r="G289" s="15"/>
      <c r="H289" s="15"/>
      <c r="I289" s="294"/>
      <c r="J289" s="294"/>
      <c r="K289" s="15"/>
      <c r="L289" s="294"/>
    </row>
    <row r="290" spans="5:12" ht="12.75">
      <c r="E290" s="15"/>
      <c r="F290" s="15"/>
      <c r="G290" s="15"/>
      <c r="H290" s="15"/>
      <c r="I290" s="294"/>
      <c r="J290" s="294"/>
      <c r="K290" s="15"/>
      <c r="L290" s="294"/>
    </row>
    <row r="291" spans="5:12" ht="12.75">
      <c r="E291" s="15"/>
      <c r="F291" s="15"/>
      <c r="G291" s="15"/>
      <c r="H291" s="15"/>
      <c r="I291" s="294"/>
      <c r="J291" s="294"/>
      <c r="K291" s="15"/>
      <c r="L291" s="294"/>
    </row>
    <row r="292" spans="5:12" ht="12.75">
      <c r="E292" s="15"/>
      <c r="F292" s="15"/>
      <c r="G292" s="15"/>
      <c r="H292" s="15"/>
      <c r="I292" s="294"/>
      <c r="J292" s="294"/>
      <c r="K292" s="15"/>
      <c r="L292" s="294"/>
    </row>
    <row r="293" spans="5:12" ht="12.75">
      <c r="E293" s="15"/>
      <c r="F293" s="15"/>
      <c r="G293" s="15"/>
      <c r="H293" s="15"/>
      <c r="I293" s="294"/>
      <c r="J293" s="294"/>
      <c r="K293" s="15"/>
      <c r="L293" s="294"/>
    </row>
    <row r="294" spans="5:12" ht="12.75">
      <c r="E294" s="15"/>
      <c r="F294" s="15"/>
      <c r="G294" s="15"/>
      <c r="H294" s="15"/>
      <c r="I294" s="294"/>
      <c r="J294" s="294"/>
      <c r="K294" s="15"/>
      <c r="L294" s="294"/>
    </row>
    <row r="295" spans="5:12" ht="12.75">
      <c r="E295" s="15"/>
      <c r="F295" s="15"/>
      <c r="G295" s="15"/>
      <c r="H295" s="15"/>
      <c r="I295" s="294"/>
      <c r="J295" s="294"/>
      <c r="K295" s="15"/>
      <c r="L295" s="294"/>
    </row>
    <row r="296" spans="5:12" ht="12.75">
      <c r="E296" s="15"/>
      <c r="F296" s="15"/>
      <c r="G296" s="15"/>
      <c r="H296" s="15"/>
      <c r="I296" s="294"/>
      <c r="J296" s="294"/>
      <c r="K296" s="15"/>
      <c r="L296" s="294"/>
    </row>
    <row r="297" spans="5:12" ht="12.75">
      <c r="E297" s="15"/>
      <c r="F297" s="15"/>
      <c r="G297" s="15"/>
      <c r="H297" s="15"/>
      <c r="I297" s="294"/>
      <c r="J297" s="294"/>
      <c r="K297" s="15"/>
      <c r="L297" s="294"/>
    </row>
    <row r="298" spans="5:12" ht="12.75">
      <c r="E298" s="15"/>
      <c r="F298" s="15"/>
      <c r="G298" s="15"/>
      <c r="H298" s="15"/>
      <c r="I298" s="294"/>
      <c r="J298" s="294"/>
      <c r="K298" s="15"/>
      <c r="L298" s="294"/>
    </row>
    <row r="299" spans="5:12" ht="12.75">
      <c r="E299" s="15"/>
      <c r="F299" s="15"/>
      <c r="G299" s="15"/>
      <c r="H299" s="15"/>
      <c r="I299" s="294"/>
      <c r="J299" s="294"/>
      <c r="K299" s="15"/>
      <c r="L299" s="294"/>
    </row>
    <row r="300" spans="5:12" ht="12.75">
      <c r="E300" s="15"/>
      <c r="F300" s="15"/>
      <c r="G300" s="15"/>
      <c r="H300" s="15"/>
      <c r="I300" s="294"/>
      <c r="J300" s="294"/>
      <c r="K300" s="15"/>
      <c r="L300" s="294"/>
    </row>
    <row r="301" spans="5:12" ht="12.75">
      <c r="E301" s="15"/>
      <c r="F301" s="15"/>
      <c r="G301" s="15"/>
      <c r="H301" s="15"/>
      <c r="I301" s="294"/>
      <c r="J301" s="294"/>
      <c r="K301" s="15"/>
      <c r="L301" s="294"/>
    </row>
    <row r="302" spans="5:12" ht="12.75">
      <c r="E302" s="15"/>
      <c r="F302" s="15"/>
      <c r="G302" s="15"/>
      <c r="H302" s="15"/>
      <c r="I302" s="294"/>
      <c r="J302" s="294"/>
      <c r="K302" s="15"/>
      <c r="L302" s="294"/>
    </row>
    <row r="303" spans="5:12" ht="12.75">
      <c r="E303" s="15"/>
      <c r="F303" s="15"/>
      <c r="G303" s="15"/>
      <c r="H303" s="15"/>
      <c r="I303" s="294"/>
      <c r="J303" s="294"/>
      <c r="K303" s="15"/>
      <c r="L303" s="294"/>
    </row>
    <row r="304" spans="5:12" ht="12.75">
      <c r="E304" s="15"/>
      <c r="F304" s="15"/>
      <c r="G304" s="15"/>
      <c r="H304" s="15"/>
      <c r="I304" s="294"/>
      <c r="J304" s="294"/>
      <c r="K304" s="15"/>
      <c r="L304" s="294"/>
    </row>
    <row r="305" spans="5:12" ht="12.75">
      <c r="E305" s="15"/>
      <c r="F305" s="15"/>
      <c r="G305" s="15"/>
      <c r="H305" s="15"/>
      <c r="I305" s="294"/>
      <c r="J305" s="294"/>
      <c r="K305" s="15"/>
      <c r="L305" s="294"/>
    </row>
    <row r="306" spans="5:12" ht="12.75">
      <c r="E306" s="15"/>
      <c r="F306" s="15"/>
      <c r="G306" s="15"/>
      <c r="H306" s="15"/>
      <c r="I306" s="294"/>
      <c r="J306" s="294"/>
      <c r="K306" s="15"/>
      <c r="L306" s="294"/>
    </row>
    <row r="307" spans="5:12" ht="12.75">
      <c r="E307" s="15"/>
      <c r="F307" s="15"/>
      <c r="G307" s="15"/>
      <c r="H307" s="15"/>
      <c r="I307" s="294"/>
      <c r="J307" s="294"/>
      <c r="K307" s="15"/>
      <c r="L307" s="294"/>
    </row>
    <row r="308" spans="5:12" ht="12.75">
      <c r="E308" s="15"/>
      <c r="F308" s="15"/>
      <c r="G308" s="15"/>
      <c r="H308" s="15"/>
      <c r="I308" s="294"/>
      <c r="J308" s="294"/>
      <c r="K308" s="15"/>
      <c r="L308" s="294"/>
    </row>
    <row r="309" spans="5:12" ht="12.75">
      <c r="E309" s="15"/>
      <c r="F309" s="15"/>
      <c r="G309" s="15"/>
      <c r="H309" s="15"/>
      <c r="I309" s="294"/>
      <c r="J309" s="294"/>
      <c r="K309" s="15"/>
      <c r="L309" s="294"/>
    </row>
    <row r="310" spans="5:12" ht="12.75">
      <c r="E310" s="15"/>
      <c r="F310" s="15"/>
      <c r="G310" s="15"/>
      <c r="H310" s="15"/>
      <c r="I310" s="294"/>
      <c r="J310" s="294"/>
      <c r="K310" s="15"/>
      <c r="L310" s="294"/>
    </row>
    <row r="311" spans="5:12" ht="12.75">
      <c r="E311" s="15"/>
      <c r="F311" s="15"/>
      <c r="G311" s="15"/>
      <c r="H311" s="15"/>
      <c r="I311" s="294"/>
      <c r="J311" s="294"/>
      <c r="K311" s="15"/>
      <c r="L311" s="294"/>
    </row>
    <row r="312" spans="5:12" ht="12.75">
      <c r="E312" s="15"/>
      <c r="F312" s="15"/>
      <c r="G312" s="15"/>
      <c r="H312" s="15"/>
      <c r="I312" s="294"/>
      <c r="J312" s="294"/>
      <c r="K312" s="15"/>
      <c r="L312" s="294"/>
    </row>
    <row r="313" spans="5:12" ht="12.75">
      <c r="E313" s="15"/>
      <c r="F313" s="15"/>
      <c r="G313" s="15"/>
      <c r="H313" s="15"/>
      <c r="I313" s="294"/>
      <c r="J313" s="294"/>
      <c r="K313" s="15"/>
      <c r="L313" s="294"/>
    </row>
    <row r="314" spans="5:12" ht="12.75">
      <c r="E314" s="15"/>
      <c r="F314" s="15"/>
      <c r="G314" s="15"/>
      <c r="H314" s="15"/>
      <c r="I314" s="294"/>
      <c r="J314" s="294"/>
      <c r="K314" s="15"/>
      <c r="L314" s="294"/>
    </row>
    <row r="315" spans="5:12" ht="12.75">
      <c r="E315" s="15"/>
      <c r="F315" s="15"/>
      <c r="G315" s="15"/>
      <c r="H315" s="15"/>
      <c r="I315" s="294"/>
      <c r="J315" s="294"/>
      <c r="K315" s="15"/>
      <c r="L315" s="294"/>
    </row>
    <row r="316" spans="5:12" ht="12.75">
      <c r="E316" s="15"/>
      <c r="F316" s="15"/>
      <c r="G316" s="15"/>
      <c r="H316" s="15"/>
      <c r="I316" s="294"/>
      <c r="J316" s="294"/>
      <c r="K316" s="15"/>
      <c r="L316" s="294"/>
    </row>
    <row r="317" spans="5:12" ht="12.75">
      <c r="E317" s="15"/>
      <c r="F317" s="15"/>
      <c r="G317" s="15"/>
      <c r="H317" s="15"/>
      <c r="I317" s="294"/>
      <c r="J317" s="294"/>
      <c r="K317" s="15"/>
      <c r="L317" s="294"/>
    </row>
    <row r="318" spans="5:12" ht="12.75">
      <c r="E318" s="15"/>
      <c r="F318" s="15"/>
      <c r="G318" s="15"/>
      <c r="H318" s="15"/>
      <c r="I318" s="294"/>
      <c r="J318" s="294"/>
      <c r="K318" s="15"/>
      <c r="L318" s="294"/>
    </row>
    <row r="319" spans="5:12" ht="12.75">
      <c r="E319" s="15"/>
      <c r="F319" s="15"/>
      <c r="G319" s="15"/>
      <c r="H319" s="15"/>
      <c r="I319" s="294"/>
      <c r="J319" s="294"/>
      <c r="K319" s="15"/>
      <c r="L319" s="294"/>
    </row>
    <row r="320" spans="5:12" ht="12.75">
      <c r="E320" s="15"/>
      <c r="F320" s="15"/>
      <c r="G320" s="15"/>
      <c r="H320" s="15"/>
      <c r="I320" s="294"/>
      <c r="J320" s="294"/>
      <c r="K320" s="15"/>
      <c r="L320" s="294"/>
    </row>
    <row r="321" spans="5:12" ht="12.75">
      <c r="E321" s="15"/>
      <c r="F321" s="15"/>
      <c r="G321" s="15"/>
      <c r="H321" s="15"/>
      <c r="I321" s="294"/>
      <c r="J321" s="294"/>
      <c r="K321" s="15"/>
      <c r="L321" s="294"/>
    </row>
    <row r="322" spans="5:12" ht="12.75">
      <c r="E322" s="15"/>
      <c r="F322" s="15"/>
      <c r="G322" s="15"/>
      <c r="H322" s="15"/>
      <c r="I322" s="294"/>
      <c r="J322" s="294"/>
      <c r="K322" s="15"/>
      <c r="L322" s="294"/>
    </row>
    <row r="323" spans="5:12" ht="12.75">
      <c r="E323" s="15"/>
      <c r="F323" s="15"/>
      <c r="G323" s="15"/>
      <c r="H323" s="15"/>
      <c r="I323" s="294"/>
      <c r="J323" s="294"/>
      <c r="K323" s="15"/>
      <c r="L323" s="294"/>
    </row>
    <row r="324" spans="5:12" ht="12.75">
      <c r="E324" s="15"/>
      <c r="F324" s="15"/>
      <c r="G324" s="15"/>
      <c r="H324" s="15"/>
      <c r="I324" s="294"/>
      <c r="J324" s="294"/>
      <c r="K324" s="15"/>
      <c r="L324" s="294"/>
    </row>
    <row r="325" spans="5:12" ht="12.75">
      <c r="E325" s="15"/>
      <c r="F325" s="15"/>
      <c r="G325" s="15"/>
      <c r="H325" s="15"/>
      <c r="I325" s="294"/>
      <c r="J325" s="294"/>
      <c r="K325" s="15"/>
      <c r="L325" s="294"/>
    </row>
    <row r="326" spans="5:12" ht="12.75">
      <c r="E326" s="15"/>
      <c r="F326" s="15"/>
      <c r="G326" s="15"/>
      <c r="H326" s="15"/>
      <c r="I326" s="294"/>
      <c r="J326" s="294"/>
      <c r="K326" s="15"/>
      <c r="L326" s="294"/>
    </row>
    <row r="327" spans="5:12" ht="12.75">
      <c r="E327" s="15"/>
      <c r="F327" s="15"/>
      <c r="G327" s="15"/>
      <c r="H327" s="15"/>
      <c r="I327" s="294"/>
      <c r="J327" s="294"/>
      <c r="K327" s="15"/>
      <c r="L327" s="294"/>
    </row>
    <row r="328" spans="5:12" ht="12.75">
      <c r="E328" s="15"/>
      <c r="F328" s="15"/>
      <c r="G328" s="15"/>
      <c r="H328" s="15"/>
      <c r="I328" s="294"/>
      <c r="J328" s="294"/>
      <c r="K328" s="15"/>
      <c r="L328" s="294"/>
    </row>
    <row r="329" spans="5:12" ht="12.75">
      <c r="E329" s="15"/>
      <c r="F329" s="15"/>
      <c r="G329" s="15"/>
      <c r="H329" s="15"/>
      <c r="I329" s="294"/>
      <c r="J329" s="294"/>
      <c r="K329" s="15"/>
      <c r="L329" s="294"/>
    </row>
    <row r="330" spans="5:12" ht="12.75">
      <c r="E330" s="15"/>
      <c r="F330" s="15"/>
      <c r="G330" s="15"/>
      <c r="H330" s="15"/>
      <c r="I330" s="294"/>
      <c r="J330" s="294"/>
      <c r="K330" s="15"/>
      <c r="L330" s="294"/>
    </row>
    <row r="331" spans="5:12" ht="12.75">
      <c r="E331" s="15"/>
      <c r="F331" s="15"/>
      <c r="G331" s="15"/>
      <c r="H331" s="15"/>
      <c r="I331" s="294"/>
      <c r="J331" s="294"/>
      <c r="K331" s="15"/>
      <c r="L331" s="294"/>
    </row>
    <row r="332" spans="5:12" ht="12.75">
      <c r="E332" s="15"/>
      <c r="F332" s="15"/>
      <c r="G332" s="15"/>
      <c r="H332" s="15"/>
      <c r="I332" s="294"/>
      <c r="J332" s="294"/>
      <c r="K332" s="15"/>
      <c r="L332" s="294"/>
    </row>
    <row r="333" spans="5:12" ht="12.75">
      <c r="E333" s="15"/>
      <c r="F333" s="15"/>
      <c r="G333" s="15"/>
      <c r="H333" s="15"/>
      <c r="I333" s="294"/>
      <c r="J333" s="294"/>
      <c r="K333" s="15"/>
      <c r="L333" s="294"/>
    </row>
    <row r="334" spans="5:12" ht="12.75">
      <c r="E334" s="15"/>
      <c r="F334" s="15"/>
      <c r="G334" s="15"/>
      <c r="H334" s="15"/>
      <c r="I334" s="294"/>
      <c r="J334" s="294"/>
      <c r="K334" s="15"/>
      <c r="L334" s="294"/>
    </row>
    <row r="335" spans="5:12" ht="12.75">
      <c r="E335" s="15"/>
      <c r="F335" s="15"/>
      <c r="G335" s="15"/>
      <c r="H335" s="15"/>
      <c r="I335" s="294"/>
      <c r="J335" s="294"/>
      <c r="K335" s="15"/>
      <c r="L335" s="294"/>
    </row>
    <row r="336" spans="5:12" ht="12.75">
      <c r="E336" s="15"/>
      <c r="F336" s="15"/>
      <c r="G336" s="15"/>
      <c r="H336" s="15"/>
      <c r="I336" s="294"/>
      <c r="J336" s="294"/>
      <c r="K336" s="15"/>
      <c r="L336" s="294"/>
    </row>
    <row r="337" spans="5:12" ht="12.75">
      <c r="E337" s="15"/>
      <c r="F337" s="15"/>
      <c r="G337" s="15"/>
      <c r="H337" s="15"/>
      <c r="I337" s="294"/>
      <c r="J337" s="294"/>
      <c r="K337" s="15"/>
      <c r="L337" s="294"/>
    </row>
    <row r="338" spans="5:12" ht="12.75">
      <c r="E338" s="15"/>
      <c r="F338" s="15"/>
      <c r="G338" s="15"/>
      <c r="H338" s="15"/>
      <c r="I338" s="294"/>
      <c r="J338" s="294"/>
      <c r="K338" s="15"/>
      <c r="L338" s="294"/>
    </row>
    <row r="339" spans="5:12" ht="12.75">
      <c r="E339" s="15"/>
      <c r="F339" s="15"/>
      <c r="G339" s="15"/>
      <c r="H339" s="15"/>
      <c r="I339" s="294"/>
      <c r="J339" s="294"/>
      <c r="K339" s="15"/>
      <c r="L339" s="294"/>
    </row>
    <row r="340" spans="5:12" ht="12.75">
      <c r="E340" s="15"/>
      <c r="F340" s="15"/>
      <c r="G340" s="15"/>
      <c r="H340" s="15"/>
      <c r="I340" s="294"/>
      <c r="J340" s="294"/>
      <c r="K340" s="15"/>
      <c r="L340" s="294"/>
    </row>
    <row r="341" spans="5:12" ht="12.75">
      <c r="E341" s="15"/>
      <c r="F341" s="15"/>
      <c r="G341" s="15"/>
      <c r="H341" s="15"/>
      <c r="I341" s="294"/>
      <c r="J341" s="294"/>
      <c r="K341" s="15"/>
      <c r="L341" s="294"/>
    </row>
    <row r="342" spans="5:12" ht="12.75">
      <c r="E342" s="15"/>
      <c r="F342" s="15"/>
      <c r="G342" s="15"/>
      <c r="H342" s="15"/>
      <c r="I342" s="294"/>
      <c r="J342" s="294"/>
      <c r="K342" s="15"/>
      <c r="L342" s="294"/>
    </row>
    <row r="343" spans="5:12" ht="12.75">
      <c r="E343" s="15"/>
      <c r="F343" s="15"/>
      <c r="G343" s="15"/>
      <c r="H343" s="15"/>
      <c r="I343" s="294"/>
      <c r="J343" s="294"/>
      <c r="K343" s="15"/>
      <c r="L343" s="294"/>
    </row>
    <row r="344" spans="5:12" ht="12.75">
      <c r="E344" s="15"/>
      <c r="F344" s="15"/>
      <c r="G344" s="15"/>
      <c r="H344" s="15"/>
      <c r="I344" s="294"/>
      <c r="J344" s="294"/>
      <c r="K344" s="15"/>
      <c r="L344" s="294"/>
    </row>
    <row r="345" spans="5:12" ht="12.75">
      <c r="E345" s="15"/>
      <c r="F345" s="15"/>
      <c r="G345" s="15"/>
      <c r="H345" s="15"/>
      <c r="I345" s="294"/>
      <c r="J345" s="294"/>
      <c r="K345" s="15"/>
      <c r="L345" s="294"/>
    </row>
    <row r="346" spans="5:12" ht="12.75">
      <c r="E346" s="15"/>
      <c r="F346" s="15"/>
      <c r="G346" s="15"/>
      <c r="H346" s="15"/>
      <c r="I346" s="294"/>
      <c r="J346" s="294"/>
      <c r="K346" s="15"/>
      <c r="L346" s="294"/>
    </row>
    <row r="347" spans="5:12" ht="12.75">
      <c r="E347" s="15"/>
      <c r="F347" s="15"/>
      <c r="G347" s="15"/>
      <c r="H347" s="15"/>
      <c r="I347" s="294"/>
      <c r="J347" s="294"/>
      <c r="K347" s="15"/>
      <c r="L347" s="294"/>
    </row>
    <row r="348" spans="5:12" ht="12.75">
      <c r="E348" s="15"/>
      <c r="F348" s="15"/>
      <c r="G348" s="15"/>
      <c r="H348" s="15"/>
      <c r="I348" s="294"/>
      <c r="J348" s="294"/>
      <c r="K348" s="15"/>
      <c r="L348" s="294"/>
    </row>
    <row r="349" spans="5:12" ht="12.75">
      <c r="E349" s="15"/>
      <c r="F349" s="15"/>
      <c r="G349" s="15"/>
      <c r="H349" s="15"/>
      <c r="I349" s="294"/>
      <c r="J349" s="294"/>
      <c r="K349" s="15"/>
      <c r="L349" s="294"/>
    </row>
    <row r="350" spans="5:12" ht="12.75">
      <c r="E350" s="15"/>
      <c r="F350" s="15"/>
      <c r="G350" s="15"/>
      <c r="H350" s="15"/>
      <c r="I350" s="294"/>
      <c r="J350" s="294"/>
      <c r="K350" s="15"/>
      <c r="L350" s="294"/>
    </row>
    <row r="351" spans="5:12" ht="12.75">
      <c r="E351" s="15"/>
      <c r="F351" s="15"/>
      <c r="G351" s="15"/>
      <c r="H351" s="15"/>
      <c r="I351" s="294"/>
      <c r="J351" s="294"/>
      <c r="K351" s="15"/>
      <c r="L351" s="294"/>
    </row>
    <row r="352" spans="5:12" ht="12.75">
      <c r="E352" s="15"/>
      <c r="F352" s="15"/>
      <c r="G352" s="15"/>
      <c r="H352" s="15"/>
      <c r="I352" s="294"/>
      <c r="J352" s="294"/>
      <c r="K352" s="15"/>
      <c r="L352" s="294"/>
    </row>
    <row r="353" spans="5:12" ht="12.75">
      <c r="E353" s="15"/>
      <c r="F353" s="15"/>
      <c r="G353" s="15"/>
      <c r="H353" s="15"/>
      <c r="I353" s="294"/>
      <c r="J353" s="294"/>
      <c r="K353" s="15"/>
      <c r="L353" s="294"/>
    </row>
    <row r="354" spans="5:12" ht="12.75">
      <c r="E354" s="15"/>
      <c r="F354" s="15"/>
      <c r="G354" s="15"/>
      <c r="H354" s="15"/>
      <c r="I354" s="294"/>
      <c r="J354" s="294"/>
      <c r="K354" s="15"/>
      <c r="L354" s="294"/>
    </row>
    <row r="355" spans="5:12" ht="12.75">
      <c r="E355" s="15"/>
      <c r="F355" s="15"/>
      <c r="G355" s="15"/>
      <c r="H355" s="15"/>
      <c r="I355" s="294"/>
      <c r="J355" s="294"/>
      <c r="K355" s="15"/>
      <c r="L355" s="294"/>
    </row>
    <row r="356" spans="5:12" ht="12.75">
      <c r="E356" s="15"/>
      <c r="F356" s="15"/>
      <c r="G356" s="15"/>
      <c r="H356" s="15"/>
      <c r="I356" s="294"/>
      <c r="J356" s="294"/>
      <c r="K356" s="15"/>
      <c r="L356" s="294"/>
    </row>
    <row r="357" spans="5:12" ht="12.75">
      <c r="E357" s="15"/>
      <c r="F357" s="15"/>
      <c r="G357" s="15"/>
      <c r="H357" s="15"/>
      <c r="I357" s="294"/>
      <c r="J357" s="294"/>
      <c r="K357" s="15"/>
      <c r="L357" s="294"/>
    </row>
    <row r="358" spans="5:12" ht="12.75">
      <c r="E358" s="15"/>
      <c r="F358" s="15"/>
      <c r="G358" s="15"/>
      <c r="H358" s="15"/>
      <c r="I358" s="294"/>
      <c r="J358" s="294"/>
      <c r="K358" s="15"/>
      <c r="L358" s="294"/>
    </row>
    <row r="359" spans="5:12" ht="12.75">
      <c r="E359" s="15"/>
      <c r="F359" s="15"/>
      <c r="G359" s="15"/>
      <c r="H359" s="15"/>
      <c r="I359" s="294"/>
      <c r="J359" s="294"/>
      <c r="K359" s="15"/>
      <c r="L359" s="294"/>
    </row>
    <row r="360" spans="5:12" ht="12.75">
      <c r="E360" s="15"/>
      <c r="F360" s="15"/>
      <c r="G360" s="15"/>
      <c r="H360" s="15"/>
      <c r="I360" s="294"/>
      <c r="J360" s="294"/>
      <c r="K360" s="15"/>
      <c r="L360" s="294"/>
    </row>
    <row r="361" spans="5:12" ht="12.75">
      <c r="E361" s="15"/>
      <c r="F361" s="15"/>
      <c r="G361" s="15"/>
      <c r="H361" s="15"/>
      <c r="I361" s="294"/>
      <c r="J361" s="294"/>
      <c r="K361" s="15"/>
      <c r="L361" s="294"/>
    </row>
    <row r="362" spans="5:12" ht="12.75">
      <c r="E362" s="15"/>
      <c r="F362" s="15"/>
      <c r="G362" s="15"/>
      <c r="H362" s="15"/>
      <c r="I362" s="294"/>
      <c r="J362" s="294"/>
      <c r="K362" s="15"/>
      <c r="L362" s="294"/>
    </row>
    <row r="363" spans="5:12" ht="12.75">
      <c r="E363" s="15"/>
      <c r="F363" s="15"/>
      <c r="G363" s="15"/>
      <c r="H363" s="15"/>
      <c r="I363" s="294"/>
      <c r="J363" s="294"/>
      <c r="K363" s="15"/>
      <c r="L363" s="294"/>
    </row>
    <row r="364" spans="5:12" ht="12.75">
      <c r="E364" s="15"/>
      <c r="F364" s="15"/>
      <c r="G364" s="15"/>
      <c r="H364" s="15"/>
      <c r="I364" s="294"/>
      <c r="J364" s="294"/>
      <c r="K364" s="15"/>
      <c r="L364" s="294"/>
    </row>
    <row r="365" spans="5:12" ht="12.75">
      <c r="E365" s="15"/>
      <c r="F365" s="15"/>
      <c r="G365" s="15"/>
      <c r="H365" s="15"/>
      <c r="I365" s="294"/>
      <c r="J365" s="294"/>
      <c r="K365" s="15"/>
      <c r="L365" s="294"/>
    </row>
    <row r="366" spans="5:12" ht="12.75">
      <c r="E366" s="15"/>
      <c r="F366" s="15"/>
      <c r="G366" s="15"/>
      <c r="H366" s="15"/>
      <c r="I366" s="294"/>
      <c r="J366" s="294"/>
      <c r="K366" s="15"/>
      <c r="L366" s="294"/>
    </row>
    <row r="367" spans="5:12" ht="12.75">
      <c r="E367" s="15"/>
      <c r="F367" s="15"/>
      <c r="G367" s="15"/>
      <c r="H367" s="15"/>
      <c r="I367" s="294"/>
      <c r="J367" s="294"/>
      <c r="K367" s="15"/>
      <c r="L367" s="294"/>
    </row>
    <row r="368" spans="5:12" ht="12.75">
      <c r="E368" s="15"/>
      <c r="F368" s="15"/>
      <c r="G368" s="15"/>
      <c r="H368" s="15"/>
      <c r="I368" s="294"/>
      <c r="J368" s="294"/>
      <c r="K368" s="15"/>
      <c r="L368" s="294"/>
    </row>
    <row r="369" spans="5:12" ht="12.75">
      <c r="E369" s="15"/>
      <c r="F369" s="15"/>
      <c r="G369" s="15"/>
      <c r="H369" s="15"/>
      <c r="I369" s="294"/>
      <c r="J369" s="294"/>
      <c r="K369" s="15"/>
      <c r="L369" s="294"/>
    </row>
    <row r="370" spans="5:12" ht="12.75">
      <c r="E370" s="15"/>
      <c r="F370" s="15"/>
      <c r="G370" s="15"/>
      <c r="H370" s="15"/>
      <c r="I370" s="294"/>
      <c r="J370" s="294"/>
      <c r="K370" s="15"/>
      <c r="L370" s="294"/>
    </row>
    <row r="371" spans="5:12" ht="12.75">
      <c r="E371" s="15"/>
      <c r="F371" s="15"/>
      <c r="G371" s="15"/>
      <c r="H371" s="15"/>
      <c r="I371" s="294"/>
      <c r="J371" s="294"/>
      <c r="K371" s="15"/>
      <c r="L371" s="294"/>
    </row>
    <row r="372" spans="5:12" ht="12.75">
      <c r="E372" s="15"/>
      <c r="F372" s="15"/>
      <c r="G372" s="15"/>
      <c r="H372" s="15"/>
      <c r="I372" s="294"/>
      <c r="J372" s="294"/>
      <c r="K372" s="15"/>
      <c r="L372" s="294"/>
    </row>
    <row r="373" spans="5:12" ht="12.75">
      <c r="E373" s="15"/>
      <c r="F373" s="15"/>
      <c r="G373" s="15"/>
      <c r="H373" s="15"/>
      <c r="I373" s="294"/>
      <c r="J373" s="294"/>
      <c r="K373" s="15"/>
      <c r="L373" s="294"/>
    </row>
    <row r="374" spans="5:12" ht="12.75">
      <c r="E374" s="15"/>
      <c r="F374" s="15"/>
      <c r="G374" s="15"/>
      <c r="H374" s="15"/>
      <c r="I374" s="294"/>
      <c r="J374" s="294"/>
      <c r="K374" s="15"/>
      <c r="L374" s="294"/>
    </row>
    <row r="375" spans="5:12" ht="12.75">
      <c r="E375" s="15"/>
      <c r="F375" s="15"/>
      <c r="G375" s="15"/>
      <c r="H375" s="15"/>
      <c r="I375" s="294"/>
      <c r="J375" s="294"/>
      <c r="K375" s="15"/>
      <c r="L375" s="294"/>
    </row>
    <row r="376" spans="5:12" ht="12.75">
      <c r="E376" s="15"/>
      <c r="F376" s="15"/>
      <c r="G376" s="15"/>
      <c r="H376" s="15"/>
      <c r="I376" s="294"/>
      <c r="J376" s="294"/>
      <c r="K376" s="15"/>
      <c r="L376" s="294"/>
    </row>
    <row r="377" spans="5:12" ht="12.75">
      <c r="E377" s="15"/>
      <c r="F377" s="15"/>
      <c r="G377" s="15"/>
      <c r="H377" s="15"/>
      <c r="I377" s="294"/>
      <c r="J377" s="294"/>
      <c r="K377" s="15"/>
      <c r="L377" s="294"/>
    </row>
    <row r="378" spans="5:12" ht="12.75">
      <c r="E378" s="15"/>
      <c r="F378" s="15"/>
      <c r="G378" s="15"/>
      <c r="H378" s="15"/>
      <c r="I378" s="294"/>
      <c r="J378" s="294"/>
      <c r="K378" s="15"/>
      <c r="L378" s="294"/>
    </row>
    <row r="379" spans="5:12" ht="12.75">
      <c r="E379" s="15"/>
      <c r="F379" s="15"/>
      <c r="G379" s="15"/>
      <c r="H379" s="15"/>
      <c r="I379" s="294"/>
      <c r="J379" s="294"/>
      <c r="K379" s="15"/>
      <c r="L379" s="294"/>
    </row>
    <row r="380" spans="5:12" ht="12.75">
      <c r="E380" s="15"/>
      <c r="F380" s="15"/>
      <c r="G380" s="15"/>
      <c r="H380" s="15"/>
      <c r="I380" s="294"/>
      <c r="J380" s="294"/>
      <c r="K380" s="15"/>
      <c r="L380" s="294"/>
    </row>
    <row r="381" spans="5:12" ht="12.75">
      <c r="E381" s="15"/>
      <c r="F381" s="15"/>
      <c r="G381" s="15"/>
      <c r="H381" s="15"/>
      <c r="I381" s="294"/>
      <c r="J381" s="294"/>
      <c r="K381" s="15"/>
      <c r="L381" s="294"/>
    </row>
    <row r="382" spans="5:12" ht="12.75">
      <c r="E382" s="15"/>
      <c r="F382" s="15"/>
      <c r="G382" s="15"/>
      <c r="H382" s="15"/>
      <c r="I382" s="294"/>
      <c r="J382" s="294"/>
      <c r="K382" s="15"/>
      <c r="L382" s="294"/>
    </row>
    <row r="383" spans="5:12" ht="12.75">
      <c r="E383" s="15"/>
      <c r="F383" s="15"/>
      <c r="G383" s="15"/>
      <c r="H383" s="15"/>
      <c r="I383" s="294"/>
      <c r="J383" s="294"/>
      <c r="K383" s="15"/>
      <c r="L383" s="294"/>
    </row>
    <row r="384" spans="5:12" ht="12.75">
      <c r="E384" s="15"/>
      <c r="F384" s="15"/>
      <c r="G384" s="15"/>
      <c r="H384" s="15"/>
      <c r="I384" s="294"/>
      <c r="J384" s="294"/>
      <c r="K384" s="15"/>
      <c r="L384" s="294"/>
    </row>
    <row r="385" spans="5:12" ht="12.75">
      <c r="E385" s="15"/>
      <c r="F385" s="15"/>
      <c r="G385" s="15"/>
      <c r="H385" s="15"/>
      <c r="I385" s="294"/>
      <c r="J385" s="294"/>
      <c r="K385" s="15"/>
      <c r="L385" s="294"/>
    </row>
    <row r="386" spans="5:12" ht="12.75">
      <c r="E386" s="15"/>
      <c r="F386" s="15"/>
      <c r="G386" s="15"/>
      <c r="H386" s="15"/>
      <c r="I386" s="294"/>
      <c r="J386" s="294"/>
      <c r="K386" s="15"/>
      <c r="L386" s="294"/>
    </row>
    <row r="387" spans="5:12" ht="12.75">
      <c r="E387" s="15"/>
      <c r="F387" s="15"/>
      <c r="G387" s="15"/>
      <c r="H387" s="15"/>
      <c r="I387" s="294"/>
      <c r="J387" s="294"/>
      <c r="K387" s="15"/>
      <c r="L387" s="294"/>
    </row>
    <row r="388" spans="5:12" ht="12.75">
      <c r="E388" s="15"/>
      <c r="F388" s="15"/>
      <c r="G388" s="15"/>
      <c r="H388" s="15"/>
      <c r="I388" s="294"/>
      <c r="J388" s="294"/>
      <c r="K388" s="15"/>
      <c r="L388" s="294"/>
    </row>
    <row r="389" spans="5:12" ht="12.75">
      <c r="E389" s="15"/>
      <c r="F389" s="15"/>
      <c r="G389" s="15"/>
      <c r="H389" s="15"/>
      <c r="I389" s="294"/>
      <c r="J389" s="294"/>
      <c r="K389" s="15"/>
      <c r="L389" s="294"/>
    </row>
    <row r="390" spans="5:12" ht="12.75">
      <c r="E390" s="15"/>
      <c r="F390" s="15"/>
      <c r="G390" s="15"/>
      <c r="H390" s="15"/>
      <c r="I390" s="294"/>
      <c r="J390" s="294"/>
      <c r="K390" s="15"/>
      <c r="L390" s="294"/>
    </row>
    <row r="391" spans="5:12" ht="12.75">
      <c r="E391" s="15"/>
      <c r="F391" s="15"/>
      <c r="G391" s="15"/>
      <c r="H391" s="15"/>
      <c r="I391" s="294"/>
      <c r="J391" s="294"/>
      <c r="K391" s="15"/>
      <c r="L391" s="294"/>
    </row>
    <row r="392" spans="5:12" ht="12.75">
      <c r="E392" s="15"/>
      <c r="F392" s="15"/>
      <c r="G392" s="15"/>
      <c r="H392" s="15"/>
      <c r="I392" s="294"/>
      <c r="J392" s="294"/>
      <c r="K392" s="15"/>
      <c r="L392" s="294"/>
    </row>
    <row r="393" spans="5:12" ht="12.75">
      <c r="E393" s="15"/>
      <c r="F393" s="15"/>
      <c r="G393" s="15"/>
      <c r="H393" s="15"/>
      <c r="I393" s="294"/>
      <c r="J393" s="294"/>
      <c r="K393" s="15"/>
      <c r="L393" s="294"/>
    </row>
    <row r="394" spans="5:12" ht="12.75">
      <c r="E394" s="15"/>
      <c r="F394" s="15"/>
      <c r="G394" s="15"/>
      <c r="H394" s="15"/>
      <c r="I394" s="294"/>
      <c r="J394" s="294"/>
      <c r="K394" s="15"/>
      <c r="L394" s="294"/>
    </row>
    <row r="395" spans="5:12" ht="12.75">
      <c r="E395" s="15"/>
      <c r="F395" s="15"/>
      <c r="G395" s="15"/>
      <c r="H395" s="15"/>
      <c r="I395" s="294"/>
      <c r="J395" s="294"/>
      <c r="K395" s="15"/>
      <c r="L395" s="294"/>
    </row>
    <row r="396" spans="5:12" ht="12.75">
      <c r="E396" s="15"/>
      <c r="F396" s="15"/>
      <c r="G396" s="15"/>
      <c r="H396" s="15"/>
      <c r="I396" s="294"/>
      <c r="J396" s="294"/>
      <c r="K396" s="15"/>
      <c r="L396" s="294"/>
    </row>
    <row r="397" spans="5:12" ht="12.75">
      <c r="E397" s="15"/>
      <c r="F397" s="15"/>
      <c r="G397" s="15"/>
      <c r="H397" s="15"/>
      <c r="I397" s="294"/>
      <c r="J397" s="294"/>
      <c r="K397" s="15"/>
      <c r="L397" s="294"/>
    </row>
    <row r="398" spans="5:12" ht="12.75">
      <c r="E398" s="15"/>
      <c r="F398" s="15"/>
      <c r="G398" s="15"/>
      <c r="H398" s="15"/>
      <c r="I398" s="294"/>
      <c r="J398" s="294"/>
      <c r="K398" s="15"/>
      <c r="L398" s="294"/>
    </row>
    <row r="399" spans="5:12" ht="12.75">
      <c r="E399" s="15"/>
      <c r="F399" s="15"/>
      <c r="G399" s="15"/>
      <c r="H399" s="15"/>
      <c r="I399" s="294"/>
      <c r="J399" s="294"/>
      <c r="K399" s="15"/>
      <c r="L399" s="294"/>
    </row>
    <row r="400" spans="5:12" ht="12.75">
      <c r="E400" s="15"/>
      <c r="F400" s="15"/>
      <c r="G400" s="15"/>
      <c r="H400" s="15"/>
      <c r="I400" s="294"/>
      <c r="J400" s="294"/>
      <c r="K400" s="15"/>
      <c r="L400" s="294"/>
    </row>
    <row r="401" spans="5:12" ht="12.75">
      <c r="E401" s="15"/>
      <c r="F401" s="15"/>
      <c r="G401" s="15"/>
      <c r="H401" s="15"/>
      <c r="I401" s="294"/>
      <c r="J401" s="294"/>
      <c r="K401" s="15"/>
      <c r="L401" s="294"/>
    </row>
    <row r="402" spans="5:12" ht="12.75">
      <c r="E402" s="15"/>
      <c r="F402" s="15"/>
      <c r="G402" s="15"/>
      <c r="H402" s="15"/>
      <c r="I402" s="294"/>
      <c r="J402" s="294"/>
      <c r="K402" s="15"/>
      <c r="L402" s="294"/>
    </row>
    <row r="403" spans="5:12" ht="12.75">
      <c r="E403" s="15"/>
      <c r="F403" s="15"/>
      <c r="G403" s="15"/>
      <c r="H403" s="15"/>
      <c r="I403" s="294"/>
      <c r="J403" s="294"/>
      <c r="K403" s="15"/>
      <c r="L403" s="294"/>
    </row>
    <row r="404" spans="5:12" ht="12.75">
      <c r="E404" s="15"/>
      <c r="F404" s="15"/>
      <c r="G404" s="15"/>
      <c r="H404" s="15"/>
      <c r="I404" s="294"/>
      <c r="J404" s="294"/>
      <c r="K404" s="15"/>
      <c r="L404" s="294"/>
    </row>
    <row r="405" spans="5:12" ht="12.75">
      <c r="E405" s="15"/>
      <c r="F405" s="15"/>
      <c r="G405" s="15"/>
      <c r="H405" s="15"/>
      <c r="I405" s="294"/>
      <c r="J405" s="294"/>
      <c r="K405" s="15"/>
      <c r="L405" s="294"/>
    </row>
    <row r="406" spans="5:12" ht="12.75">
      <c r="E406" s="15"/>
      <c r="F406" s="15"/>
      <c r="G406" s="15"/>
      <c r="H406" s="15"/>
      <c r="I406" s="294"/>
      <c r="J406" s="294"/>
      <c r="K406" s="15"/>
      <c r="L406" s="294"/>
    </row>
    <row r="407" spans="5:12" ht="12.75">
      <c r="E407" s="15"/>
      <c r="F407" s="15"/>
      <c r="G407" s="15"/>
      <c r="H407" s="15"/>
      <c r="I407" s="294"/>
      <c r="J407" s="294"/>
      <c r="K407" s="15"/>
      <c r="L407" s="294"/>
    </row>
    <row r="408" spans="5:12" ht="12.75">
      <c r="E408" s="15"/>
      <c r="F408" s="15"/>
      <c r="G408" s="15"/>
      <c r="H408" s="15"/>
      <c r="I408" s="294"/>
      <c r="J408" s="294"/>
      <c r="K408" s="15"/>
      <c r="L408" s="294"/>
    </row>
    <row r="409" spans="5:12" ht="12.75">
      <c r="E409" s="15"/>
      <c r="F409" s="15"/>
      <c r="G409" s="15"/>
      <c r="H409" s="15"/>
      <c r="I409" s="294"/>
      <c r="J409" s="294"/>
      <c r="K409" s="15"/>
      <c r="L409" s="294"/>
    </row>
    <row r="410" spans="5:12" ht="12.75">
      <c r="E410" s="15"/>
      <c r="F410" s="15"/>
      <c r="G410" s="15"/>
      <c r="H410" s="15"/>
      <c r="I410" s="294"/>
      <c r="J410" s="294"/>
      <c r="K410" s="15"/>
      <c r="L410" s="294"/>
    </row>
    <row r="411" spans="5:12" ht="12.75">
      <c r="E411" s="15"/>
      <c r="F411" s="15"/>
      <c r="G411" s="15"/>
      <c r="H411" s="15"/>
      <c r="I411" s="294"/>
      <c r="J411" s="294"/>
      <c r="K411" s="15"/>
      <c r="L411" s="294"/>
    </row>
    <row r="412" spans="5:12" ht="12.75">
      <c r="E412" s="15"/>
      <c r="F412" s="15"/>
      <c r="G412" s="15"/>
      <c r="H412" s="15"/>
      <c r="I412" s="294"/>
      <c r="J412" s="294"/>
      <c r="K412" s="15"/>
      <c r="L412" s="294"/>
    </row>
    <row r="413" spans="5:12" ht="12.75">
      <c r="E413" s="15"/>
      <c r="F413" s="15"/>
      <c r="G413" s="15"/>
      <c r="H413" s="15"/>
      <c r="I413" s="294"/>
      <c r="J413" s="294"/>
      <c r="K413" s="15"/>
      <c r="L413" s="294"/>
    </row>
    <row r="414" spans="5:12" ht="12.75">
      <c r="E414" s="15"/>
      <c r="F414" s="15"/>
      <c r="G414" s="15"/>
      <c r="H414" s="15"/>
      <c r="I414" s="294"/>
      <c r="J414" s="294"/>
      <c r="K414" s="15"/>
      <c r="L414" s="294"/>
    </row>
    <row r="415" spans="5:12" ht="12.75">
      <c r="E415" s="15"/>
      <c r="F415" s="15"/>
      <c r="G415" s="15"/>
      <c r="H415" s="15"/>
      <c r="I415" s="294"/>
      <c r="J415" s="294"/>
      <c r="K415" s="15"/>
      <c r="L415" s="294"/>
    </row>
    <row r="416" spans="5:12" ht="12.75">
      <c r="E416" s="15"/>
      <c r="F416" s="15"/>
      <c r="G416" s="15"/>
      <c r="H416" s="15"/>
      <c r="I416" s="294"/>
      <c r="J416" s="294"/>
      <c r="K416" s="15"/>
      <c r="L416" s="294"/>
    </row>
    <row r="417" spans="5:12" ht="12.75">
      <c r="E417" s="15"/>
      <c r="F417" s="15"/>
      <c r="G417" s="15"/>
      <c r="H417" s="15"/>
      <c r="I417" s="294"/>
      <c r="J417" s="294"/>
      <c r="K417" s="15"/>
      <c r="L417" s="294"/>
    </row>
    <row r="418" spans="5:12" ht="12.75">
      <c r="E418" s="15"/>
      <c r="F418" s="15"/>
      <c r="G418" s="15"/>
      <c r="H418" s="15"/>
      <c r="I418" s="294"/>
      <c r="J418" s="294"/>
      <c r="K418" s="15"/>
      <c r="L418" s="294"/>
    </row>
    <row r="419" spans="5:12" ht="12.75">
      <c r="E419" s="15"/>
      <c r="F419" s="15"/>
      <c r="G419" s="15"/>
      <c r="H419" s="15"/>
      <c r="I419" s="294"/>
      <c r="J419" s="294"/>
      <c r="K419" s="15"/>
      <c r="L419" s="294"/>
    </row>
    <row r="420" spans="5:12" ht="12.75">
      <c r="E420" s="15"/>
      <c r="F420" s="15"/>
      <c r="G420" s="15"/>
      <c r="H420" s="15"/>
      <c r="I420" s="294"/>
      <c r="J420" s="294"/>
      <c r="K420" s="15"/>
      <c r="L420" s="294"/>
    </row>
    <row r="421" spans="5:12" ht="12.75">
      <c r="E421" s="15"/>
      <c r="F421" s="15"/>
      <c r="G421" s="15"/>
      <c r="H421" s="15"/>
      <c r="I421" s="294"/>
      <c r="J421" s="294"/>
      <c r="K421" s="15"/>
      <c r="L421" s="294"/>
    </row>
    <row r="422" spans="5:12" ht="12.75">
      <c r="E422" s="15"/>
      <c r="F422" s="15"/>
      <c r="G422" s="15"/>
      <c r="H422" s="15"/>
      <c r="I422" s="294"/>
      <c r="J422" s="294"/>
      <c r="K422" s="15"/>
      <c r="L422" s="294"/>
    </row>
    <row r="423" spans="5:12" ht="12.75">
      <c r="E423" s="15"/>
      <c r="F423" s="15"/>
      <c r="G423" s="15"/>
      <c r="H423" s="15"/>
      <c r="I423" s="294"/>
      <c r="J423" s="294"/>
      <c r="K423" s="15"/>
      <c r="L423" s="294"/>
    </row>
    <row r="424" spans="5:12" ht="12.75">
      <c r="E424" s="15"/>
      <c r="F424" s="15"/>
      <c r="G424" s="15"/>
      <c r="H424" s="15"/>
      <c r="I424" s="294"/>
      <c r="J424" s="294"/>
      <c r="K424" s="15"/>
      <c r="L424" s="294"/>
    </row>
    <row r="425" spans="5:12" ht="12.75">
      <c r="E425" s="15"/>
      <c r="F425" s="15"/>
      <c r="G425" s="15"/>
      <c r="H425" s="15"/>
      <c r="I425" s="294"/>
      <c r="J425" s="294"/>
      <c r="K425" s="15"/>
      <c r="L425" s="294"/>
    </row>
    <row r="426" spans="5:12" ht="12.75">
      <c r="E426" s="15"/>
      <c r="F426" s="15"/>
      <c r="G426" s="15"/>
      <c r="H426" s="15"/>
      <c r="I426" s="294"/>
      <c r="J426" s="294"/>
      <c r="K426" s="15"/>
      <c r="L426" s="294"/>
    </row>
    <row r="427" spans="5:12" ht="12.75">
      <c r="E427" s="15"/>
      <c r="F427" s="15"/>
      <c r="G427" s="15"/>
      <c r="H427" s="15"/>
      <c r="I427" s="294"/>
      <c r="J427" s="294"/>
      <c r="K427" s="15"/>
      <c r="L427" s="294"/>
    </row>
    <row r="428" spans="5:12" ht="12.75">
      <c r="E428" s="15"/>
      <c r="F428" s="15"/>
      <c r="G428" s="15"/>
      <c r="H428" s="15"/>
      <c r="I428" s="294"/>
      <c r="J428" s="294"/>
      <c r="K428" s="15"/>
      <c r="L428" s="294"/>
    </row>
    <row r="429" spans="5:12" ht="12.75">
      <c r="E429" s="15"/>
      <c r="F429" s="15"/>
      <c r="G429" s="15"/>
      <c r="H429" s="15"/>
      <c r="I429" s="294"/>
      <c r="J429" s="294"/>
      <c r="K429" s="15"/>
      <c r="L429" s="294"/>
    </row>
    <row r="430" spans="5:12" ht="12.75">
      <c r="E430" s="15"/>
      <c r="F430" s="15"/>
      <c r="G430" s="15"/>
      <c r="H430" s="15"/>
      <c r="I430" s="294"/>
      <c r="J430" s="294"/>
      <c r="K430" s="15"/>
      <c r="L430" s="294"/>
    </row>
    <row r="431" spans="5:12" ht="12.75">
      <c r="E431" s="15"/>
      <c r="F431" s="15"/>
      <c r="G431" s="15"/>
      <c r="H431" s="15"/>
      <c r="I431" s="294"/>
      <c r="J431" s="294"/>
      <c r="K431" s="15"/>
      <c r="L431" s="294"/>
    </row>
    <row r="432" spans="5:12" ht="12.75">
      <c r="E432" s="15"/>
      <c r="F432" s="15"/>
      <c r="G432" s="15"/>
      <c r="H432" s="15"/>
      <c r="I432" s="294"/>
      <c r="J432" s="294"/>
      <c r="K432" s="15"/>
      <c r="L432" s="294"/>
    </row>
    <row r="433" spans="5:12" ht="12.75">
      <c r="E433" s="15"/>
      <c r="F433" s="15"/>
      <c r="G433" s="15"/>
      <c r="H433" s="15"/>
      <c r="I433" s="294"/>
      <c r="J433" s="294"/>
      <c r="K433" s="15"/>
      <c r="L433" s="294"/>
    </row>
    <row r="434" spans="5:12" ht="12.75">
      <c r="E434" s="15"/>
      <c r="F434" s="15"/>
      <c r="G434" s="15"/>
      <c r="H434" s="15"/>
      <c r="I434" s="294"/>
      <c r="J434" s="294"/>
      <c r="K434" s="15"/>
      <c r="L434" s="294"/>
    </row>
    <row r="435" spans="5:12" ht="12.75">
      <c r="E435" s="15"/>
      <c r="F435" s="15"/>
      <c r="G435" s="15"/>
      <c r="H435" s="15"/>
      <c r="I435" s="294"/>
      <c r="J435" s="294"/>
      <c r="K435" s="15"/>
      <c r="L435" s="294"/>
    </row>
    <row r="436" spans="5:12" ht="12.75">
      <c r="E436" s="15"/>
      <c r="F436" s="15"/>
      <c r="G436" s="15"/>
      <c r="H436" s="15"/>
      <c r="I436" s="294"/>
      <c r="J436" s="294"/>
      <c r="K436" s="15"/>
      <c r="L436" s="294"/>
    </row>
    <row r="437" spans="5:12" ht="12.75">
      <c r="E437" s="15"/>
      <c r="F437" s="15"/>
      <c r="G437" s="15"/>
      <c r="H437" s="15"/>
      <c r="I437" s="294"/>
      <c r="J437" s="294"/>
      <c r="K437" s="15"/>
      <c r="L437" s="294"/>
    </row>
    <row r="438" spans="5:12" ht="12.75">
      <c r="E438" s="15"/>
      <c r="F438" s="15"/>
      <c r="G438" s="15"/>
      <c r="H438" s="15"/>
      <c r="I438" s="294"/>
      <c r="J438" s="294"/>
      <c r="K438" s="15"/>
      <c r="L438" s="294"/>
    </row>
    <row r="439" spans="5:12" ht="12.75">
      <c r="E439" s="15"/>
      <c r="F439" s="15"/>
      <c r="G439" s="15"/>
      <c r="H439" s="15"/>
      <c r="I439" s="294"/>
      <c r="J439" s="294"/>
      <c r="K439" s="15"/>
      <c r="L439" s="294"/>
    </row>
  </sheetData>
  <sheetProtection password="CB31" sheet="1" objects="1" scenarios="1"/>
  <mergeCells count="1">
    <mergeCell ref="F2:I2"/>
  </mergeCells>
  <dataValidations count="2">
    <dataValidation type="decimal" operator="lessThanOrEqual" allowBlank="1" showInputMessage="1" showErrorMessage="1" errorTitle="Must be Negative" sqref="E13:F14 H21:H22 H13:H14 E21:F22 J21:J22">
      <formula1>0</formula1>
    </dataValidation>
    <dataValidation allowBlank="1" showInputMessage="1" showErrorMessage="1" errorTitle="Must be Negative" sqref="J13:J14"/>
  </dataValidations>
  <printOptions horizontalCentered="1" verticalCentered="1"/>
  <pageMargins left="0.25" right="0.25" top="0.5" bottom="0.5" header="0.25" footer="0.25"/>
  <pageSetup blackAndWhite="1" fitToHeight="0" horizontalDpi="300" verticalDpi="300" orientation="landscape" scale="50" r:id="rId1"/>
  <headerFooter alignWithMargins="0">
    <oddHeader>&amp;C&amp;"Times New Roman,Bold Italic"&amp;12M2M Lite Review</oddHeader>
    <oddFooter>&amp;L&amp;A&amp;R&amp;D &amp;T &amp;F</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X433"/>
  <sheetViews>
    <sheetView showGridLines="0" workbookViewId="0" topLeftCell="A1">
      <selection activeCell="A1" sqref="A1"/>
    </sheetView>
  </sheetViews>
  <sheetFormatPr defaultColWidth="8" defaultRowHeight="12.75"/>
  <cols>
    <col min="1" max="1" width="2.83203125" style="4" customWidth="1"/>
    <col min="2" max="2" width="3.66015625" style="4" customWidth="1"/>
    <col min="3" max="3" width="23.83203125" style="4" customWidth="1"/>
    <col min="4" max="4" width="24.16015625" style="4" customWidth="1"/>
    <col min="5" max="8" width="13.33203125" style="4" customWidth="1"/>
    <col min="9" max="9" width="13.33203125" style="259" customWidth="1"/>
    <col min="10" max="10" width="13.33203125" style="4" customWidth="1"/>
    <col min="11" max="11" width="13.33203125" style="259" customWidth="1"/>
    <col min="12" max="12" width="13.33203125" style="4" customWidth="1"/>
    <col min="13" max="13" width="80.83203125" style="4" customWidth="1"/>
    <col min="14" max="14" width="2.83203125" style="4" customWidth="1"/>
    <col min="15" max="16384" width="8" style="4" customWidth="1"/>
  </cols>
  <sheetData>
    <row r="1" spans="1:14" ht="5.25" customHeight="1">
      <c r="A1" s="1"/>
      <c r="B1" s="2"/>
      <c r="C1" s="2"/>
      <c r="D1" s="2"/>
      <c r="E1" s="2"/>
      <c r="F1" s="2"/>
      <c r="G1" s="2"/>
      <c r="H1" s="2"/>
      <c r="I1" s="330"/>
      <c r="J1" s="2"/>
      <c r="K1" s="330"/>
      <c r="L1" s="2"/>
      <c r="M1" s="2"/>
      <c r="N1" s="3"/>
    </row>
    <row r="2" spans="1:14" ht="15.75">
      <c r="A2" s="5"/>
      <c r="B2" s="237" t="s">
        <v>171</v>
      </c>
      <c r="C2" s="258"/>
      <c r="D2" s="258"/>
      <c r="E2" s="453" t="s">
        <v>165</v>
      </c>
      <c r="F2" s="504">
        <f>Primary!E5</f>
        <v>0</v>
      </c>
      <c r="G2" s="505"/>
      <c r="H2" s="505"/>
      <c r="I2" s="506"/>
      <c r="J2" s="258"/>
      <c r="K2" s="260"/>
      <c r="L2" s="260"/>
      <c r="M2" s="260"/>
      <c r="N2" s="7"/>
    </row>
    <row r="3" spans="1:24" ht="15.75">
      <c r="A3" s="5"/>
      <c r="B3" s="196" t="str">
        <f>Primary!E2&amp;", "&amp;Primary!E3</f>
        <v>, </v>
      </c>
      <c r="C3" s="258"/>
      <c r="D3" s="258"/>
      <c r="E3" s="258"/>
      <c r="F3" s="259"/>
      <c r="G3" s="259"/>
      <c r="H3" s="259"/>
      <c r="J3" s="479" t="s">
        <v>336</v>
      </c>
      <c r="K3" s="235"/>
      <c r="L3" s="235"/>
      <c r="M3" s="258"/>
      <c r="N3" s="7"/>
      <c r="P3"/>
      <c r="Q3"/>
      <c r="R3"/>
      <c r="S3"/>
      <c r="T3"/>
      <c r="U3"/>
      <c r="V3"/>
      <c r="W3"/>
      <c r="X3"/>
    </row>
    <row r="4" spans="1:24" ht="13.5">
      <c r="A4" s="5"/>
      <c r="B4" s="261" t="s">
        <v>149</v>
      </c>
      <c r="C4" s="258"/>
      <c r="D4" s="258"/>
      <c r="E4" s="258"/>
      <c r="F4" s="258"/>
      <c r="G4" s="258"/>
      <c r="H4" s="258"/>
      <c r="I4" s="258"/>
      <c r="J4" s="479" t="s">
        <v>217</v>
      </c>
      <c r="K4" s="235"/>
      <c r="L4" s="235"/>
      <c r="M4" s="258"/>
      <c r="N4" s="7"/>
      <c r="P4"/>
      <c r="Q4"/>
      <c r="R4"/>
      <c r="S4"/>
      <c r="T4"/>
      <c r="U4"/>
      <c r="V4"/>
      <c r="W4"/>
      <c r="X4"/>
    </row>
    <row r="5" spans="1:22" ht="13.5">
      <c r="A5" s="5"/>
      <c r="B5" s="222"/>
      <c r="C5" s="222"/>
      <c r="D5" s="222"/>
      <c r="E5" s="259"/>
      <c r="F5" s="222"/>
      <c r="G5" s="222"/>
      <c r="H5" s="222"/>
      <c r="I5" s="409"/>
      <c r="J5" s="479" t="s">
        <v>337</v>
      </c>
      <c r="K5" s="235"/>
      <c r="L5" s="235"/>
      <c r="M5" s="405"/>
      <c r="N5" s="7"/>
      <c r="P5" s="9"/>
      <c r="Q5" s="9"/>
      <c r="T5" s="12"/>
      <c r="U5" s="11"/>
      <c r="V5" s="11"/>
    </row>
    <row r="6" spans="1:14" ht="5.25" customHeight="1" thickBot="1">
      <c r="A6" s="5"/>
      <c r="B6" s="13" t="s">
        <v>2</v>
      </c>
      <c r="C6" s="474"/>
      <c r="D6" s="474"/>
      <c r="E6" s="14"/>
      <c r="F6" s="14"/>
      <c r="G6" s="14"/>
      <c r="H6" s="14"/>
      <c r="I6" s="258"/>
      <c r="J6" s="14"/>
      <c r="K6" s="258"/>
      <c r="L6" s="14"/>
      <c r="M6" s="14"/>
      <c r="N6" s="7"/>
    </row>
    <row r="7" spans="1:14" s="259" customFormat="1" ht="67.5" customHeight="1" thickBot="1" thickTop="1">
      <c r="A7" s="262"/>
      <c r="B7" s="475" t="s">
        <v>330</v>
      </c>
      <c r="C7" s="470"/>
      <c r="D7" s="471"/>
      <c r="E7" s="451" t="str">
        <f>"Audit Year "&amp;Primary!E7</f>
        <v>Audit Year </v>
      </c>
      <c r="F7" s="451" t="str">
        <f>"Audit Year "&amp;Primary!E7+1</f>
        <v>Audit Year 1</v>
      </c>
      <c r="G7" s="451" t="str">
        <f>"Audit Year "&amp;Primary!E7+2</f>
        <v>Audit Year 2</v>
      </c>
      <c r="H7" s="451" t="str">
        <f>IF(Primary!E9=0,"YTD Data Not Available","YTD Thru Month "&amp;Primary!E9)</f>
        <v>YTD Data Not Available</v>
      </c>
      <c r="I7" s="452" t="s">
        <v>170</v>
      </c>
      <c r="J7" s="452" t="s">
        <v>168</v>
      </c>
      <c r="K7" s="452" t="s">
        <v>169</v>
      </c>
      <c r="L7" s="452" t="s">
        <v>150</v>
      </c>
      <c r="M7" s="452" t="s">
        <v>213</v>
      </c>
      <c r="N7" s="264"/>
    </row>
    <row r="8" spans="1:14" s="11" customFormat="1" ht="13.5" thickTop="1">
      <c r="A8" s="303"/>
      <c r="B8" s="304" t="s">
        <v>191</v>
      </c>
      <c r="C8" s="305"/>
      <c r="D8" s="306"/>
      <c r="E8" s="307"/>
      <c r="F8" s="307"/>
      <c r="G8" s="307"/>
      <c r="H8" s="307"/>
      <c r="I8" s="217">
        <f>IF(Primary!$E$9=0,0,H8*12/Primary!$E$9)</f>
        <v>0</v>
      </c>
      <c r="J8" s="307"/>
      <c r="K8" s="197">
        <f>J8</f>
        <v>0</v>
      </c>
      <c r="L8" s="307"/>
      <c r="M8" s="395"/>
      <c r="N8" s="308"/>
    </row>
    <row r="9" spans="1:14" s="11" customFormat="1" ht="12.75">
      <c r="A9" s="303"/>
      <c r="B9" s="309" t="s">
        <v>241</v>
      </c>
      <c r="C9" s="310"/>
      <c r="D9" s="311"/>
      <c r="E9" s="198"/>
      <c r="F9" s="198"/>
      <c r="G9" s="198"/>
      <c r="H9" s="198"/>
      <c r="I9" s="197">
        <f>IF(Primary!$E$9=0,0,H9*12/Primary!$E$9)</f>
        <v>0</v>
      </c>
      <c r="J9" s="198">
        <f>RentInput!F60</f>
        <v>0</v>
      </c>
      <c r="K9" s="197">
        <f>J9</f>
        <v>0</v>
      </c>
      <c r="L9" s="197">
        <f>RentInput!$F$60</f>
        <v>0</v>
      </c>
      <c r="M9" s="396"/>
      <c r="N9" s="308"/>
    </row>
    <row r="10" spans="1:14" s="11" customFormat="1" ht="12.75">
      <c r="A10" s="303"/>
      <c r="B10" s="309" t="s">
        <v>192</v>
      </c>
      <c r="C10" s="310"/>
      <c r="D10" s="311"/>
      <c r="E10" s="198"/>
      <c r="F10" s="198"/>
      <c r="G10" s="198"/>
      <c r="H10" s="198"/>
      <c r="I10" s="197">
        <f>IF(Primary!$E$9=0,0,H10*12/Primary!$E$9)</f>
        <v>0</v>
      </c>
      <c r="J10" s="198"/>
      <c r="K10" s="197">
        <f>K11+K12</f>
        <v>0</v>
      </c>
      <c r="L10" s="198"/>
      <c r="M10" s="396"/>
      <c r="N10" s="308"/>
    </row>
    <row r="11" spans="1:14" s="11" customFormat="1" ht="12.75">
      <c r="A11" s="303"/>
      <c r="B11" s="309" t="s">
        <v>195</v>
      </c>
      <c r="C11" s="310"/>
      <c r="D11" s="311"/>
      <c r="E11" s="197">
        <f>SUM(E8:E9)</f>
        <v>0</v>
      </c>
      <c r="F11" s="197">
        <f>SUM(F8:F9)</f>
        <v>0</v>
      </c>
      <c r="G11" s="197">
        <f>SUM(G8:G9)</f>
        <v>0</v>
      </c>
      <c r="H11" s="197">
        <f>SUM(H8:H9)</f>
        <v>0</v>
      </c>
      <c r="I11" s="197">
        <f>IF(Primary!$E$9=0,0,H11*12/Primary!$E$9)</f>
        <v>0</v>
      </c>
      <c r="J11" s="197">
        <f>SUM(J8:J9)</f>
        <v>0</v>
      </c>
      <c r="K11" s="197">
        <f>J11</f>
        <v>0</v>
      </c>
      <c r="L11" s="197">
        <f>SUM(L8:L9)</f>
        <v>0</v>
      </c>
      <c r="M11" s="396"/>
      <c r="N11" s="308"/>
    </row>
    <row r="12" spans="1:14" s="11" customFormat="1" ht="12.75">
      <c r="A12" s="303"/>
      <c r="B12" s="309" t="s">
        <v>196</v>
      </c>
      <c r="C12" s="310"/>
      <c r="D12" s="311"/>
      <c r="E12" s="197">
        <f>E10-E11</f>
        <v>0</v>
      </c>
      <c r="F12" s="197">
        <f>F10-F11</f>
        <v>0</v>
      </c>
      <c r="G12" s="197">
        <f>G10-G11</f>
        <v>0</v>
      </c>
      <c r="H12" s="197">
        <f>H10-H11</f>
        <v>0</v>
      </c>
      <c r="I12" s="197">
        <f>IF(Primary!$E$9=0,0,H12*12/Primary!$E$9)</f>
        <v>0</v>
      </c>
      <c r="J12" s="197">
        <f>J10-J11</f>
        <v>0</v>
      </c>
      <c r="K12" s="197">
        <f>J12*(1+(Primary!$E$10*Primary!$E$15/12))</f>
        <v>0</v>
      </c>
      <c r="L12" s="197">
        <f>L10-L11</f>
        <v>0</v>
      </c>
      <c r="M12" s="396"/>
      <c r="N12" s="308"/>
    </row>
    <row r="13" spans="1:14" s="11" customFormat="1" ht="12.75">
      <c r="A13" s="303"/>
      <c r="B13" s="309" t="s">
        <v>193</v>
      </c>
      <c r="C13" s="310"/>
      <c r="D13" s="311"/>
      <c r="E13" s="198"/>
      <c r="F13" s="198"/>
      <c r="G13" s="198"/>
      <c r="H13" s="198"/>
      <c r="I13" s="197">
        <f>IF(Primary!$E$9=0,0,H13*12/Primary!$E$9)</f>
        <v>0</v>
      </c>
      <c r="J13" s="198"/>
      <c r="K13" s="197">
        <f>J13</f>
        <v>0</v>
      </c>
      <c r="L13" s="198"/>
      <c r="M13" s="396"/>
      <c r="N13" s="308"/>
    </row>
    <row r="14" spans="1:14" s="11" customFormat="1" ht="12.75">
      <c r="A14" s="303"/>
      <c r="B14" s="309" t="s">
        <v>194</v>
      </c>
      <c r="C14" s="310"/>
      <c r="D14" s="311"/>
      <c r="E14" s="198"/>
      <c r="F14" s="198"/>
      <c r="G14" s="198"/>
      <c r="H14" s="198"/>
      <c r="I14" s="197">
        <f>IF(Primary!$E$9=0,0,H14*12/Primary!$E$9)</f>
        <v>0</v>
      </c>
      <c r="J14" s="198"/>
      <c r="K14" s="197">
        <f>((J14-K13)*(1+(Primary!$E$10*Primary!$E$15/12))+K13)</f>
        <v>0</v>
      </c>
      <c r="L14" s="198"/>
      <c r="M14" s="396"/>
      <c r="N14" s="308"/>
    </row>
    <row r="15" spans="1:14" s="11" customFormat="1" ht="12.75">
      <c r="A15" s="303"/>
      <c r="B15" s="309" t="s">
        <v>197</v>
      </c>
      <c r="C15" s="310"/>
      <c r="D15" s="311"/>
      <c r="E15" s="197">
        <f>E14-E13</f>
        <v>0</v>
      </c>
      <c r="F15" s="197">
        <f aca="true" t="shared" si="0" ref="F15:L15">F14-F13</f>
        <v>0</v>
      </c>
      <c r="G15" s="197">
        <f t="shared" si="0"/>
        <v>0</v>
      </c>
      <c r="H15" s="197">
        <f t="shared" si="0"/>
        <v>0</v>
      </c>
      <c r="I15" s="197">
        <f>IF(Primary!$E$9=0,0,H15*12/Primary!$E$9)</f>
        <v>0</v>
      </c>
      <c r="J15" s="197">
        <f t="shared" si="0"/>
        <v>0</v>
      </c>
      <c r="K15" s="197">
        <f>K14-K13</f>
        <v>0</v>
      </c>
      <c r="L15" s="197">
        <f t="shared" si="0"/>
        <v>0</v>
      </c>
      <c r="M15" s="396"/>
      <c r="N15" s="308"/>
    </row>
    <row r="16" spans="1:14" s="11" customFormat="1" ht="12.75">
      <c r="A16" s="303"/>
      <c r="B16" s="312" t="s">
        <v>151</v>
      </c>
      <c r="C16" s="313"/>
      <c r="D16" s="314"/>
      <c r="E16" s="199"/>
      <c r="F16" s="199"/>
      <c r="G16" s="199"/>
      <c r="H16" s="199"/>
      <c r="I16" s="218">
        <f>IF(Primary!$E$9=0,0,H16*12/Primary!$E$9)</f>
        <v>0</v>
      </c>
      <c r="J16" s="199"/>
      <c r="K16" s="200">
        <f>J16*(1+(Primary!$E$10*Primary!$E$15/12))</f>
        <v>0</v>
      </c>
      <c r="L16" s="199"/>
      <c r="M16" s="396"/>
      <c r="N16" s="308"/>
    </row>
    <row r="17" spans="1:14" s="259" customFormat="1" ht="12.75">
      <c r="A17" s="262"/>
      <c r="B17" s="272" t="s">
        <v>3</v>
      </c>
      <c r="C17" s="267"/>
      <c r="D17" s="268"/>
      <c r="E17" s="201">
        <f>E10+E14+E16</f>
        <v>0</v>
      </c>
      <c r="F17" s="201">
        <f aca="true" t="shared" si="1" ref="F17:L17">F10+F14+F16</f>
        <v>0</v>
      </c>
      <c r="G17" s="201">
        <f t="shared" si="1"/>
        <v>0</v>
      </c>
      <c r="H17" s="201">
        <f t="shared" si="1"/>
        <v>0</v>
      </c>
      <c r="I17" s="201">
        <f t="shared" si="1"/>
        <v>0</v>
      </c>
      <c r="J17" s="201">
        <f t="shared" si="1"/>
        <v>0</v>
      </c>
      <c r="K17" s="201">
        <f t="shared" si="1"/>
        <v>0</v>
      </c>
      <c r="L17" s="201">
        <f t="shared" si="1"/>
        <v>0</v>
      </c>
      <c r="M17" s="396"/>
      <c r="N17" s="265"/>
    </row>
    <row r="18" spans="1:14" s="11" customFormat="1" ht="12.75">
      <c r="A18" s="303"/>
      <c r="B18" s="315"/>
      <c r="C18" s="310"/>
      <c r="D18" s="311"/>
      <c r="E18" s="202"/>
      <c r="F18" s="202"/>
      <c r="G18" s="202"/>
      <c r="H18" s="202"/>
      <c r="I18" s="197"/>
      <c r="J18" s="202"/>
      <c r="K18" s="203"/>
      <c r="L18" s="202"/>
      <c r="M18" s="202"/>
      <c r="N18" s="308"/>
    </row>
    <row r="19" spans="1:14" s="11" customFormat="1" ht="12.75">
      <c r="A19" s="303"/>
      <c r="B19" s="315" t="s">
        <v>254</v>
      </c>
      <c r="C19" s="310"/>
      <c r="D19" s="311"/>
      <c r="E19" s="202"/>
      <c r="F19" s="202"/>
      <c r="G19" s="202"/>
      <c r="H19" s="202"/>
      <c r="I19" s="197"/>
      <c r="J19" s="202"/>
      <c r="K19" s="203"/>
      <c r="L19" s="202"/>
      <c r="M19" s="398"/>
      <c r="N19" s="308"/>
    </row>
    <row r="20" spans="1:14" s="11" customFormat="1" ht="12.75">
      <c r="A20" s="303"/>
      <c r="B20" s="315"/>
      <c r="C20" s="310" t="s">
        <v>287</v>
      </c>
      <c r="D20" s="311"/>
      <c r="E20" s="198"/>
      <c r="F20" s="198"/>
      <c r="G20" s="198"/>
      <c r="H20" s="198"/>
      <c r="I20" s="197">
        <f>IF(Primary!$E$9=0,0,H20*12/Primary!$E$9)</f>
        <v>0</v>
      </c>
      <c r="J20" s="198"/>
      <c r="K20" s="197">
        <f>J20*(1+(Primary!$E$12*Primary!$E$15/12))</f>
        <v>0</v>
      </c>
      <c r="L20" s="198"/>
      <c r="M20" s="396"/>
      <c r="N20" s="308"/>
    </row>
    <row r="21" spans="1:14" s="11" customFormat="1" ht="12.75">
      <c r="A21" s="303"/>
      <c r="B21" s="315"/>
      <c r="C21" s="310" t="s">
        <v>288</v>
      </c>
      <c r="D21" s="311"/>
      <c r="E21" s="198"/>
      <c r="F21" s="198"/>
      <c r="G21" s="198"/>
      <c r="H21" s="198"/>
      <c r="I21" s="197">
        <f>IF(Primary!$E$9=0,0,H21*12/Primary!$E$9)</f>
        <v>0</v>
      </c>
      <c r="J21" s="198"/>
      <c r="K21" s="197">
        <f>J21*(1+(Primary!$E$12*Primary!$E$15/12))</f>
        <v>0</v>
      </c>
      <c r="L21" s="198"/>
      <c r="M21" s="396"/>
      <c r="N21" s="308"/>
    </row>
    <row r="22" spans="1:14" s="11" customFormat="1" ht="12.75">
      <c r="A22" s="303"/>
      <c r="B22" s="316"/>
      <c r="C22" s="310" t="s">
        <v>289</v>
      </c>
      <c r="D22" s="311"/>
      <c r="E22" s="198"/>
      <c r="F22" s="198"/>
      <c r="G22" s="198"/>
      <c r="H22" s="198"/>
      <c r="I22" s="197">
        <f>IF(Primary!$E$9=0,0,H22*12/Primary!$E$9)</f>
        <v>0</v>
      </c>
      <c r="J22" s="198"/>
      <c r="K22" s="197">
        <f>J22*(1+(Primary!$E$12*Primary!$E$15/12))</f>
        <v>0</v>
      </c>
      <c r="L22" s="198"/>
      <c r="M22" s="396"/>
      <c r="N22" s="308"/>
    </row>
    <row r="23" spans="1:14" s="11" customFormat="1" ht="12.75">
      <c r="A23" s="303"/>
      <c r="B23" s="316"/>
      <c r="C23" s="310" t="s">
        <v>253</v>
      </c>
      <c r="D23" s="311"/>
      <c r="E23" s="198"/>
      <c r="F23" s="198"/>
      <c r="G23" s="198"/>
      <c r="H23" s="198"/>
      <c r="I23" s="197">
        <f>IF(Primary!$E$9=0,0,H23*12/Primary!$E$9)</f>
        <v>0</v>
      </c>
      <c r="J23" s="198"/>
      <c r="K23" s="197">
        <f>J23*(1+(Primary!$E$12*Primary!$E$15/12))</f>
        <v>0</v>
      </c>
      <c r="L23" s="198"/>
      <c r="M23" s="396"/>
      <c r="N23" s="308"/>
    </row>
    <row r="24" spans="1:14" s="11" customFormat="1" ht="12.75">
      <c r="A24" s="303"/>
      <c r="B24" s="316"/>
      <c r="C24" s="310" t="s">
        <v>290</v>
      </c>
      <c r="D24" s="311"/>
      <c r="E24" s="198"/>
      <c r="F24" s="198"/>
      <c r="G24" s="198"/>
      <c r="H24" s="198"/>
      <c r="I24" s="197">
        <f>IF(Primary!$E$9=0,0,H24*12/Primary!$E$9)</f>
        <v>0</v>
      </c>
      <c r="J24" s="198"/>
      <c r="K24" s="197">
        <f>J24*(1+(Primary!$E$12*Primary!$E$15/12))</f>
        <v>0</v>
      </c>
      <c r="L24" s="198"/>
      <c r="M24" s="396"/>
      <c r="N24" s="308"/>
    </row>
    <row r="25" spans="1:14" s="11" customFormat="1" ht="12.75">
      <c r="A25" s="303"/>
      <c r="B25" s="316"/>
      <c r="C25" s="310" t="s">
        <v>250</v>
      </c>
      <c r="D25" s="311"/>
      <c r="E25" s="198"/>
      <c r="F25" s="198"/>
      <c r="G25" s="198"/>
      <c r="H25" s="198"/>
      <c r="I25" s="197">
        <f>IF(Primary!$E$9=0,0,H25*12/Primary!$E$9)</f>
        <v>0</v>
      </c>
      <c r="J25" s="198"/>
      <c r="K25" s="197">
        <f>J25*(1+(Primary!$E$12*Primary!$E$15/12))</f>
        <v>0</v>
      </c>
      <c r="L25" s="198"/>
      <c r="M25" s="396"/>
      <c r="N25" s="308"/>
    </row>
    <row r="26" spans="1:14" s="11" customFormat="1" ht="12.75">
      <c r="A26" s="303"/>
      <c r="B26" s="317"/>
      <c r="C26" s="310" t="s">
        <v>291</v>
      </c>
      <c r="D26" s="311"/>
      <c r="E26" s="198"/>
      <c r="F26" s="198"/>
      <c r="G26" s="198"/>
      <c r="H26" s="198"/>
      <c r="I26" s="197">
        <f>IF(Primary!$E$9=0,0,H26*12/Primary!$E$9)</f>
        <v>0</v>
      </c>
      <c r="J26" s="198"/>
      <c r="K26" s="197">
        <f>J26*(1+(Primary!$E$12*Primary!$E$15/12))</f>
        <v>0</v>
      </c>
      <c r="L26" s="198"/>
      <c r="M26" s="396"/>
      <c r="N26" s="308"/>
    </row>
    <row r="27" spans="1:14" s="11" customFormat="1" ht="12.75">
      <c r="A27" s="303"/>
      <c r="B27" s="317"/>
      <c r="C27" s="310" t="s">
        <v>292</v>
      </c>
      <c r="D27" s="311"/>
      <c r="E27" s="198"/>
      <c r="F27" s="198"/>
      <c r="G27" s="198"/>
      <c r="H27" s="198"/>
      <c r="I27" s="197">
        <f>IF(Primary!$E$9=0,0,H27*12/Primary!$E$9)</f>
        <v>0</v>
      </c>
      <c r="J27" s="198"/>
      <c r="K27" s="197">
        <f>J27*(1+(Primary!$E$12*Primary!$E$15/12))</f>
        <v>0</v>
      </c>
      <c r="L27" s="198"/>
      <c r="M27" s="396"/>
      <c r="N27" s="308"/>
    </row>
    <row r="28" spans="1:14" s="11" customFormat="1" ht="12.75">
      <c r="A28" s="303"/>
      <c r="B28" s="317"/>
      <c r="C28" s="318" t="s">
        <v>252</v>
      </c>
      <c r="D28" s="311"/>
      <c r="E28" s="198"/>
      <c r="F28" s="198"/>
      <c r="G28" s="198"/>
      <c r="H28" s="198"/>
      <c r="I28" s="197">
        <f>IF(Primary!$E$9=0,0,H28*12/Primary!$E$9)</f>
        <v>0</v>
      </c>
      <c r="J28" s="198"/>
      <c r="K28" s="197">
        <f>J28*(1+(Primary!$E$12*Primary!$E$15/12))</f>
        <v>0</v>
      </c>
      <c r="L28" s="198"/>
      <c r="M28" s="396"/>
      <c r="N28" s="308"/>
    </row>
    <row r="29" spans="1:14" s="11" customFormat="1" ht="12.75">
      <c r="A29" s="303"/>
      <c r="B29" s="317"/>
      <c r="C29" s="310" t="s">
        <v>251</v>
      </c>
      <c r="D29" s="311"/>
      <c r="E29" s="198"/>
      <c r="F29" s="198"/>
      <c r="G29" s="198"/>
      <c r="H29" s="198"/>
      <c r="I29" s="197">
        <f>IF(Primary!$E$9=0,0,H29*12/Primary!$E$9)</f>
        <v>0</v>
      </c>
      <c r="J29" s="198"/>
      <c r="K29" s="197">
        <f>J29*(1+(Primary!$E$12*Primary!$E$15/12))</f>
        <v>0</v>
      </c>
      <c r="L29" s="198"/>
      <c r="M29" s="396"/>
      <c r="N29" s="308"/>
    </row>
    <row r="30" spans="1:14" s="11" customFormat="1" ht="12.75">
      <c r="A30" s="303"/>
      <c r="B30" s="317"/>
      <c r="C30" s="310" t="s">
        <v>293</v>
      </c>
      <c r="D30" s="311"/>
      <c r="E30" s="198"/>
      <c r="F30" s="198"/>
      <c r="G30" s="198"/>
      <c r="H30" s="198"/>
      <c r="I30" s="197">
        <f>IF(Primary!$E$9=0,0,H30*12/Primary!$E$9)</f>
        <v>0</v>
      </c>
      <c r="J30" s="198"/>
      <c r="K30" s="197">
        <f>J30*(1+(Primary!$E$12*Primary!$E$15/12))</f>
        <v>0</v>
      </c>
      <c r="L30" s="198"/>
      <c r="M30" s="396"/>
      <c r="N30" s="308"/>
    </row>
    <row r="31" spans="1:14" s="11" customFormat="1" ht="12.75">
      <c r="A31" s="303"/>
      <c r="B31" s="320"/>
      <c r="C31" s="310" t="s">
        <v>294</v>
      </c>
      <c r="D31" s="311"/>
      <c r="E31" s="198"/>
      <c r="F31" s="198"/>
      <c r="G31" s="198"/>
      <c r="H31" s="198"/>
      <c r="I31" s="197">
        <f>IF(Primary!$E$9=0,0,H31*12/Primary!$E$9)</f>
        <v>0</v>
      </c>
      <c r="J31" s="198"/>
      <c r="K31" s="197">
        <f>J31*(1+(Primary!$E$12*Primary!$E$15/12))</f>
        <v>0</v>
      </c>
      <c r="L31" s="198"/>
      <c r="M31" s="396"/>
      <c r="N31" s="308"/>
    </row>
    <row r="32" spans="1:14" s="11" customFormat="1" ht="12.75">
      <c r="A32" s="303"/>
      <c r="B32" s="317"/>
      <c r="C32" s="310" t="s">
        <v>295</v>
      </c>
      <c r="D32" s="311"/>
      <c r="E32" s="198"/>
      <c r="F32" s="198"/>
      <c r="G32" s="198"/>
      <c r="H32" s="198"/>
      <c r="I32" s="197">
        <f>IF(Primary!$E$9=0,0,H32*12/Primary!$E$9)</f>
        <v>0</v>
      </c>
      <c r="J32" s="198"/>
      <c r="K32" s="197">
        <f>J32*(1+(Primary!$E$12*Primary!$E$15/12))</f>
        <v>0</v>
      </c>
      <c r="L32" s="198"/>
      <c r="M32" s="396"/>
      <c r="N32" s="308"/>
    </row>
    <row r="33" spans="1:14" s="11" customFormat="1" ht="12.75">
      <c r="A33" s="303"/>
      <c r="B33" s="317"/>
      <c r="C33" s="310" t="s">
        <v>296</v>
      </c>
      <c r="D33" s="311"/>
      <c r="E33" s="198"/>
      <c r="F33" s="198"/>
      <c r="G33" s="198"/>
      <c r="H33" s="198"/>
      <c r="I33" s="197">
        <f>IF(Primary!$E$9=0,0,H33*12/Primary!$E$9)</f>
        <v>0</v>
      </c>
      <c r="J33" s="198"/>
      <c r="K33" s="197">
        <f>J33*(1+(Primary!$E$12*Primary!$E$15/12))</f>
        <v>0</v>
      </c>
      <c r="L33" s="198"/>
      <c r="M33" s="396"/>
      <c r="N33" s="308"/>
    </row>
    <row r="34" spans="1:14" s="11" customFormat="1" ht="12.75">
      <c r="A34" s="303"/>
      <c r="B34" s="317"/>
      <c r="C34" s="310" t="s">
        <v>297</v>
      </c>
      <c r="D34" s="311"/>
      <c r="E34" s="198"/>
      <c r="F34" s="198"/>
      <c r="G34" s="198"/>
      <c r="H34" s="198"/>
      <c r="I34" s="197">
        <f>IF(Primary!$E$9=0,0,H34*12/Primary!$E$9)</f>
        <v>0</v>
      </c>
      <c r="J34" s="198"/>
      <c r="K34" s="197">
        <f>J34*(1+(Primary!$E$12*Primary!$E$15/12))</f>
        <v>0</v>
      </c>
      <c r="L34" s="198"/>
      <c r="M34" s="396"/>
      <c r="N34" s="308"/>
    </row>
    <row r="35" spans="1:14" s="11" customFormat="1" ht="12.75">
      <c r="A35" s="303"/>
      <c r="B35" s="317"/>
      <c r="C35" s="310" t="s">
        <v>298</v>
      </c>
      <c r="D35" s="311"/>
      <c r="E35" s="198"/>
      <c r="F35" s="198"/>
      <c r="G35" s="198"/>
      <c r="H35" s="198"/>
      <c r="I35" s="197">
        <f>IF(Primary!$E$9=0,0,H35*12/Primary!$E$9)</f>
        <v>0</v>
      </c>
      <c r="J35" s="198"/>
      <c r="K35" s="197">
        <f>J35*(1+(Primary!$E$12*Primary!$E$15/12))</f>
        <v>0</v>
      </c>
      <c r="L35" s="198"/>
      <c r="M35" s="396"/>
      <c r="N35" s="308"/>
    </row>
    <row r="36" spans="1:14" s="11" customFormat="1" ht="12.75">
      <c r="A36" s="303"/>
      <c r="B36" s="317"/>
      <c r="C36" s="310" t="s">
        <v>299</v>
      </c>
      <c r="D36" s="311"/>
      <c r="E36" s="198"/>
      <c r="F36" s="198"/>
      <c r="G36" s="198"/>
      <c r="H36" s="198"/>
      <c r="I36" s="197">
        <f>IF(Primary!$E$9=0,0,H36*12/Primary!$E$9)</f>
        <v>0</v>
      </c>
      <c r="J36" s="198"/>
      <c r="K36" s="197">
        <f>J36*(1+(Primary!$E$12*Primary!$E$15/12))</f>
        <v>0</v>
      </c>
      <c r="L36" s="198"/>
      <c r="M36" s="396"/>
      <c r="N36" s="308"/>
    </row>
    <row r="37" spans="1:14" s="259" customFormat="1" ht="12.75">
      <c r="A37" s="262"/>
      <c r="B37" s="274" t="s">
        <v>300</v>
      </c>
      <c r="C37" s="267"/>
      <c r="D37" s="268"/>
      <c r="E37" s="204">
        <f>SUM(E22:E36)-E28-E20-E21</f>
        <v>0</v>
      </c>
      <c r="F37" s="204">
        <f aca="true" t="shared" si="2" ref="F37:L37">SUM(F22:F36)-F28-F20-F21</f>
        <v>0</v>
      </c>
      <c r="G37" s="204">
        <f t="shared" si="2"/>
        <v>0</v>
      </c>
      <c r="H37" s="204">
        <f t="shared" si="2"/>
        <v>0</v>
      </c>
      <c r="I37" s="204">
        <f t="shared" si="2"/>
        <v>0</v>
      </c>
      <c r="J37" s="204">
        <f t="shared" si="2"/>
        <v>0</v>
      </c>
      <c r="K37" s="204">
        <f t="shared" si="2"/>
        <v>0</v>
      </c>
      <c r="L37" s="204">
        <f t="shared" si="2"/>
        <v>0</v>
      </c>
      <c r="M37" s="396"/>
      <c r="N37" s="265"/>
    </row>
    <row r="38" spans="1:14" s="259" customFormat="1" ht="12.75">
      <c r="A38" s="262"/>
      <c r="B38" s="269" t="s">
        <v>249</v>
      </c>
      <c r="C38" s="270"/>
      <c r="D38" s="271"/>
      <c r="E38" s="205">
        <f aca="true" t="shared" si="3" ref="E38:L38">SUM(E22:E36)-E20-E21</f>
        <v>0</v>
      </c>
      <c r="F38" s="205">
        <f t="shared" si="3"/>
        <v>0</v>
      </c>
      <c r="G38" s="205">
        <f t="shared" si="3"/>
        <v>0</v>
      </c>
      <c r="H38" s="205">
        <f t="shared" si="3"/>
        <v>0</v>
      </c>
      <c r="I38" s="205">
        <f t="shared" si="3"/>
        <v>0</v>
      </c>
      <c r="J38" s="205">
        <f t="shared" si="3"/>
        <v>0</v>
      </c>
      <c r="K38" s="205">
        <f t="shared" si="3"/>
        <v>0</v>
      </c>
      <c r="L38" s="205">
        <f t="shared" si="3"/>
        <v>0</v>
      </c>
      <c r="M38" s="396"/>
      <c r="N38" s="265"/>
    </row>
    <row r="39" spans="1:14" s="11" customFormat="1" ht="12.75">
      <c r="A39" s="303"/>
      <c r="B39" s="315" t="s">
        <v>255</v>
      </c>
      <c r="C39" s="310"/>
      <c r="D39" s="311"/>
      <c r="E39" s="202"/>
      <c r="F39" s="202"/>
      <c r="G39" s="202"/>
      <c r="H39" s="202"/>
      <c r="I39" s="197"/>
      <c r="J39" s="202"/>
      <c r="K39" s="203"/>
      <c r="L39" s="202"/>
      <c r="M39" s="402"/>
      <c r="N39" s="308"/>
    </row>
    <row r="40" spans="1:14" s="11" customFormat="1" ht="12.75">
      <c r="A40" s="303"/>
      <c r="B40" s="322"/>
      <c r="C40" s="310" t="s">
        <v>256</v>
      </c>
      <c r="D40" s="311"/>
      <c r="E40" s="198"/>
      <c r="F40" s="198"/>
      <c r="G40" s="198"/>
      <c r="H40" s="198"/>
      <c r="I40" s="197">
        <f>IF(Primary!$E$9=0,0,H40*12/Primary!$E$9)</f>
        <v>0</v>
      </c>
      <c r="J40" s="198"/>
      <c r="K40" s="197">
        <f>J40*(1+(Primary!$E$12*Primary!$E$15/12))</f>
        <v>0</v>
      </c>
      <c r="L40" s="198"/>
      <c r="M40" s="396"/>
      <c r="N40" s="308"/>
    </row>
    <row r="41" spans="1:14" s="11" customFormat="1" ht="12.75">
      <c r="A41" s="303"/>
      <c r="B41" s="322"/>
      <c r="C41" s="310" t="s">
        <v>257</v>
      </c>
      <c r="D41" s="311"/>
      <c r="E41" s="198"/>
      <c r="F41" s="198"/>
      <c r="G41" s="198"/>
      <c r="H41" s="198"/>
      <c r="I41" s="197">
        <f>IF(Primary!$E$9=0,0,H41*12/Primary!$E$9)</f>
        <v>0</v>
      </c>
      <c r="J41" s="198"/>
      <c r="K41" s="197">
        <f>J41*(1+(Primary!$E$12*Primary!$E$15/12))</f>
        <v>0</v>
      </c>
      <c r="L41" s="198"/>
      <c r="M41" s="396"/>
      <c r="N41" s="308"/>
    </row>
    <row r="42" spans="1:14" s="11" customFormat="1" ht="12.75">
      <c r="A42" s="303"/>
      <c r="B42" s="316"/>
      <c r="C42" s="310" t="s">
        <v>258</v>
      </c>
      <c r="D42" s="311"/>
      <c r="E42" s="198"/>
      <c r="F42" s="198"/>
      <c r="G42" s="198"/>
      <c r="H42" s="198"/>
      <c r="I42" s="197">
        <f>IF(Primary!$E$9=0,0,H42*12/Primary!$E$9)</f>
        <v>0</v>
      </c>
      <c r="J42" s="198"/>
      <c r="K42" s="197">
        <f>J42*(1+(Primary!$E$12*Primary!$E$15/12))</f>
        <v>0</v>
      </c>
      <c r="L42" s="198"/>
      <c r="M42" s="396"/>
      <c r="N42" s="308"/>
    </row>
    <row r="43" spans="1:14" s="11" customFormat="1" ht="12.75">
      <c r="A43" s="303"/>
      <c r="B43" s="316"/>
      <c r="C43" s="310" t="s">
        <v>259</v>
      </c>
      <c r="D43" s="311"/>
      <c r="E43" s="198"/>
      <c r="F43" s="198"/>
      <c r="G43" s="198"/>
      <c r="H43" s="198"/>
      <c r="I43" s="197">
        <f>IF(Primary!$E$9=0,0,H43*12/Primary!$E$9)</f>
        <v>0</v>
      </c>
      <c r="J43" s="198"/>
      <c r="K43" s="197">
        <f>J43*(1+(Primary!$E$12*Primary!$E$15/12))</f>
        <v>0</v>
      </c>
      <c r="L43" s="198"/>
      <c r="M43" s="396"/>
      <c r="N43" s="308"/>
    </row>
    <row r="44" spans="1:14" s="11" customFormat="1" ht="12.75">
      <c r="A44" s="303"/>
      <c r="B44" s="316"/>
      <c r="C44" s="310" t="s">
        <v>260</v>
      </c>
      <c r="D44" s="311"/>
      <c r="E44" s="198"/>
      <c r="F44" s="198"/>
      <c r="G44" s="198"/>
      <c r="H44" s="198"/>
      <c r="I44" s="197">
        <f>IF(Primary!$E$9=0,0,H44*12/Primary!$E$9)</f>
        <v>0</v>
      </c>
      <c r="J44" s="198"/>
      <c r="K44" s="197">
        <f>J44*(1+(Primary!$E$12*Primary!$E$15/12))</f>
        <v>0</v>
      </c>
      <c r="L44" s="198"/>
      <c r="M44" s="396"/>
      <c r="N44" s="308"/>
    </row>
    <row r="45" spans="1:14" s="11" customFormat="1" ht="12.75">
      <c r="A45" s="303"/>
      <c r="B45" s="316"/>
      <c r="C45" s="310" t="s">
        <v>261</v>
      </c>
      <c r="D45" s="311"/>
      <c r="E45" s="198"/>
      <c r="F45" s="198"/>
      <c r="G45" s="198"/>
      <c r="H45" s="198"/>
      <c r="I45" s="197">
        <f>IF(Primary!$E$9=0,0,H45*12/Primary!$E$9)</f>
        <v>0</v>
      </c>
      <c r="J45" s="198"/>
      <c r="K45" s="197">
        <f>J45*(1+(Primary!$E$12*Primary!$E$15/12))</f>
        <v>0</v>
      </c>
      <c r="L45" s="198"/>
      <c r="M45" s="396"/>
      <c r="N45" s="308"/>
    </row>
    <row r="46" spans="1:14" s="11" customFormat="1" ht="12.75">
      <c r="A46" s="303"/>
      <c r="B46" s="316"/>
      <c r="C46" s="310" t="s">
        <v>262</v>
      </c>
      <c r="D46" s="311"/>
      <c r="E46" s="198"/>
      <c r="F46" s="198"/>
      <c r="G46" s="198"/>
      <c r="H46" s="198"/>
      <c r="I46" s="197">
        <f>IF(Primary!$E$9=0,0,H46*12/Primary!$E$9)</f>
        <v>0</v>
      </c>
      <c r="J46" s="198"/>
      <c r="K46" s="197">
        <f>J46*(1+(Primary!$E$12*Primary!$E$15/12))</f>
        <v>0</v>
      </c>
      <c r="L46" s="198"/>
      <c r="M46" s="396"/>
      <c r="N46" s="308"/>
    </row>
    <row r="47" spans="1:14" s="259" customFormat="1" ht="12.75">
      <c r="A47" s="262"/>
      <c r="B47" s="269" t="s">
        <v>17</v>
      </c>
      <c r="C47" s="270"/>
      <c r="D47" s="271"/>
      <c r="E47" s="205">
        <f aca="true" t="shared" si="4" ref="E47:L47">SUM(E40:E46)</f>
        <v>0</v>
      </c>
      <c r="F47" s="205">
        <f t="shared" si="4"/>
        <v>0</v>
      </c>
      <c r="G47" s="205">
        <f t="shared" si="4"/>
        <v>0</v>
      </c>
      <c r="H47" s="205">
        <f t="shared" si="4"/>
        <v>0</v>
      </c>
      <c r="I47" s="218">
        <f t="shared" si="4"/>
        <v>0</v>
      </c>
      <c r="J47" s="205">
        <f t="shared" si="4"/>
        <v>0</v>
      </c>
      <c r="K47" s="205">
        <f t="shared" si="4"/>
        <v>0</v>
      </c>
      <c r="L47" s="205">
        <f t="shared" si="4"/>
        <v>0</v>
      </c>
      <c r="M47" s="396"/>
      <c r="N47" s="265"/>
    </row>
    <row r="48" spans="1:14" s="11" customFormat="1" ht="12.75">
      <c r="A48" s="303"/>
      <c r="B48" s="315" t="s">
        <v>264</v>
      </c>
      <c r="C48" s="310"/>
      <c r="D48" s="311"/>
      <c r="E48" s="202"/>
      <c r="F48" s="202"/>
      <c r="G48" s="202"/>
      <c r="H48" s="202"/>
      <c r="I48" s="197"/>
      <c r="J48" s="202"/>
      <c r="K48" s="203"/>
      <c r="L48" s="202"/>
      <c r="M48" s="402"/>
      <c r="N48" s="308"/>
    </row>
    <row r="49" spans="1:14" s="11" customFormat="1" ht="12.75">
      <c r="A49" s="303"/>
      <c r="B49" s="316"/>
      <c r="C49" s="310" t="s">
        <v>266</v>
      </c>
      <c r="D49" s="311"/>
      <c r="E49" s="198"/>
      <c r="F49" s="198"/>
      <c r="G49" s="198"/>
      <c r="H49" s="198"/>
      <c r="I49" s="197">
        <f>IF(Primary!$E$9=0,0,H49*12/Primary!$E$9)</f>
        <v>0</v>
      </c>
      <c r="J49" s="198"/>
      <c r="K49" s="197">
        <f>J49*(1+(Primary!$E$12*Primary!$E$15/12))</f>
        <v>0</v>
      </c>
      <c r="L49" s="198"/>
      <c r="M49" s="396"/>
      <c r="N49" s="308"/>
    </row>
    <row r="50" spans="1:14" s="11" customFormat="1" ht="12.75">
      <c r="A50" s="303"/>
      <c r="B50" s="316"/>
      <c r="C50" s="310" t="s">
        <v>301</v>
      </c>
      <c r="D50" s="311"/>
      <c r="E50" s="198"/>
      <c r="F50" s="198"/>
      <c r="G50" s="198"/>
      <c r="H50" s="198"/>
      <c r="I50" s="197">
        <f>IF(Primary!$E$9=0,0,H50*12/Primary!$E$9)</f>
        <v>0</v>
      </c>
      <c r="J50" s="198"/>
      <c r="K50" s="197">
        <f>J50*(1+(Primary!$E$12*Primary!$E$15/12))</f>
        <v>0</v>
      </c>
      <c r="L50" s="198"/>
      <c r="M50" s="396"/>
      <c r="N50" s="308"/>
    </row>
    <row r="51" spans="1:14" s="11" customFormat="1" ht="12.75">
      <c r="A51" s="303"/>
      <c r="B51" s="316"/>
      <c r="C51" s="310" t="s">
        <v>302</v>
      </c>
      <c r="D51" s="311"/>
      <c r="E51" s="198"/>
      <c r="F51" s="198"/>
      <c r="G51" s="198"/>
      <c r="H51" s="198"/>
      <c r="I51" s="197">
        <f>IF(Primary!$E$9=0,0,H51*12/Primary!$E$9)</f>
        <v>0</v>
      </c>
      <c r="J51" s="198"/>
      <c r="K51" s="197">
        <f>J51*(1+(Primary!$E$12*Primary!$E$15/12))</f>
        <v>0</v>
      </c>
      <c r="L51" s="198"/>
      <c r="M51" s="396"/>
      <c r="N51" s="308"/>
    </row>
    <row r="52" spans="1:14" s="11" customFormat="1" ht="12.75">
      <c r="A52" s="303"/>
      <c r="B52" s="316"/>
      <c r="C52" s="318" t="s">
        <v>303</v>
      </c>
      <c r="D52" s="311"/>
      <c r="E52" s="198"/>
      <c r="F52" s="198"/>
      <c r="G52" s="198"/>
      <c r="H52" s="198"/>
      <c r="I52" s="197">
        <f>IF(Primary!$E$9=0,0,H52*12/Primary!$E$9)</f>
        <v>0</v>
      </c>
      <c r="J52" s="198"/>
      <c r="K52" s="197">
        <f>J52*(1+(Primary!$E$12*Primary!$E$15/12))</f>
        <v>0</v>
      </c>
      <c r="L52" s="198"/>
      <c r="M52" s="396"/>
      <c r="N52" s="308"/>
    </row>
    <row r="53" spans="1:14" s="11" customFormat="1" ht="12.75">
      <c r="A53" s="303"/>
      <c r="B53" s="316"/>
      <c r="C53" s="310" t="s">
        <v>304</v>
      </c>
      <c r="D53" s="311"/>
      <c r="E53" s="198"/>
      <c r="F53" s="198"/>
      <c r="G53" s="198"/>
      <c r="H53" s="198"/>
      <c r="I53" s="197">
        <f>IF(Primary!$E$9=0,0,H53*12/Primary!$E$9)</f>
        <v>0</v>
      </c>
      <c r="J53" s="198"/>
      <c r="K53" s="197">
        <f>J53*(1+(Primary!$E$12*Primary!$E$15/12))</f>
        <v>0</v>
      </c>
      <c r="L53" s="198"/>
      <c r="M53" s="396"/>
      <c r="N53" s="308"/>
    </row>
    <row r="54" spans="1:14" s="11" customFormat="1" ht="12.75">
      <c r="A54" s="303"/>
      <c r="B54" s="316"/>
      <c r="C54" s="310" t="s">
        <v>267</v>
      </c>
      <c r="D54" s="311"/>
      <c r="E54" s="198"/>
      <c r="F54" s="198"/>
      <c r="G54" s="198"/>
      <c r="H54" s="198"/>
      <c r="I54" s="197">
        <f>IF(Primary!$E$9=0,0,H54*12/Primary!$E$9)</f>
        <v>0</v>
      </c>
      <c r="J54" s="198"/>
      <c r="K54" s="197">
        <f>J54*(1+(Primary!$E$12*Primary!$E$15/12))</f>
        <v>0</v>
      </c>
      <c r="L54" s="198"/>
      <c r="M54" s="396"/>
      <c r="N54" s="308"/>
    </row>
    <row r="55" spans="1:14" s="11" customFormat="1" ht="12.75">
      <c r="A55" s="303"/>
      <c r="B55" s="317"/>
      <c r="C55" s="310" t="s">
        <v>268</v>
      </c>
      <c r="D55" s="311"/>
      <c r="E55" s="198"/>
      <c r="F55" s="198"/>
      <c r="G55" s="198"/>
      <c r="H55" s="198"/>
      <c r="I55" s="197">
        <f>IF(Primary!$E$9=0,0,H55*12/Primary!$E$9)</f>
        <v>0</v>
      </c>
      <c r="J55" s="198"/>
      <c r="K55" s="197">
        <f>J55*(1+(Primary!$E$12*Primary!$E$15/12))</f>
        <v>0</v>
      </c>
      <c r="L55" s="198"/>
      <c r="M55" s="396"/>
      <c r="N55" s="308"/>
    </row>
    <row r="56" spans="1:14" s="11" customFormat="1" ht="12.75">
      <c r="A56" s="303"/>
      <c r="B56" s="317"/>
      <c r="C56" s="310" t="s">
        <v>269</v>
      </c>
      <c r="D56" s="311"/>
      <c r="E56" s="198"/>
      <c r="F56" s="198"/>
      <c r="G56" s="198"/>
      <c r="H56" s="198"/>
      <c r="I56" s="197">
        <f>IF(Primary!$E$9=0,0,H56*12/Primary!$E$9)</f>
        <v>0</v>
      </c>
      <c r="J56" s="198"/>
      <c r="K56" s="197">
        <f>J56*(1+(Primary!$E$12*Primary!$E$15/12))</f>
        <v>0</v>
      </c>
      <c r="L56" s="198"/>
      <c r="M56" s="396"/>
      <c r="N56" s="308"/>
    </row>
    <row r="57" spans="1:14" s="11" customFormat="1" ht="12.75">
      <c r="A57" s="303"/>
      <c r="B57" s="317"/>
      <c r="C57" s="310" t="s">
        <v>305</v>
      </c>
      <c r="D57" s="311"/>
      <c r="E57" s="198"/>
      <c r="F57" s="198"/>
      <c r="G57" s="198"/>
      <c r="H57" s="198"/>
      <c r="I57" s="197">
        <f>IF(Primary!$E$9=0,0,H57*12/Primary!$E$9)</f>
        <v>0</v>
      </c>
      <c r="J57" s="198"/>
      <c r="K57" s="197">
        <f>J57*(1+(Primary!$E$12*Primary!$E$15/12))</f>
        <v>0</v>
      </c>
      <c r="L57" s="198"/>
      <c r="M57" s="396"/>
      <c r="N57" s="308"/>
    </row>
    <row r="58" spans="1:14" s="11" customFormat="1" ht="12.75">
      <c r="A58" s="303"/>
      <c r="B58" s="317"/>
      <c r="C58" s="310" t="s">
        <v>306</v>
      </c>
      <c r="D58" s="311"/>
      <c r="E58" s="198"/>
      <c r="F58" s="198"/>
      <c r="G58" s="198"/>
      <c r="H58" s="198"/>
      <c r="I58" s="197">
        <f>IF(Primary!$E$9=0,0,H58*12/Primary!$E$9)</f>
        <v>0</v>
      </c>
      <c r="J58" s="198"/>
      <c r="K58" s="197">
        <f>J58*(1+(Primary!$E$12*Primary!$E$15/12))</f>
        <v>0</v>
      </c>
      <c r="L58" s="198"/>
      <c r="M58" s="396"/>
      <c r="N58" s="308"/>
    </row>
    <row r="59" spans="1:14" s="11" customFormat="1" ht="12.75">
      <c r="A59" s="303"/>
      <c r="B59" s="317"/>
      <c r="C59" s="310" t="s">
        <v>270</v>
      </c>
      <c r="D59" s="311"/>
      <c r="E59" s="198"/>
      <c r="F59" s="198"/>
      <c r="G59" s="198"/>
      <c r="H59" s="198"/>
      <c r="I59" s="197">
        <f>IF(Primary!$E$9=0,0,H59*12/Primary!$E$9)</f>
        <v>0</v>
      </c>
      <c r="J59" s="198"/>
      <c r="K59" s="197">
        <f>J59*(1+(Primary!$E$12*Primary!$E$15/12))</f>
        <v>0</v>
      </c>
      <c r="L59" s="198"/>
      <c r="M59" s="396"/>
      <c r="N59" s="308"/>
    </row>
    <row r="60" spans="1:14" s="11" customFormat="1" ht="12.75">
      <c r="A60" s="303"/>
      <c r="B60" s="320"/>
      <c r="C60" s="310" t="s">
        <v>307</v>
      </c>
      <c r="D60" s="311"/>
      <c r="E60" s="198"/>
      <c r="F60" s="198"/>
      <c r="G60" s="198"/>
      <c r="H60" s="198"/>
      <c r="I60" s="197">
        <f>IF(Primary!$E$9=0,0,H60*12/Primary!$E$9)</f>
        <v>0</v>
      </c>
      <c r="J60" s="198"/>
      <c r="K60" s="197">
        <f>J60*(1+(Primary!$E$12*Primary!$E$15/12))</f>
        <v>0</v>
      </c>
      <c r="L60" s="198"/>
      <c r="M60" s="396"/>
      <c r="N60" s="308"/>
    </row>
    <row r="61" spans="1:14" s="11" customFormat="1" ht="12.75">
      <c r="A61" s="303"/>
      <c r="B61" s="317"/>
      <c r="C61" s="310" t="s">
        <v>308</v>
      </c>
      <c r="D61" s="311"/>
      <c r="E61" s="198"/>
      <c r="F61" s="198"/>
      <c r="G61" s="198"/>
      <c r="H61" s="198"/>
      <c r="I61" s="197">
        <f>IF(Primary!$E$9=0,0,H61*12/Primary!$E$9)</f>
        <v>0</v>
      </c>
      <c r="J61" s="198"/>
      <c r="K61" s="197">
        <f>J61*(1+(Primary!$E$12*Primary!$E$15/12))</f>
        <v>0</v>
      </c>
      <c r="L61" s="198"/>
      <c r="M61" s="396"/>
      <c r="N61" s="308"/>
    </row>
    <row r="62" spans="1:14" s="11" customFormat="1" ht="12.75">
      <c r="A62" s="303"/>
      <c r="B62" s="317"/>
      <c r="C62" s="310" t="s">
        <v>309</v>
      </c>
      <c r="D62" s="311"/>
      <c r="E62" s="198"/>
      <c r="F62" s="198"/>
      <c r="G62" s="198"/>
      <c r="H62" s="198"/>
      <c r="I62" s="197">
        <f>IF(Primary!$E$9=0,0,H62*12/Primary!$E$9)</f>
        <v>0</v>
      </c>
      <c r="J62" s="198"/>
      <c r="K62" s="197">
        <f>J62*(1+(Primary!$E$12*Primary!$E$15/12))</f>
        <v>0</v>
      </c>
      <c r="L62" s="198"/>
      <c r="M62" s="396"/>
      <c r="N62" s="308"/>
    </row>
    <row r="63" spans="1:14" s="11" customFormat="1" ht="12.75">
      <c r="A63" s="303"/>
      <c r="B63" s="317"/>
      <c r="C63" s="310" t="s">
        <v>310</v>
      </c>
      <c r="D63" s="311"/>
      <c r="E63" s="198"/>
      <c r="F63" s="198"/>
      <c r="G63" s="198"/>
      <c r="H63" s="198"/>
      <c r="I63" s="197">
        <f>IF(Primary!$E$9=0,0,H63*12/Primary!$E$9)</f>
        <v>0</v>
      </c>
      <c r="J63" s="198"/>
      <c r="K63" s="197">
        <f>J63*(1+(Primary!$E$12*Primary!$E$15/12))</f>
        <v>0</v>
      </c>
      <c r="L63" s="198"/>
      <c r="M63" s="396"/>
      <c r="N63" s="308"/>
    </row>
    <row r="64" spans="1:14" s="11" customFormat="1" ht="12.75">
      <c r="A64" s="303"/>
      <c r="B64" s="317"/>
      <c r="C64" s="310" t="s">
        <v>311</v>
      </c>
      <c r="D64" s="311"/>
      <c r="E64" s="198"/>
      <c r="F64" s="198"/>
      <c r="G64" s="198"/>
      <c r="H64" s="198"/>
      <c r="I64" s="197">
        <f>IF(Primary!$E$9=0,0,H64*12/Primary!$E$9)</f>
        <v>0</v>
      </c>
      <c r="J64" s="198"/>
      <c r="K64" s="197">
        <f>J64*(1+(Primary!$E$12*Primary!$E$15/12))</f>
        <v>0</v>
      </c>
      <c r="L64" s="198"/>
      <c r="M64" s="396"/>
      <c r="N64" s="308"/>
    </row>
    <row r="65" spans="1:14" s="11" customFormat="1" ht="12.75">
      <c r="A65" s="303"/>
      <c r="B65" s="317"/>
      <c r="C65" s="310" t="s">
        <v>312</v>
      </c>
      <c r="D65" s="311"/>
      <c r="E65" s="198"/>
      <c r="F65" s="198"/>
      <c r="G65" s="198"/>
      <c r="H65" s="198"/>
      <c r="I65" s="197">
        <f>IF(Primary!$E$9=0,0,H65*12/Primary!$E$9)</f>
        <v>0</v>
      </c>
      <c r="J65" s="198"/>
      <c r="K65" s="197">
        <f>J65*(1+(Primary!$E$12*Primary!$E$15/12))</f>
        <v>0</v>
      </c>
      <c r="L65" s="198"/>
      <c r="M65" s="396"/>
      <c r="N65" s="308"/>
    </row>
    <row r="66" spans="1:14" s="11" customFormat="1" ht="12.75">
      <c r="A66" s="303"/>
      <c r="B66" s="321"/>
      <c r="C66" s="318" t="s">
        <v>313</v>
      </c>
      <c r="D66" s="311"/>
      <c r="E66" s="198"/>
      <c r="F66" s="198"/>
      <c r="G66" s="198"/>
      <c r="H66" s="198"/>
      <c r="I66" s="197">
        <f>IF(Primary!$E$9=0,0,H66*12/Primary!$E$9)</f>
        <v>0</v>
      </c>
      <c r="J66" s="198"/>
      <c r="K66" s="197">
        <f>J66*(1+(Primary!$E$12*Primary!$E$15/12))</f>
        <v>0</v>
      </c>
      <c r="L66" s="198"/>
      <c r="M66" s="396"/>
      <c r="N66" s="308"/>
    </row>
    <row r="67" spans="1:14" s="11" customFormat="1" ht="12.75">
      <c r="A67" s="303"/>
      <c r="B67" s="321"/>
      <c r="C67" s="310" t="s">
        <v>314</v>
      </c>
      <c r="D67" s="311"/>
      <c r="E67" s="198"/>
      <c r="F67" s="198"/>
      <c r="G67" s="198"/>
      <c r="H67" s="198"/>
      <c r="I67" s="197">
        <f>IF(Primary!$E$9=0,0,H67*12/Primary!$E$9)</f>
        <v>0</v>
      </c>
      <c r="J67" s="198"/>
      <c r="K67" s="197">
        <f>J67*(1+(Primary!$E$12*Primary!$E$15/12))</f>
        <v>0</v>
      </c>
      <c r="L67" s="198"/>
      <c r="M67" s="396"/>
      <c r="N67" s="308"/>
    </row>
    <row r="68" spans="1:14" s="11" customFormat="1" ht="12.75">
      <c r="A68" s="303"/>
      <c r="B68" s="321"/>
      <c r="C68" s="310" t="s">
        <v>315</v>
      </c>
      <c r="D68" s="311"/>
      <c r="E68" s="198"/>
      <c r="F68" s="198"/>
      <c r="G68" s="198"/>
      <c r="H68" s="198"/>
      <c r="I68" s="197">
        <f>IF(Primary!$E$9=0,0,H68*12/Primary!$E$9)</f>
        <v>0</v>
      </c>
      <c r="J68" s="198"/>
      <c r="K68" s="197">
        <f>J68*(1+(Primary!$E$12*Primary!$E$15/12))</f>
        <v>0</v>
      </c>
      <c r="L68" s="198"/>
      <c r="M68" s="396"/>
      <c r="N68" s="308"/>
    </row>
    <row r="69" spans="1:14" s="11" customFormat="1" ht="12.75">
      <c r="A69" s="303"/>
      <c r="B69" s="321"/>
      <c r="C69" s="310" t="s">
        <v>316</v>
      </c>
      <c r="D69" s="311"/>
      <c r="E69" s="198"/>
      <c r="F69" s="198"/>
      <c r="G69" s="198"/>
      <c r="H69" s="198"/>
      <c r="I69" s="197">
        <f>IF(Primary!$E$9=0,0,H69*12/Primary!$E$9)</f>
        <v>0</v>
      </c>
      <c r="J69" s="198"/>
      <c r="K69" s="197">
        <f>J69*(1+(Primary!$E$12*Primary!$E$15/12))</f>
        <v>0</v>
      </c>
      <c r="L69" s="198"/>
      <c r="M69" s="396"/>
      <c r="N69" s="308"/>
    </row>
    <row r="70" spans="1:14" s="11" customFormat="1" ht="12.75">
      <c r="A70" s="303"/>
      <c r="B70" s="321"/>
      <c r="C70" s="310" t="s">
        <v>317</v>
      </c>
      <c r="D70" s="311"/>
      <c r="E70" s="198"/>
      <c r="F70" s="198"/>
      <c r="G70" s="198"/>
      <c r="H70" s="198"/>
      <c r="I70" s="197">
        <f>IF(Primary!$E$9=0,0,H70*12/Primary!$E$9)</f>
        <v>0</v>
      </c>
      <c r="J70" s="198"/>
      <c r="K70" s="197">
        <f>J70*(1+(Primary!$E$12*Primary!$E$15/12))</f>
        <v>0</v>
      </c>
      <c r="L70" s="198"/>
      <c r="M70" s="396"/>
      <c r="N70" s="308"/>
    </row>
    <row r="71" spans="1:14" s="259" customFormat="1" ht="12.75">
      <c r="A71" s="262"/>
      <c r="B71" s="269" t="s">
        <v>318</v>
      </c>
      <c r="C71" s="270"/>
      <c r="D71" s="271"/>
      <c r="E71" s="205">
        <f aca="true" t="shared" si="5" ref="E71:L71">SUM(E49:E70)</f>
        <v>0</v>
      </c>
      <c r="F71" s="205">
        <f t="shared" si="5"/>
        <v>0</v>
      </c>
      <c r="G71" s="205">
        <f t="shared" si="5"/>
        <v>0</v>
      </c>
      <c r="H71" s="205">
        <f t="shared" si="5"/>
        <v>0</v>
      </c>
      <c r="I71" s="218">
        <f t="shared" si="5"/>
        <v>0</v>
      </c>
      <c r="J71" s="205">
        <f t="shared" si="5"/>
        <v>0</v>
      </c>
      <c r="K71" s="205">
        <f t="shared" si="5"/>
        <v>0</v>
      </c>
      <c r="L71" s="205">
        <f t="shared" si="5"/>
        <v>0</v>
      </c>
      <c r="M71" s="396"/>
      <c r="N71" s="265"/>
    </row>
    <row r="72" spans="1:14" s="11" customFormat="1" ht="12.75">
      <c r="A72" s="303"/>
      <c r="B72" s="315" t="s">
        <v>271</v>
      </c>
      <c r="C72" s="310"/>
      <c r="D72" s="311"/>
      <c r="E72" s="202"/>
      <c r="F72" s="202"/>
      <c r="G72" s="202"/>
      <c r="H72" s="202"/>
      <c r="I72" s="197"/>
      <c r="J72" s="202"/>
      <c r="K72" s="203"/>
      <c r="L72" s="202"/>
      <c r="M72" s="402"/>
      <c r="N72" s="308"/>
    </row>
    <row r="73" spans="1:14" s="11" customFormat="1" ht="12.75">
      <c r="A73" s="303"/>
      <c r="B73" s="322"/>
      <c r="C73" s="310" t="s">
        <v>273</v>
      </c>
      <c r="D73" s="311"/>
      <c r="E73" s="198"/>
      <c r="F73" s="198"/>
      <c r="G73" s="198"/>
      <c r="H73" s="198"/>
      <c r="I73" s="197">
        <f>IF(Primary!$E$9=0,0,H73*12/Primary!$E$9)</f>
        <v>0</v>
      </c>
      <c r="J73" s="198"/>
      <c r="K73" s="197">
        <f>J73*(1+(Primary!$E$12*Primary!$E$15/12))</f>
        <v>0</v>
      </c>
      <c r="L73" s="198"/>
      <c r="M73" s="396"/>
      <c r="N73" s="308"/>
    </row>
    <row r="74" spans="1:14" s="11" customFormat="1" ht="12.75">
      <c r="A74" s="303"/>
      <c r="B74" s="316"/>
      <c r="C74" s="310" t="s">
        <v>319</v>
      </c>
      <c r="D74" s="311"/>
      <c r="E74" s="198"/>
      <c r="F74" s="198"/>
      <c r="G74" s="198"/>
      <c r="H74" s="198"/>
      <c r="I74" s="197">
        <f>IF(Primary!$E$9=0,0,H74*12/Primary!$E$9)</f>
        <v>0</v>
      </c>
      <c r="J74" s="198"/>
      <c r="K74" s="197">
        <f>J74*(1+(Primary!$E$12*Primary!$E$15/12))</f>
        <v>0</v>
      </c>
      <c r="L74" s="198"/>
      <c r="M74" s="396"/>
      <c r="N74" s="308"/>
    </row>
    <row r="75" spans="1:14" s="11" customFormat="1" ht="12.75">
      <c r="A75" s="303"/>
      <c r="B75" s="316"/>
      <c r="C75" s="310" t="s">
        <v>320</v>
      </c>
      <c r="D75" s="311"/>
      <c r="E75" s="198"/>
      <c r="F75" s="198"/>
      <c r="G75" s="198"/>
      <c r="H75" s="198"/>
      <c r="I75" s="197">
        <f>IF(Primary!$E$9=0,0,H75*12/Primary!$E$9)</f>
        <v>0</v>
      </c>
      <c r="J75" s="198"/>
      <c r="K75" s="197">
        <f>J75*(1+(Primary!$E$12*Primary!$E$15/12))</f>
        <v>0</v>
      </c>
      <c r="L75" s="198"/>
      <c r="M75" s="396"/>
      <c r="N75" s="308"/>
    </row>
    <row r="76" spans="1:14" s="11" customFormat="1" ht="12.75">
      <c r="A76" s="303"/>
      <c r="B76" s="316"/>
      <c r="C76" s="310" t="s">
        <v>274</v>
      </c>
      <c r="D76" s="311"/>
      <c r="E76" s="198"/>
      <c r="F76" s="198"/>
      <c r="G76" s="198"/>
      <c r="H76" s="198"/>
      <c r="I76" s="197">
        <f>IF(Primary!$E$9=0,0,H76*12/Primary!$E$9)</f>
        <v>0</v>
      </c>
      <c r="J76" s="198"/>
      <c r="K76" s="197">
        <f>J76*(1+(Primary!$E$12*Primary!$E$15/12))</f>
        <v>0</v>
      </c>
      <c r="L76" s="198"/>
      <c r="M76" s="396"/>
      <c r="N76" s="308"/>
    </row>
    <row r="77" spans="1:14" s="11" customFormat="1" ht="12.75">
      <c r="A77" s="303"/>
      <c r="B77" s="317"/>
      <c r="C77" s="310" t="s">
        <v>321</v>
      </c>
      <c r="D77" s="311"/>
      <c r="E77" s="198"/>
      <c r="F77" s="198"/>
      <c r="G77" s="198"/>
      <c r="H77" s="198"/>
      <c r="I77" s="197">
        <f>IF(Primary!$E$9=0,0,H77*12/Primary!$E$9)</f>
        <v>0</v>
      </c>
      <c r="J77" s="198"/>
      <c r="K77" s="197">
        <f>J77*(1+(Primary!$E$12*Primary!$E$15/12))</f>
        <v>0</v>
      </c>
      <c r="L77" s="198"/>
      <c r="M77" s="396"/>
      <c r="N77" s="308"/>
    </row>
    <row r="78" spans="1:14" s="11" customFormat="1" ht="12.75">
      <c r="A78" s="303"/>
      <c r="B78" s="317"/>
      <c r="C78" s="310" t="s">
        <v>322</v>
      </c>
      <c r="D78" s="311"/>
      <c r="E78" s="198"/>
      <c r="F78" s="198"/>
      <c r="G78" s="198"/>
      <c r="H78" s="198"/>
      <c r="I78" s="197">
        <f>IF(Primary!$E$9=0,0,H78*12/Primary!$E$9)</f>
        <v>0</v>
      </c>
      <c r="J78" s="198"/>
      <c r="K78" s="197">
        <f>J78*(1+(Primary!$E$12*Primary!$E$15/12))</f>
        <v>0</v>
      </c>
      <c r="L78" s="198"/>
      <c r="M78" s="396"/>
      <c r="N78" s="308"/>
    </row>
    <row r="79" spans="1:14" s="11" customFormat="1" ht="12.75">
      <c r="A79" s="303"/>
      <c r="B79" s="316"/>
      <c r="C79" s="310" t="s">
        <v>323</v>
      </c>
      <c r="D79" s="311"/>
      <c r="E79" s="198"/>
      <c r="F79" s="198"/>
      <c r="G79" s="198"/>
      <c r="H79" s="198"/>
      <c r="I79" s="197">
        <f>IF(Primary!$E$9=0,0,H79*12/Primary!$E$9)</f>
        <v>0</v>
      </c>
      <c r="J79" s="198"/>
      <c r="K79" s="197">
        <f>J79*(1+(Primary!$E$12*Primary!$E$15/12))</f>
        <v>0</v>
      </c>
      <c r="L79" s="198"/>
      <c r="M79" s="396"/>
      <c r="N79" s="308"/>
    </row>
    <row r="80" spans="1:14" s="11" customFormat="1" ht="12.75">
      <c r="A80" s="303"/>
      <c r="B80" s="316"/>
      <c r="C80" s="310" t="s">
        <v>324</v>
      </c>
      <c r="D80" s="311"/>
      <c r="E80" s="198"/>
      <c r="F80" s="198"/>
      <c r="G80" s="198"/>
      <c r="H80" s="198"/>
      <c r="I80" s="197">
        <f>IF(Primary!$E$9=0,0,H80*12/Primary!$E$9)</f>
        <v>0</v>
      </c>
      <c r="J80" s="198"/>
      <c r="K80" s="197">
        <f>J80*(1+(Primary!$E$12*Primary!$E$15/12))</f>
        <v>0</v>
      </c>
      <c r="L80" s="198"/>
      <c r="M80" s="396"/>
      <c r="N80" s="308"/>
    </row>
    <row r="81" spans="1:14" s="11" customFormat="1" ht="12.75">
      <c r="A81" s="303"/>
      <c r="B81" s="316"/>
      <c r="C81" s="310" t="s">
        <v>326</v>
      </c>
      <c r="D81" s="311"/>
      <c r="E81" s="198"/>
      <c r="F81" s="198"/>
      <c r="G81" s="198"/>
      <c r="H81" s="198"/>
      <c r="I81" s="197">
        <f>IF(Primary!$E$9=0,0,H81*12/Primary!$E$9)</f>
        <v>0</v>
      </c>
      <c r="J81" s="198"/>
      <c r="K81" s="197">
        <f>J81*(1+(Primary!$E$12*Primary!$E$15/12))</f>
        <v>0</v>
      </c>
      <c r="L81" s="198"/>
      <c r="M81" s="396"/>
      <c r="N81" s="308"/>
    </row>
    <row r="82" spans="1:14" s="11" customFormat="1" ht="12.75">
      <c r="A82" s="303"/>
      <c r="B82" s="316"/>
      <c r="C82" s="310" t="s">
        <v>325</v>
      </c>
      <c r="D82" s="311"/>
      <c r="E82" s="198"/>
      <c r="F82" s="198"/>
      <c r="G82" s="198"/>
      <c r="H82" s="198"/>
      <c r="I82" s="197">
        <f>IF(Primary!$E$9=0,0,H82*12/Primary!$E$9)</f>
        <v>0</v>
      </c>
      <c r="J82" s="198"/>
      <c r="K82" s="197">
        <f>J82*(1+(Primary!$E$12*Primary!$E$15/12))</f>
        <v>0</v>
      </c>
      <c r="L82" s="198"/>
      <c r="M82" s="396"/>
      <c r="N82" s="308"/>
    </row>
    <row r="83" spans="1:14" s="11" customFormat="1" ht="12.75">
      <c r="A83" s="303"/>
      <c r="B83" s="316"/>
      <c r="C83" s="310" t="s">
        <v>275</v>
      </c>
      <c r="D83" s="311"/>
      <c r="E83" s="198"/>
      <c r="F83" s="198"/>
      <c r="G83" s="198"/>
      <c r="H83" s="198"/>
      <c r="I83" s="197">
        <f>IF(Primary!$E$9=0,0,H83*12/Primary!$E$9)</f>
        <v>0</v>
      </c>
      <c r="J83" s="198"/>
      <c r="K83" s="197">
        <f>J83*(1+(Primary!$E$12*Primary!$E$15/12))</f>
        <v>0</v>
      </c>
      <c r="L83" s="198"/>
      <c r="M83" s="396"/>
      <c r="N83" s="308"/>
    </row>
    <row r="84" spans="1:14" s="259" customFormat="1" ht="12.75">
      <c r="A84" s="262"/>
      <c r="B84" s="269" t="s">
        <v>272</v>
      </c>
      <c r="C84" s="270"/>
      <c r="D84" s="271"/>
      <c r="E84" s="205">
        <f aca="true" t="shared" si="6" ref="E84:L84">SUM(E73:E83)</f>
        <v>0</v>
      </c>
      <c r="F84" s="205">
        <f t="shared" si="6"/>
        <v>0</v>
      </c>
      <c r="G84" s="205">
        <f t="shared" si="6"/>
        <v>0</v>
      </c>
      <c r="H84" s="205">
        <f t="shared" si="6"/>
        <v>0</v>
      </c>
      <c r="I84" s="218">
        <f t="shared" si="6"/>
        <v>0</v>
      </c>
      <c r="J84" s="205">
        <f t="shared" si="6"/>
        <v>0</v>
      </c>
      <c r="K84" s="205">
        <f t="shared" si="6"/>
        <v>0</v>
      </c>
      <c r="L84" s="205">
        <f t="shared" si="6"/>
        <v>0</v>
      </c>
      <c r="M84" s="396"/>
      <c r="N84" s="265"/>
    </row>
    <row r="85" spans="1:14" s="11" customFormat="1" ht="12.75" hidden="1">
      <c r="A85" s="303"/>
      <c r="B85" s="315"/>
      <c r="C85" s="310"/>
      <c r="D85" s="311"/>
      <c r="E85" s="206"/>
      <c r="F85" s="206"/>
      <c r="G85" s="206"/>
      <c r="H85" s="206"/>
      <c r="I85" s="197"/>
      <c r="J85" s="206"/>
      <c r="K85" s="204"/>
      <c r="L85" s="206"/>
      <c r="M85" s="206"/>
      <c r="N85" s="308"/>
    </row>
    <row r="86" spans="1:14" s="11" customFormat="1" ht="12.75" hidden="1">
      <c r="A86" s="303"/>
      <c r="B86" s="315" t="s">
        <v>44</v>
      </c>
      <c r="C86" s="310"/>
      <c r="D86" s="311"/>
      <c r="E86" s="206"/>
      <c r="F86" s="206"/>
      <c r="G86" s="206"/>
      <c r="H86" s="206"/>
      <c r="I86" s="197"/>
      <c r="J86" s="206"/>
      <c r="K86" s="204"/>
      <c r="L86" s="206"/>
      <c r="M86" s="206"/>
      <c r="N86" s="308"/>
    </row>
    <row r="87" spans="1:14" s="11" customFormat="1" ht="12.75" hidden="1">
      <c r="A87" s="303"/>
      <c r="B87" s="315"/>
      <c r="C87" s="318" t="s">
        <v>45</v>
      </c>
      <c r="D87" s="311"/>
      <c r="E87" s="198">
        <v>0</v>
      </c>
      <c r="F87" s="198">
        <v>0</v>
      </c>
      <c r="G87" s="198">
        <v>0</v>
      </c>
      <c r="H87" s="198">
        <v>0</v>
      </c>
      <c r="I87" s="197">
        <v>0</v>
      </c>
      <c r="J87" s="198">
        <v>0</v>
      </c>
      <c r="K87" s="207">
        <v>0</v>
      </c>
      <c r="L87" s="198">
        <v>0</v>
      </c>
      <c r="M87" s="198"/>
      <c r="N87" s="308"/>
    </row>
    <row r="88" spans="1:14" s="11" customFormat="1" ht="12.75" hidden="1">
      <c r="A88" s="303"/>
      <c r="B88" s="315"/>
      <c r="C88" s="310" t="s">
        <v>46</v>
      </c>
      <c r="D88" s="311"/>
      <c r="E88" s="198">
        <v>0</v>
      </c>
      <c r="F88" s="198">
        <v>0</v>
      </c>
      <c r="G88" s="198">
        <v>0</v>
      </c>
      <c r="H88" s="198">
        <v>0</v>
      </c>
      <c r="I88" s="197">
        <v>0</v>
      </c>
      <c r="J88" s="198">
        <v>0</v>
      </c>
      <c r="K88" s="207">
        <v>0</v>
      </c>
      <c r="L88" s="198">
        <v>0</v>
      </c>
      <c r="M88" s="198"/>
      <c r="N88" s="308"/>
    </row>
    <row r="89" spans="1:14" s="11" customFormat="1" ht="12.75" hidden="1">
      <c r="A89" s="303"/>
      <c r="B89" s="312" t="s">
        <v>47</v>
      </c>
      <c r="C89" s="313"/>
      <c r="D89" s="314"/>
      <c r="E89" s="208">
        <f aca="true" t="shared" si="7" ref="E89:L89">SUM(E87:E88)</f>
        <v>0</v>
      </c>
      <c r="F89" s="208">
        <f t="shared" si="7"/>
        <v>0</v>
      </c>
      <c r="G89" s="208">
        <f t="shared" si="7"/>
        <v>0</v>
      </c>
      <c r="H89" s="208">
        <f t="shared" si="7"/>
        <v>0</v>
      </c>
      <c r="I89" s="218">
        <f t="shared" si="7"/>
        <v>0</v>
      </c>
      <c r="J89" s="208">
        <f t="shared" si="7"/>
        <v>0</v>
      </c>
      <c r="K89" s="205">
        <f t="shared" si="7"/>
        <v>0</v>
      </c>
      <c r="L89" s="208">
        <f t="shared" si="7"/>
        <v>0</v>
      </c>
      <c r="M89" s="206"/>
      <c r="N89" s="308"/>
    </row>
    <row r="90" spans="1:14" s="11" customFormat="1" ht="12.75">
      <c r="A90" s="303"/>
      <c r="B90" s="315"/>
      <c r="C90" s="310"/>
      <c r="D90" s="311"/>
      <c r="E90" s="206"/>
      <c r="F90" s="206"/>
      <c r="G90" s="206"/>
      <c r="H90" s="206"/>
      <c r="I90" s="197"/>
      <c r="J90" s="206"/>
      <c r="K90" s="204"/>
      <c r="L90" s="206"/>
      <c r="M90" s="206"/>
      <c r="N90" s="308"/>
    </row>
    <row r="91" spans="1:14" s="11" customFormat="1" ht="12.75">
      <c r="A91" s="303"/>
      <c r="B91" s="315" t="s">
        <v>327</v>
      </c>
      <c r="C91" s="310"/>
      <c r="D91" s="311"/>
      <c r="E91" s="206"/>
      <c r="F91" s="206"/>
      <c r="G91" s="206"/>
      <c r="H91" s="206"/>
      <c r="I91" s="197"/>
      <c r="J91" s="206"/>
      <c r="K91" s="204"/>
      <c r="L91" s="206"/>
      <c r="M91" s="401"/>
      <c r="N91" s="308"/>
    </row>
    <row r="92" spans="1:14" s="11" customFormat="1" ht="12.75">
      <c r="A92" s="303"/>
      <c r="B92" s="322"/>
      <c r="C92" s="310" t="s">
        <v>328</v>
      </c>
      <c r="D92" s="311"/>
      <c r="E92" s="198"/>
      <c r="F92" s="198"/>
      <c r="G92" s="198"/>
      <c r="H92" s="198"/>
      <c r="I92" s="197">
        <f>IF(Primary!$E$9=0,0,H92*12/Primary!$E$9)</f>
        <v>0</v>
      </c>
      <c r="J92" s="198"/>
      <c r="K92" s="197">
        <f>J92*(1+(Primary!$E$12*Primary!$E$15/12))</f>
        <v>0</v>
      </c>
      <c r="L92" s="198"/>
      <c r="M92" s="396"/>
      <c r="N92" s="308"/>
    </row>
    <row r="93" spans="1:14" s="259" customFormat="1" ht="12.75">
      <c r="A93" s="262"/>
      <c r="B93" s="269" t="s">
        <v>48</v>
      </c>
      <c r="C93" s="270"/>
      <c r="D93" s="271"/>
      <c r="E93" s="205">
        <f aca="true" t="shared" si="8" ref="E93:L93">SUM(E91:E92)</f>
        <v>0</v>
      </c>
      <c r="F93" s="205">
        <f t="shared" si="8"/>
        <v>0</v>
      </c>
      <c r="G93" s="205">
        <f t="shared" si="8"/>
        <v>0</v>
      </c>
      <c r="H93" s="205">
        <f t="shared" si="8"/>
        <v>0</v>
      </c>
      <c r="I93" s="218">
        <f t="shared" si="8"/>
        <v>0</v>
      </c>
      <c r="J93" s="205">
        <f t="shared" si="8"/>
        <v>0</v>
      </c>
      <c r="K93" s="205">
        <f t="shared" si="8"/>
        <v>0</v>
      </c>
      <c r="L93" s="205">
        <f t="shared" si="8"/>
        <v>0</v>
      </c>
      <c r="M93" s="396"/>
      <c r="N93" s="265"/>
    </row>
    <row r="94" spans="1:14" s="259" customFormat="1" ht="12.75">
      <c r="A94" s="262"/>
      <c r="B94" s="273"/>
      <c r="C94" s="267"/>
      <c r="D94" s="268"/>
      <c r="E94" s="203"/>
      <c r="F94" s="203"/>
      <c r="G94" s="203"/>
      <c r="H94" s="203"/>
      <c r="I94" s="197"/>
      <c r="J94" s="203"/>
      <c r="K94" s="203"/>
      <c r="L94" s="203"/>
      <c r="M94" s="402"/>
      <c r="N94" s="265"/>
    </row>
    <row r="95" spans="1:14" s="259" customFormat="1" ht="13.5" thickBot="1">
      <c r="A95" s="262"/>
      <c r="B95" s="272" t="s">
        <v>276</v>
      </c>
      <c r="C95" s="275"/>
      <c r="D95" s="276"/>
      <c r="E95" s="201">
        <f aca="true" t="shared" si="9" ref="E95:L95">E38+E47+E71+E84+E93</f>
        <v>0</v>
      </c>
      <c r="F95" s="201">
        <f t="shared" si="9"/>
        <v>0</v>
      </c>
      <c r="G95" s="201">
        <f t="shared" si="9"/>
        <v>0</v>
      </c>
      <c r="H95" s="201">
        <f t="shared" si="9"/>
        <v>0</v>
      </c>
      <c r="I95" s="219">
        <f t="shared" si="9"/>
        <v>0</v>
      </c>
      <c r="J95" s="201">
        <f t="shared" si="9"/>
        <v>0</v>
      </c>
      <c r="K95" s="201">
        <f t="shared" si="9"/>
        <v>0</v>
      </c>
      <c r="L95" s="201">
        <f t="shared" si="9"/>
        <v>0</v>
      </c>
      <c r="M95" s="396"/>
      <c r="N95" s="265"/>
    </row>
    <row r="96" spans="1:14" s="259" customFormat="1" ht="14.25" thickBot="1" thickTop="1">
      <c r="A96" s="262"/>
      <c r="B96" s="277" t="s">
        <v>277</v>
      </c>
      <c r="C96" s="278"/>
      <c r="D96" s="279"/>
      <c r="E96" s="209">
        <f aca="true" t="shared" si="10" ref="E96:L96">E17-E95</f>
        <v>0</v>
      </c>
      <c r="F96" s="209">
        <f t="shared" si="10"/>
        <v>0</v>
      </c>
      <c r="G96" s="209">
        <f t="shared" si="10"/>
        <v>0</v>
      </c>
      <c r="H96" s="209">
        <f t="shared" si="10"/>
        <v>0</v>
      </c>
      <c r="I96" s="209">
        <f t="shared" si="10"/>
        <v>0</v>
      </c>
      <c r="J96" s="209">
        <f t="shared" si="10"/>
        <v>0</v>
      </c>
      <c r="K96" s="209">
        <f t="shared" si="10"/>
        <v>0</v>
      </c>
      <c r="L96" s="209">
        <f t="shared" si="10"/>
        <v>0</v>
      </c>
      <c r="M96" s="396"/>
      <c r="N96" s="265"/>
    </row>
    <row r="97" spans="1:14" s="327" customFormat="1" ht="13.5" thickTop="1">
      <c r="A97" s="324"/>
      <c r="B97" s="315"/>
      <c r="C97" s="323"/>
      <c r="D97" s="325"/>
      <c r="E97" s="210"/>
      <c r="F97" s="210"/>
      <c r="G97" s="210"/>
      <c r="H97" s="210"/>
      <c r="I97" s="211"/>
      <c r="J97" s="210"/>
      <c r="K97" s="211"/>
      <c r="L97" s="210"/>
      <c r="M97" s="400"/>
      <c r="N97" s="326"/>
    </row>
    <row r="98" spans="1:14" s="327" customFormat="1" ht="12.75">
      <c r="A98" s="324"/>
      <c r="B98" s="315" t="s">
        <v>49</v>
      </c>
      <c r="C98" s="323"/>
      <c r="D98" s="325"/>
      <c r="E98" s="198"/>
      <c r="F98" s="198"/>
      <c r="G98" s="198"/>
      <c r="H98" s="198"/>
      <c r="I98" s="197">
        <f>IF(Primary!$E$9=0,0,H98*12/Primary!$E$9)</f>
        <v>0</v>
      </c>
      <c r="J98" s="198">
        <f>'PCA Input'!E66</f>
        <v>0</v>
      </c>
      <c r="K98" s="197">
        <f>J98</f>
        <v>0</v>
      </c>
      <c r="L98" s="197">
        <f>'PCA Input'!E66</f>
        <v>0</v>
      </c>
      <c r="M98" s="396"/>
      <c r="N98" s="326"/>
    </row>
    <row r="99" spans="1:14" s="327" customFormat="1" ht="13.5" thickBot="1">
      <c r="A99" s="324"/>
      <c r="B99" s="315"/>
      <c r="C99" s="323"/>
      <c r="D99" s="325"/>
      <c r="E99" s="212"/>
      <c r="F99" s="212"/>
      <c r="G99" s="212"/>
      <c r="H99" s="212"/>
      <c r="I99" s="197"/>
      <c r="J99" s="212"/>
      <c r="K99" s="197"/>
      <c r="L99" s="212"/>
      <c r="M99" s="399"/>
      <c r="N99" s="326"/>
    </row>
    <row r="100" spans="1:14" s="285" customFormat="1" ht="14.25" thickBot="1" thickTop="1">
      <c r="A100" s="280"/>
      <c r="B100" s="281" t="s">
        <v>50</v>
      </c>
      <c r="C100" s="282"/>
      <c r="D100" s="283"/>
      <c r="E100" s="213">
        <f aca="true" t="shared" si="11" ref="E100:L100">E96-E98</f>
        <v>0</v>
      </c>
      <c r="F100" s="213">
        <f t="shared" si="11"/>
        <v>0</v>
      </c>
      <c r="G100" s="213">
        <f t="shared" si="11"/>
        <v>0</v>
      </c>
      <c r="H100" s="213">
        <f t="shared" si="11"/>
        <v>0</v>
      </c>
      <c r="I100" s="209">
        <f t="shared" si="11"/>
        <v>0</v>
      </c>
      <c r="J100" s="213">
        <f t="shared" si="11"/>
        <v>0</v>
      </c>
      <c r="K100" s="213">
        <f t="shared" si="11"/>
        <v>0</v>
      </c>
      <c r="L100" s="213">
        <f t="shared" si="11"/>
        <v>0</v>
      </c>
      <c r="M100" s="396"/>
      <c r="N100" s="284"/>
    </row>
    <row r="101" spans="1:14" s="259" customFormat="1" ht="13.5" thickTop="1">
      <c r="A101" s="262"/>
      <c r="B101" s="273"/>
      <c r="C101" s="267"/>
      <c r="D101" s="268"/>
      <c r="E101" s="203"/>
      <c r="F101" s="203"/>
      <c r="G101" s="203"/>
      <c r="H101" s="203"/>
      <c r="I101" s="197"/>
      <c r="J101" s="203"/>
      <c r="K101" s="203"/>
      <c r="L101" s="203"/>
      <c r="M101" s="202"/>
      <c r="N101" s="265"/>
    </row>
    <row r="102" spans="1:14" s="259" customFormat="1" ht="12.75" hidden="1">
      <c r="A102" s="262"/>
      <c r="B102" s="272" t="s">
        <v>51</v>
      </c>
      <c r="C102" s="267"/>
      <c r="D102" s="268"/>
      <c r="E102" s="204">
        <f>E47+E54+E73+E76+SUM(E80:E83)+E88</f>
        <v>0</v>
      </c>
      <c r="F102" s="204">
        <f>F47+F54+F73+F76+SUM(F80:F83)+F88</f>
        <v>0</v>
      </c>
      <c r="G102" s="204">
        <f>G47+G54+G73+G76+SUM(G80:G83)+G88</f>
        <v>0</v>
      </c>
      <c r="H102" s="204">
        <f>H47+H54+H73+H76+SUM(H80:H83)+H88</f>
        <v>0</v>
      </c>
      <c r="I102" s="197">
        <f>IF(Primary!$E$9=0,0,H102*12/Primary!$E$9)</f>
        <v>0</v>
      </c>
      <c r="J102" s="204">
        <f>J47+J54+J73+J76+SUM(J80:J83)+J88</f>
        <v>0</v>
      </c>
      <c r="K102" s="204">
        <f>K47+K54+K73+K76+SUM(K80:K83)+K88</f>
        <v>0</v>
      </c>
      <c r="L102" s="204">
        <f>L47+L54+L73+L76+SUM(L80:L83)+L88</f>
        <v>0</v>
      </c>
      <c r="M102" s="206"/>
      <c r="N102" s="265"/>
    </row>
    <row r="103" spans="1:14" s="259" customFormat="1" ht="12.75" hidden="1">
      <c r="A103" s="262"/>
      <c r="B103" s="272" t="s">
        <v>52</v>
      </c>
      <c r="C103" s="267"/>
      <c r="D103" s="268"/>
      <c r="E103" s="204">
        <f aca="true" t="shared" si="12" ref="E103:L103">E38+E71-E54-E55-E70+E74+E75+E77+E78+E79+E20</f>
        <v>0</v>
      </c>
      <c r="F103" s="204">
        <f t="shared" si="12"/>
        <v>0</v>
      </c>
      <c r="G103" s="204">
        <f t="shared" si="12"/>
        <v>0</v>
      </c>
      <c r="H103" s="204">
        <f t="shared" si="12"/>
        <v>0</v>
      </c>
      <c r="I103" s="204">
        <f t="shared" si="12"/>
        <v>0</v>
      </c>
      <c r="J103" s="204">
        <f t="shared" si="12"/>
        <v>0</v>
      </c>
      <c r="K103" s="204">
        <f t="shared" si="12"/>
        <v>0</v>
      </c>
      <c r="L103" s="204">
        <f t="shared" si="12"/>
        <v>0</v>
      </c>
      <c r="M103" s="206"/>
      <c r="N103" s="265"/>
    </row>
    <row r="104" spans="1:14" s="259" customFormat="1" ht="12.75" hidden="1">
      <c r="A104" s="262"/>
      <c r="B104" s="272" t="s">
        <v>53</v>
      </c>
      <c r="C104" s="267"/>
      <c r="D104" s="268"/>
      <c r="E104" s="205">
        <f>E92+E70+E55+E87</f>
        <v>0</v>
      </c>
      <c r="F104" s="205">
        <f>F92+F70+F55+F87</f>
        <v>0</v>
      </c>
      <c r="G104" s="205">
        <f>G92+G70+G55+G87</f>
        <v>0</v>
      </c>
      <c r="H104" s="205">
        <f>H92+H70+H55+H87</f>
        <v>0</v>
      </c>
      <c r="I104" s="218">
        <f>IF(Primary!$E$9=0,0,H104*12/Primary!$E$9)</f>
        <v>0</v>
      </c>
      <c r="J104" s="205">
        <f>J92+J70+J55+J87</f>
        <v>0</v>
      </c>
      <c r="K104" s="221">
        <f>K92+K70+K55+K87</f>
        <v>0</v>
      </c>
      <c r="L104" s="205">
        <f>L92+L70+L55+L87</f>
        <v>0</v>
      </c>
      <c r="M104" s="206"/>
      <c r="N104" s="265"/>
    </row>
    <row r="105" spans="1:14" s="259" customFormat="1" ht="12.75" hidden="1">
      <c r="A105" s="262"/>
      <c r="B105" s="272" t="s">
        <v>54</v>
      </c>
      <c r="C105" s="267"/>
      <c r="D105" s="268"/>
      <c r="E105" s="204">
        <f>SUM(E102:E104)</f>
        <v>0</v>
      </c>
      <c r="F105" s="204">
        <f>SUM(F102:F104)</f>
        <v>0</v>
      </c>
      <c r="G105" s="204">
        <f>SUM(G102:G104)</f>
        <v>0</v>
      </c>
      <c r="H105" s="204">
        <f>SUM(H102:H104)</f>
        <v>0</v>
      </c>
      <c r="I105" s="197">
        <f>IF(Primary!$E$9=0,0,H105*12/Primary!$E$9)</f>
        <v>0</v>
      </c>
      <c r="J105" s="204">
        <f>SUM(J102:J104)</f>
        <v>0</v>
      </c>
      <c r="K105" s="204">
        <f>SUM(K102:K104)</f>
        <v>0</v>
      </c>
      <c r="L105" s="204">
        <f>SUM(L102:L104)</f>
        <v>0</v>
      </c>
      <c r="M105" s="206"/>
      <c r="N105" s="265"/>
    </row>
    <row r="106" spans="1:14" s="11" customFormat="1" ht="12.75" hidden="1">
      <c r="A106" s="303"/>
      <c r="B106" s="317"/>
      <c r="C106" s="310"/>
      <c r="D106" s="311"/>
      <c r="E106" s="202"/>
      <c r="F106" s="202"/>
      <c r="G106" s="202"/>
      <c r="H106" s="202"/>
      <c r="I106" s="197"/>
      <c r="J106" s="202"/>
      <c r="K106" s="203"/>
      <c r="L106" s="202"/>
      <c r="M106" s="202"/>
      <c r="N106" s="308"/>
    </row>
    <row r="107" spans="1:14" s="11" customFormat="1" ht="12.75">
      <c r="A107" s="303"/>
      <c r="B107" s="328" t="s">
        <v>55</v>
      </c>
      <c r="C107" s="310"/>
      <c r="D107" s="311"/>
      <c r="E107" s="329"/>
      <c r="F107" s="202"/>
      <c r="G107" s="202"/>
      <c r="H107" s="202"/>
      <c r="I107" s="197"/>
      <c r="J107" s="202"/>
      <c r="K107" s="203"/>
      <c r="L107" s="202"/>
      <c r="M107" s="398"/>
      <c r="N107" s="308"/>
    </row>
    <row r="108" spans="1:14" s="11" customFormat="1" ht="12.75">
      <c r="A108" s="303"/>
      <c r="B108" s="309" t="s">
        <v>278</v>
      </c>
      <c r="C108" s="310"/>
      <c r="D108" s="311"/>
      <c r="E108" s="198"/>
      <c r="F108" s="198"/>
      <c r="G108" s="198"/>
      <c r="H108" s="198"/>
      <c r="I108" s="197">
        <f>IF(Primary!$E$9=0,0,H108*12/Primary!$E$9)</f>
        <v>0</v>
      </c>
      <c r="J108" s="198"/>
      <c r="K108" s="204">
        <f>J108</f>
        <v>0</v>
      </c>
      <c r="L108" s="198"/>
      <c r="M108" s="396"/>
      <c r="N108" s="308"/>
    </row>
    <row r="109" spans="1:14" s="11" customFormat="1" ht="12.75">
      <c r="A109" s="303"/>
      <c r="B109" s="309" t="s">
        <v>279</v>
      </c>
      <c r="C109" s="310"/>
      <c r="D109" s="311"/>
      <c r="E109" s="198"/>
      <c r="F109" s="198"/>
      <c r="G109" s="198"/>
      <c r="H109" s="198"/>
      <c r="I109" s="197">
        <f>IF(Primary!$E$9=0,0,H109*12/Primary!$E$9)</f>
        <v>0</v>
      </c>
      <c r="J109" s="198"/>
      <c r="K109" s="204">
        <f>J109</f>
        <v>0</v>
      </c>
      <c r="L109" s="198"/>
      <c r="M109" s="396"/>
      <c r="N109" s="308"/>
    </row>
    <row r="110" spans="1:14" s="11" customFormat="1" ht="12.75">
      <c r="A110" s="303"/>
      <c r="B110" s="309" t="s">
        <v>329</v>
      </c>
      <c r="C110" s="310"/>
      <c r="D110" s="311"/>
      <c r="E110" s="198"/>
      <c r="F110" s="198"/>
      <c r="G110" s="198"/>
      <c r="H110" s="198"/>
      <c r="I110" s="197">
        <f>IF(Primary!$E$9=0,0,H110*12/Primary!$E$9)</f>
        <v>0</v>
      </c>
      <c r="J110" s="198"/>
      <c r="K110" s="204">
        <f>J110</f>
        <v>0</v>
      </c>
      <c r="L110" s="198"/>
      <c r="M110" s="396"/>
      <c r="N110" s="308"/>
    </row>
    <row r="111" spans="1:14" s="11" customFormat="1" ht="12.75">
      <c r="A111" s="303"/>
      <c r="B111" s="309" t="s">
        <v>281</v>
      </c>
      <c r="C111" s="310"/>
      <c r="D111" s="311"/>
      <c r="E111" s="199"/>
      <c r="F111" s="199"/>
      <c r="G111" s="199"/>
      <c r="H111" s="199"/>
      <c r="I111" s="218">
        <f>IF(Primary!$E$9=0,0,H111*12/Primary!$E$9)</f>
        <v>0</v>
      </c>
      <c r="J111" s="199"/>
      <c r="K111" s="221">
        <f>J111</f>
        <v>0</v>
      </c>
      <c r="L111" s="199"/>
      <c r="M111" s="396"/>
      <c r="N111" s="308"/>
    </row>
    <row r="112" spans="1:14" s="259" customFormat="1" ht="12.75">
      <c r="A112" s="262"/>
      <c r="B112" s="266" t="s">
        <v>282</v>
      </c>
      <c r="C112" s="267"/>
      <c r="D112" s="268"/>
      <c r="E112" s="204">
        <f aca="true" t="shared" si="13" ref="E112:L112">SUM(E108:E111)</f>
        <v>0</v>
      </c>
      <c r="F112" s="204">
        <f t="shared" si="13"/>
        <v>0</v>
      </c>
      <c r="G112" s="204">
        <f t="shared" si="13"/>
        <v>0</v>
      </c>
      <c r="H112" s="204">
        <f t="shared" si="13"/>
        <v>0</v>
      </c>
      <c r="I112" s="197">
        <f t="shared" si="13"/>
        <v>0</v>
      </c>
      <c r="J112" s="204">
        <f t="shared" si="13"/>
        <v>0</v>
      </c>
      <c r="K112" s="204">
        <f t="shared" si="13"/>
        <v>0</v>
      </c>
      <c r="L112" s="204">
        <f t="shared" si="13"/>
        <v>0</v>
      </c>
      <c r="M112" s="396"/>
      <c r="N112" s="265"/>
    </row>
    <row r="113" spans="1:14" s="259" customFormat="1" ht="12.75">
      <c r="A113" s="262"/>
      <c r="B113" s="273"/>
      <c r="C113" s="267"/>
      <c r="D113" s="268"/>
      <c r="E113" s="214"/>
      <c r="F113" s="214"/>
      <c r="G113" s="214"/>
      <c r="H113" s="214"/>
      <c r="I113" s="220"/>
      <c r="J113" s="214"/>
      <c r="K113" s="214"/>
      <c r="L113" s="214"/>
      <c r="M113" s="403"/>
      <c r="N113" s="265"/>
    </row>
    <row r="114" spans="1:14" s="259" customFormat="1" ht="13.5" thickBot="1">
      <c r="A114" s="262"/>
      <c r="B114" s="286" t="s">
        <v>177</v>
      </c>
      <c r="C114" s="287"/>
      <c r="D114" s="263"/>
      <c r="E114" s="215" t="str">
        <f>IF(E112=0,"NAP",E100/E112)</f>
        <v>NAP</v>
      </c>
      <c r="F114" s="215" t="str">
        <f aca="true" t="shared" si="14" ref="F114:L114">IF(F112=0,"NAP",F100/F112)</f>
        <v>NAP</v>
      </c>
      <c r="G114" s="215" t="str">
        <f t="shared" si="14"/>
        <v>NAP</v>
      </c>
      <c r="H114" s="215" t="str">
        <f t="shared" si="14"/>
        <v>NAP</v>
      </c>
      <c r="I114" s="215" t="str">
        <f t="shared" si="14"/>
        <v>NAP</v>
      </c>
      <c r="J114" s="215" t="str">
        <f t="shared" si="14"/>
        <v>NAP</v>
      </c>
      <c r="K114" s="215" t="str">
        <f t="shared" si="14"/>
        <v>NAP</v>
      </c>
      <c r="L114" s="215" t="str">
        <f t="shared" si="14"/>
        <v>NAP</v>
      </c>
      <c r="M114" s="397"/>
      <c r="N114" s="265"/>
    </row>
    <row r="115" spans="1:14" s="259" customFormat="1" ht="5.25" customHeight="1" thickTop="1">
      <c r="A115" s="288"/>
      <c r="B115" s="270"/>
      <c r="C115" s="270"/>
      <c r="D115" s="289"/>
      <c r="E115" s="290"/>
      <c r="F115" s="290"/>
      <c r="G115" s="290"/>
      <c r="H115" s="290"/>
      <c r="I115" s="290"/>
      <c r="J115" s="290"/>
      <c r="K115" s="290"/>
      <c r="L115" s="290"/>
      <c r="M115" s="290"/>
      <c r="N115" s="291"/>
    </row>
    <row r="116" spans="2:13" s="259" customFormat="1" ht="12.75">
      <c r="B116" s="267"/>
      <c r="C116" s="267"/>
      <c r="E116" s="292"/>
      <c r="F116" s="292"/>
      <c r="G116" s="292"/>
      <c r="H116" s="292"/>
      <c r="I116" s="292"/>
      <c r="J116" s="292"/>
      <c r="K116" s="292"/>
      <c r="L116" s="292"/>
      <c r="M116" s="292"/>
    </row>
    <row r="117" spans="2:13" s="259" customFormat="1" ht="12.75">
      <c r="B117" s="257" t="s">
        <v>172</v>
      </c>
      <c r="E117" s="292"/>
      <c r="F117" s="292"/>
      <c r="G117" s="292"/>
      <c r="H117" s="292"/>
      <c r="I117" s="292"/>
      <c r="J117" s="292"/>
      <c r="K117" s="292"/>
      <c r="L117" s="292"/>
      <c r="M117" s="292"/>
    </row>
    <row r="118" spans="2:13" s="259" customFormat="1" ht="12.75">
      <c r="B118" s="257" t="s">
        <v>176</v>
      </c>
      <c r="E118" s="293"/>
      <c r="F118" s="293"/>
      <c r="G118" s="293"/>
      <c r="H118" s="293"/>
      <c r="I118" s="293"/>
      <c r="J118" s="293"/>
      <c r="K118" s="293"/>
      <c r="L118" s="293"/>
      <c r="M118" s="293"/>
    </row>
    <row r="119" spans="5:13" s="259" customFormat="1" ht="12.75">
      <c r="E119" s="293"/>
      <c r="F119" s="293"/>
      <c r="G119" s="293"/>
      <c r="H119" s="293"/>
      <c r="I119" s="293"/>
      <c r="J119" s="293"/>
      <c r="K119" s="293"/>
      <c r="L119" s="293"/>
      <c r="M119" s="293"/>
    </row>
    <row r="120" spans="5:13" s="259" customFormat="1" ht="12.75">
      <c r="E120" s="293"/>
      <c r="F120" s="293"/>
      <c r="G120" s="293"/>
      <c r="H120" s="293"/>
      <c r="I120" s="293"/>
      <c r="J120" s="293"/>
      <c r="K120" s="293"/>
      <c r="L120" s="293"/>
      <c r="M120" s="293"/>
    </row>
    <row r="121" spans="5:13" s="259" customFormat="1" ht="12.75">
      <c r="E121" s="294"/>
      <c r="F121" s="294"/>
      <c r="G121" s="294"/>
      <c r="H121" s="294"/>
      <c r="I121" s="294"/>
      <c r="J121" s="294"/>
      <c r="K121" s="294"/>
      <c r="L121" s="294"/>
      <c r="M121" s="294"/>
    </row>
    <row r="122" spans="5:13" s="259" customFormat="1" ht="12.75">
      <c r="E122" s="294"/>
      <c r="F122" s="294"/>
      <c r="G122" s="294"/>
      <c r="H122" s="294"/>
      <c r="I122" s="294"/>
      <c r="J122" s="294"/>
      <c r="K122" s="294"/>
      <c r="L122" s="294"/>
      <c r="M122" s="294"/>
    </row>
    <row r="123" spans="5:13" s="259" customFormat="1" ht="12.75">
      <c r="E123" s="294"/>
      <c r="F123" s="294"/>
      <c r="G123" s="294"/>
      <c r="H123" s="294"/>
      <c r="I123" s="294"/>
      <c r="J123" s="294"/>
      <c r="K123" s="294"/>
      <c r="L123" s="294"/>
      <c r="M123" s="294"/>
    </row>
    <row r="124" spans="2:13" s="259" customFormat="1" ht="12.75">
      <c r="B124" s="295" t="s">
        <v>56</v>
      </c>
      <c r="E124" s="296">
        <f aca="true" t="shared" si="15" ref="E124:L124">E73</f>
        <v>0</v>
      </c>
      <c r="F124" s="296">
        <f t="shared" si="15"/>
        <v>0</v>
      </c>
      <c r="G124" s="296">
        <f t="shared" si="15"/>
        <v>0</v>
      </c>
      <c r="H124" s="296">
        <f t="shared" si="15"/>
        <v>0</v>
      </c>
      <c r="I124" s="296">
        <f t="shared" si="15"/>
        <v>0</v>
      </c>
      <c r="J124" s="296">
        <f t="shared" si="15"/>
        <v>0</v>
      </c>
      <c r="K124" s="296">
        <f t="shared" si="15"/>
        <v>0</v>
      </c>
      <c r="L124" s="296">
        <f t="shared" si="15"/>
        <v>0</v>
      </c>
      <c r="M124" s="296"/>
    </row>
    <row r="125" spans="2:13" s="259" customFormat="1" ht="12.75">
      <c r="B125" s="295" t="s">
        <v>57</v>
      </c>
      <c r="E125" s="296">
        <f aca="true" t="shared" si="16" ref="E125:L125">E76+E80+E81+E82+E83</f>
        <v>0</v>
      </c>
      <c r="F125" s="296">
        <f t="shared" si="16"/>
        <v>0</v>
      </c>
      <c r="G125" s="296">
        <f t="shared" si="16"/>
        <v>0</v>
      </c>
      <c r="H125" s="296">
        <f t="shared" si="16"/>
        <v>0</v>
      </c>
      <c r="I125" s="296">
        <f t="shared" si="16"/>
        <v>0</v>
      </c>
      <c r="J125" s="296">
        <f t="shared" si="16"/>
        <v>0</v>
      </c>
      <c r="K125" s="296">
        <f t="shared" si="16"/>
        <v>0</v>
      </c>
      <c r="L125" s="296">
        <f t="shared" si="16"/>
        <v>0</v>
      </c>
      <c r="M125" s="296"/>
    </row>
    <row r="126" spans="2:13" s="259" customFormat="1" ht="12.75">
      <c r="B126" s="295" t="s">
        <v>58</v>
      </c>
      <c r="E126" s="296">
        <f aca="true" t="shared" si="17" ref="E126:L126">E47+E54</f>
        <v>0</v>
      </c>
      <c r="F126" s="296">
        <f t="shared" si="17"/>
        <v>0</v>
      </c>
      <c r="G126" s="296">
        <f t="shared" si="17"/>
        <v>0</v>
      </c>
      <c r="H126" s="296">
        <f t="shared" si="17"/>
        <v>0</v>
      </c>
      <c r="I126" s="296">
        <f t="shared" si="17"/>
        <v>0</v>
      </c>
      <c r="J126" s="296">
        <f t="shared" si="17"/>
        <v>0</v>
      </c>
      <c r="K126" s="296">
        <f t="shared" si="17"/>
        <v>0</v>
      </c>
      <c r="L126" s="296">
        <f t="shared" si="17"/>
        <v>0</v>
      </c>
      <c r="M126" s="296"/>
    </row>
    <row r="127" spans="2:13" s="259" customFormat="1" ht="12.75">
      <c r="B127" s="297" t="s">
        <v>59</v>
      </c>
      <c r="E127" s="298">
        <f aca="true" t="shared" si="18" ref="E127:L127">E28</f>
        <v>0</v>
      </c>
      <c r="F127" s="298">
        <f t="shared" si="18"/>
        <v>0</v>
      </c>
      <c r="G127" s="298">
        <f t="shared" si="18"/>
        <v>0</v>
      </c>
      <c r="H127" s="298">
        <f t="shared" si="18"/>
        <v>0</v>
      </c>
      <c r="I127" s="298">
        <f t="shared" si="18"/>
        <v>0</v>
      </c>
      <c r="J127" s="298">
        <f t="shared" si="18"/>
        <v>0</v>
      </c>
      <c r="K127" s="298">
        <f t="shared" si="18"/>
        <v>0</v>
      </c>
      <c r="L127" s="298">
        <f t="shared" si="18"/>
        <v>0</v>
      </c>
      <c r="M127" s="298"/>
    </row>
    <row r="128" spans="2:13" s="259" customFormat="1" ht="12.75">
      <c r="B128" s="295" t="s">
        <v>60</v>
      </c>
      <c r="E128" s="296">
        <f aca="true" t="shared" si="19" ref="E128:L128">E25+E29+E49+E56+E59+E74+E77+E78+E79</f>
        <v>0</v>
      </c>
      <c r="F128" s="296">
        <f t="shared" si="19"/>
        <v>0</v>
      </c>
      <c r="G128" s="296">
        <f t="shared" si="19"/>
        <v>0</v>
      </c>
      <c r="H128" s="296">
        <f t="shared" si="19"/>
        <v>0</v>
      </c>
      <c r="I128" s="296">
        <f t="shared" si="19"/>
        <v>0</v>
      </c>
      <c r="J128" s="296">
        <f t="shared" si="19"/>
        <v>0</v>
      </c>
      <c r="K128" s="296">
        <f t="shared" si="19"/>
        <v>0</v>
      </c>
      <c r="L128" s="296">
        <f t="shared" si="19"/>
        <v>0</v>
      </c>
      <c r="M128" s="296"/>
    </row>
    <row r="129" spans="2:13" s="259" customFormat="1" ht="12.75">
      <c r="B129" s="299" t="s">
        <v>61</v>
      </c>
      <c r="E129" s="296">
        <f aca="true" t="shared" si="20" ref="E129:L129">E22+E24+E26+E27+E75+E30+E31+E32+E33+E34+E35+E36</f>
        <v>0</v>
      </c>
      <c r="F129" s="296">
        <f t="shared" si="20"/>
        <v>0</v>
      </c>
      <c r="G129" s="296">
        <f t="shared" si="20"/>
        <v>0</v>
      </c>
      <c r="H129" s="296">
        <f t="shared" si="20"/>
        <v>0</v>
      </c>
      <c r="I129" s="296">
        <f t="shared" si="20"/>
        <v>0</v>
      </c>
      <c r="J129" s="296">
        <f t="shared" si="20"/>
        <v>0</v>
      </c>
      <c r="K129" s="296">
        <f t="shared" si="20"/>
        <v>0</v>
      </c>
      <c r="L129" s="296">
        <f t="shared" si="20"/>
        <v>0</v>
      </c>
      <c r="M129" s="296"/>
    </row>
    <row r="130" spans="2:13" s="259" customFormat="1" ht="12.75">
      <c r="B130" s="299" t="s">
        <v>62</v>
      </c>
      <c r="E130" s="296">
        <f aca="true" t="shared" si="21" ref="E130:L130">E23</f>
        <v>0</v>
      </c>
      <c r="F130" s="296">
        <f t="shared" si="21"/>
        <v>0</v>
      </c>
      <c r="G130" s="296">
        <f t="shared" si="21"/>
        <v>0</v>
      </c>
      <c r="H130" s="296">
        <f t="shared" si="21"/>
        <v>0</v>
      </c>
      <c r="I130" s="296">
        <f t="shared" si="21"/>
        <v>0</v>
      </c>
      <c r="J130" s="296">
        <f t="shared" si="21"/>
        <v>0</v>
      </c>
      <c r="K130" s="296">
        <f t="shared" si="21"/>
        <v>0</v>
      </c>
      <c r="L130" s="296">
        <f t="shared" si="21"/>
        <v>0</v>
      </c>
      <c r="M130" s="296"/>
    </row>
    <row r="131" spans="2:13" s="259" customFormat="1" ht="12.75">
      <c r="B131" s="299" t="s">
        <v>63</v>
      </c>
      <c r="E131" s="296">
        <f aca="true" t="shared" si="22" ref="E131:L131">E50+E51+E52+E53+E57+E58+E60+E61+E62+E63+E64+E65+E66+E67+E68+E69</f>
        <v>0</v>
      </c>
      <c r="F131" s="296">
        <f t="shared" si="22"/>
        <v>0</v>
      </c>
      <c r="G131" s="296">
        <f t="shared" si="22"/>
        <v>0</v>
      </c>
      <c r="H131" s="296">
        <f t="shared" si="22"/>
        <v>0</v>
      </c>
      <c r="I131" s="296">
        <f t="shared" si="22"/>
        <v>0</v>
      </c>
      <c r="J131" s="296">
        <f t="shared" si="22"/>
        <v>0</v>
      </c>
      <c r="K131" s="296">
        <f t="shared" si="22"/>
        <v>0</v>
      </c>
      <c r="L131" s="296">
        <f t="shared" si="22"/>
        <v>0</v>
      </c>
      <c r="M131" s="296"/>
    </row>
    <row r="132" spans="2:13" s="259" customFormat="1" ht="12.75">
      <c r="B132" s="300" t="s">
        <v>66</v>
      </c>
      <c r="E132" s="296">
        <f aca="true" t="shared" si="23" ref="E132:L132">E55</f>
        <v>0</v>
      </c>
      <c r="F132" s="296">
        <f t="shared" si="23"/>
        <v>0</v>
      </c>
      <c r="G132" s="296">
        <f t="shared" si="23"/>
        <v>0</v>
      </c>
      <c r="H132" s="296">
        <f t="shared" si="23"/>
        <v>0</v>
      </c>
      <c r="I132" s="296">
        <f t="shared" si="23"/>
        <v>0</v>
      </c>
      <c r="J132" s="296">
        <f t="shared" si="23"/>
        <v>0</v>
      </c>
      <c r="K132" s="296">
        <f t="shared" si="23"/>
        <v>0</v>
      </c>
      <c r="L132" s="296">
        <f t="shared" si="23"/>
        <v>0</v>
      </c>
      <c r="M132" s="296"/>
    </row>
    <row r="133" spans="2:13" s="259" customFormat="1" ht="12.75">
      <c r="B133" s="299" t="s">
        <v>64</v>
      </c>
      <c r="E133" s="296">
        <f aca="true" t="shared" si="24" ref="E133:L133">E92</f>
        <v>0</v>
      </c>
      <c r="F133" s="296">
        <f t="shared" si="24"/>
        <v>0</v>
      </c>
      <c r="G133" s="296">
        <f t="shared" si="24"/>
        <v>0</v>
      </c>
      <c r="H133" s="296">
        <f t="shared" si="24"/>
        <v>0</v>
      </c>
      <c r="I133" s="296">
        <f t="shared" si="24"/>
        <v>0</v>
      </c>
      <c r="J133" s="296">
        <f t="shared" si="24"/>
        <v>0</v>
      </c>
      <c r="K133" s="296">
        <f t="shared" si="24"/>
        <v>0</v>
      </c>
      <c r="L133" s="296">
        <f t="shared" si="24"/>
        <v>0</v>
      </c>
      <c r="M133" s="296"/>
    </row>
    <row r="134" spans="2:13" s="259" customFormat="1" ht="12.75">
      <c r="B134" s="300" t="s">
        <v>67</v>
      </c>
      <c r="E134" s="296">
        <f aca="true" t="shared" si="25" ref="E134:L134">E70</f>
        <v>0</v>
      </c>
      <c r="F134" s="296">
        <f t="shared" si="25"/>
        <v>0</v>
      </c>
      <c r="G134" s="296">
        <f t="shared" si="25"/>
        <v>0</v>
      </c>
      <c r="H134" s="296">
        <f t="shared" si="25"/>
        <v>0</v>
      </c>
      <c r="I134" s="296">
        <f t="shared" si="25"/>
        <v>0</v>
      </c>
      <c r="J134" s="296">
        <f t="shared" si="25"/>
        <v>0</v>
      </c>
      <c r="K134" s="296">
        <f t="shared" si="25"/>
        <v>0</v>
      </c>
      <c r="L134" s="296">
        <f t="shared" si="25"/>
        <v>0</v>
      </c>
      <c r="M134" s="296"/>
    </row>
    <row r="135" spans="2:13" s="259" customFormat="1" ht="12.75">
      <c r="B135" s="300"/>
      <c r="E135" s="296"/>
      <c r="F135" s="296"/>
      <c r="G135" s="296"/>
      <c r="H135" s="296"/>
      <c r="I135" s="296"/>
      <c r="J135" s="296"/>
      <c r="K135" s="296"/>
      <c r="L135" s="296"/>
      <c r="M135" s="296"/>
    </row>
    <row r="136" spans="2:13" s="259" customFormat="1" ht="15">
      <c r="B136" s="301" t="s">
        <v>65</v>
      </c>
      <c r="E136" s="296">
        <f>SUM(E124:E134)</f>
        <v>0</v>
      </c>
      <c r="F136" s="296">
        <f aca="true" t="shared" si="26" ref="F136:L136">SUM(F124:F134)</f>
        <v>0</v>
      </c>
      <c r="G136" s="296">
        <f t="shared" si="26"/>
        <v>0</v>
      </c>
      <c r="H136" s="296">
        <f t="shared" si="26"/>
        <v>0</v>
      </c>
      <c r="I136" s="296">
        <f t="shared" si="26"/>
        <v>0</v>
      </c>
      <c r="J136" s="296">
        <f t="shared" si="26"/>
        <v>0</v>
      </c>
      <c r="K136" s="296">
        <f t="shared" si="26"/>
        <v>0</v>
      </c>
      <c r="L136" s="296">
        <f t="shared" si="26"/>
        <v>0</v>
      </c>
      <c r="M136" s="296"/>
    </row>
    <row r="137" spans="2:13" s="259" customFormat="1" ht="12.75">
      <c r="B137" s="368" t="s">
        <v>248</v>
      </c>
      <c r="E137" s="302">
        <f aca="true" t="shared" si="27" ref="E137:L137">E136-E95</f>
        <v>0</v>
      </c>
      <c r="F137" s="302">
        <f t="shared" si="27"/>
        <v>0</v>
      </c>
      <c r="G137" s="302">
        <f t="shared" si="27"/>
        <v>0</v>
      </c>
      <c r="H137" s="302">
        <f t="shared" si="27"/>
        <v>0</v>
      </c>
      <c r="I137" s="302">
        <f t="shared" si="27"/>
        <v>0</v>
      </c>
      <c r="J137" s="302">
        <f t="shared" si="27"/>
        <v>0</v>
      </c>
      <c r="K137" s="302">
        <f t="shared" si="27"/>
        <v>0</v>
      </c>
      <c r="L137" s="302">
        <f t="shared" si="27"/>
        <v>0</v>
      </c>
      <c r="M137" s="302"/>
    </row>
    <row r="138" spans="5:13" s="259" customFormat="1" ht="12.75">
      <c r="E138" s="294"/>
      <c r="F138" s="294"/>
      <c r="G138" s="294"/>
      <c r="H138" s="294"/>
      <c r="I138" s="294"/>
      <c r="J138" s="294"/>
      <c r="K138" s="294"/>
      <c r="L138" s="294"/>
      <c r="M138" s="294"/>
    </row>
    <row r="139" spans="5:13" s="259" customFormat="1" ht="12.75">
      <c r="E139" s="294"/>
      <c r="F139" s="294"/>
      <c r="G139" s="294"/>
      <c r="H139" s="294"/>
      <c r="I139" s="294"/>
      <c r="J139" s="294"/>
      <c r="K139" s="294"/>
      <c r="L139" s="294"/>
      <c r="M139" s="294"/>
    </row>
    <row r="140" spans="5:13" s="259" customFormat="1" ht="12.75">
      <c r="E140" s="294"/>
      <c r="F140" s="294"/>
      <c r="G140" s="294"/>
      <c r="H140" s="294"/>
      <c r="I140" s="294"/>
      <c r="J140" s="294"/>
      <c r="K140" s="294"/>
      <c r="L140" s="294"/>
      <c r="M140" s="294"/>
    </row>
    <row r="141" spans="5:13" s="259" customFormat="1" ht="12.75">
      <c r="E141" s="294"/>
      <c r="F141" s="294"/>
      <c r="G141" s="294"/>
      <c r="H141" s="294"/>
      <c r="I141" s="294"/>
      <c r="J141" s="294"/>
      <c r="K141" s="294"/>
      <c r="L141" s="294"/>
      <c r="M141" s="294"/>
    </row>
    <row r="142" spans="5:13" s="259" customFormat="1" ht="12.75">
      <c r="E142" s="294"/>
      <c r="F142" s="294"/>
      <c r="G142" s="294"/>
      <c r="H142" s="294"/>
      <c r="I142" s="294"/>
      <c r="J142" s="294"/>
      <c r="K142" s="294"/>
      <c r="L142" s="294"/>
      <c r="M142" s="294"/>
    </row>
    <row r="143" spans="5:13" s="259" customFormat="1" ht="12.75">
      <c r="E143" s="294"/>
      <c r="F143" s="294"/>
      <c r="G143" s="294"/>
      <c r="H143" s="294"/>
      <c r="I143" s="294"/>
      <c r="J143" s="294"/>
      <c r="K143" s="294"/>
      <c r="L143" s="294"/>
      <c r="M143" s="294"/>
    </row>
    <row r="144" spans="5:13" s="259" customFormat="1" ht="12.75">
      <c r="E144" s="294"/>
      <c r="F144" s="294"/>
      <c r="G144" s="294"/>
      <c r="H144" s="294"/>
      <c r="I144" s="294"/>
      <c r="J144" s="294"/>
      <c r="K144" s="294"/>
      <c r="L144" s="294"/>
      <c r="M144" s="294"/>
    </row>
    <row r="145" spans="5:13" s="259" customFormat="1" ht="12.75">
      <c r="E145" s="294"/>
      <c r="F145" s="294"/>
      <c r="G145" s="294"/>
      <c r="H145" s="294"/>
      <c r="I145" s="294"/>
      <c r="J145" s="294"/>
      <c r="K145" s="294"/>
      <c r="L145" s="294"/>
      <c r="M145" s="294"/>
    </row>
    <row r="146" spans="5:13" s="259" customFormat="1" ht="12.75">
      <c r="E146" s="294"/>
      <c r="F146" s="294"/>
      <c r="G146" s="294"/>
      <c r="H146" s="294"/>
      <c r="I146" s="294"/>
      <c r="J146" s="294"/>
      <c r="K146" s="294"/>
      <c r="L146" s="294"/>
      <c r="M146" s="294"/>
    </row>
    <row r="147" spans="5:13" s="259" customFormat="1" ht="12.75">
      <c r="E147" s="294"/>
      <c r="F147" s="294"/>
      <c r="G147" s="294"/>
      <c r="H147" s="294"/>
      <c r="I147" s="294"/>
      <c r="J147" s="294"/>
      <c r="K147" s="294"/>
      <c r="L147" s="294"/>
      <c r="M147" s="294"/>
    </row>
    <row r="148" spans="5:13" s="259" customFormat="1" ht="12.75">
      <c r="E148" s="294"/>
      <c r="F148" s="294"/>
      <c r="G148" s="294"/>
      <c r="H148" s="294"/>
      <c r="I148" s="294"/>
      <c r="J148" s="294"/>
      <c r="K148" s="294"/>
      <c r="L148" s="294"/>
      <c r="M148" s="294"/>
    </row>
    <row r="149" spans="5:13" s="259" customFormat="1" ht="12.75">
      <c r="E149" s="294"/>
      <c r="F149" s="294"/>
      <c r="G149" s="294"/>
      <c r="H149" s="294"/>
      <c r="I149" s="294"/>
      <c r="J149" s="294"/>
      <c r="K149" s="294"/>
      <c r="L149" s="294"/>
      <c r="M149" s="294"/>
    </row>
    <row r="150" spans="5:13" s="259" customFormat="1" ht="12.75">
      <c r="E150" s="294"/>
      <c r="F150" s="294"/>
      <c r="G150" s="294"/>
      <c r="H150" s="294"/>
      <c r="I150" s="294"/>
      <c r="J150" s="294"/>
      <c r="K150" s="294"/>
      <c r="L150" s="294"/>
      <c r="M150" s="294"/>
    </row>
    <row r="151" spans="5:13" s="259" customFormat="1" ht="12.75">
      <c r="E151" s="294"/>
      <c r="F151" s="294"/>
      <c r="G151" s="294"/>
      <c r="H151" s="294"/>
      <c r="I151" s="294"/>
      <c r="J151" s="294"/>
      <c r="K151" s="294"/>
      <c r="L151" s="294"/>
      <c r="M151" s="294"/>
    </row>
    <row r="152" spans="5:13" s="259" customFormat="1" ht="12.75">
      <c r="E152" s="294"/>
      <c r="F152" s="294"/>
      <c r="G152" s="294"/>
      <c r="H152" s="294"/>
      <c r="I152" s="294"/>
      <c r="J152" s="294"/>
      <c r="K152" s="294"/>
      <c r="L152" s="294"/>
      <c r="M152" s="294"/>
    </row>
    <row r="153" spans="5:13" s="259" customFormat="1" ht="12.75">
      <c r="E153" s="294"/>
      <c r="F153" s="294"/>
      <c r="G153" s="294"/>
      <c r="H153" s="294"/>
      <c r="I153" s="294"/>
      <c r="J153" s="294"/>
      <c r="K153" s="294"/>
      <c r="L153" s="294"/>
      <c r="M153" s="294"/>
    </row>
    <row r="154" spans="5:13" s="259" customFormat="1" ht="12.75">
      <c r="E154" s="294"/>
      <c r="F154" s="294"/>
      <c r="G154" s="294"/>
      <c r="H154" s="294"/>
      <c r="I154" s="294"/>
      <c r="J154" s="294"/>
      <c r="K154" s="294"/>
      <c r="L154" s="294"/>
      <c r="M154" s="294"/>
    </row>
    <row r="155" spans="5:13" s="259" customFormat="1" ht="12.75">
      <c r="E155" s="294"/>
      <c r="F155" s="294"/>
      <c r="G155" s="294"/>
      <c r="H155" s="294"/>
      <c r="I155" s="294"/>
      <c r="J155" s="294"/>
      <c r="K155" s="294"/>
      <c r="L155" s="294"/>
      <c r="M155" s="294"/>
    </row>
    <row r="156" spans="5:13" s="259" customFormat="1" ht="12.75">
      <c r="E156" s="294"/>
      <c r="F156" s="294"/>
      <c r="G156" s="294"/>
      <c r="H156" s="294"/>
      <c r="I156" s="294"/>
      <c r="J156" s="294"/>
      <c r="K156" s="294"/>
      <c r="L156" s="294"/>
      <c r="M156" s="294"/>
    </row>
    <row r="157" spans="3:13" s="259" customFormat="1" ht="12.75">
      <c r="C157" s="259">
        <v>0</v>
      </c>
      <c r="E157" s="294"/>
      <c r="F157" s="294"/>
      <c r="G157" s="294"/>
      <c r="H157" s="294"/>
      <c r="I157" s="294"/>
      <c r="J157" s="294"/>
      <c r="K157" s="294"/>
      <c r="L157" s="294"/>
      <c r="M157" s="294"/>
    </row>
    <row r="158" spans="3:13" s="259" customFormat="1" ht="12.75">
      <c r="C158" s="259">
        <v>1</v>
      </c>
      <c r="E158" s="294"/>
      <c r="F158" s="294"/>
      <c r="G158" s="294"/>
      <c r="H158" s="294"/>
      <c r="I158" s="294"/>
      <c r="J158" s="294"/>
      <c r="K158" s="294"/>
      <c r="L158" s="294"/>
      <c r="M158" s="294"/>
    </row>
    <row r="159" spans="3:13" s="259" customFormat="1" ht="12.75">
      <c r="C159" s="259">
        <v>2</v>
      </c>
      <c r="E159" s="294"/>
      <c r="F159" s="294"/>
      <c r="G159" s="294"/>
      <c r="H159" s="294"/>
      <c r="I159" s="294"/>
      <c r="J159" s="294"/>
      <c r="K159" s="294"/>
      <c r="L159" s="294"/>
      <c r="M159" s="294"/>
    </row>
    <row r="160" spans="3:13" s="259" customFormat="1" ht="12.75">
      <c r="C160" s="259">
        <v>3</v>
      </c>
      <c r="E160" s="294"/>
      <c r="F160" s="294"/>
      <c r="G160" s="294"/>
      <c r="H160" s="294"/>
      <c r="I160" s="294"/>
      <c r="J160" s="294"/>
      <c r="K160" s="294"/>
      <c r="L160" s="294"/>
      <c r="M160" s="294"/>
    </row>
    <row r="161" spans="3:13" s="259" customFormat="1" ht="12.75">
      <c r="C161" s="259">
        <v>4</v>
      </c>
      <c r="E161" s="294"/>
      <c r="F161" s="294"/>
      <c r="G161" s="294"/>
      <c r="H161" s="294"/>
      <c r="I161" s="294"/>
      <c r="J161" s="294"/>
      <c r="K161" s="294"/>
      <c r="L161" s="294"/>
      <c r="M161" s="294"/>
    </row>
    <row r="162" spans="3:13" s="259" customFormat="1" ht="12.75">
      <c r="C162" s="259">
        <v>5</v>
      </c>
      <c r="E162" s="294"/>
      <c r="F162" s="294"/>
      <c r="G162" s="294"/>
      <c r="H162" s="294"/>
      <c r="I162" s="294"/>
      <c r="J162" s="294"/>
      <c r="K162" s="294"/>
      <c r="L162" s="294"/>
      <c r="M162" s="294"/>
    </row>
    <row r="163" spans="3:13" s="259" customFormat="1" ht="12.75">
      <c r="C163" s="259">
        <v>6</v>
      </c>
      <c r="E163" s="294"/>
      <c r="F163" s="294"/>
      <c r="G163" s="294"/>
      <c r="H163" s="294"/>
      <c r="I163" s="294"/>
      <c r="J163" s="294"/>
      <c r="K163" s="294"/>
      <c r="L163" s="294"/>
      <c r="M163" s="294"/>
    </row>
    <row r="164" spans="3:13" s="259" customFormat="1" ht="12.75">
      <c r="C164" s="259">
        <v>7</v>
      </c>
      <c r="E164" s="294"/>
      <c r="F164" s="294"/>
      <c r="G164" s="294"/>
      <c r="H164" s="294"/>
      <c r="I164" s="294"/>
      <c r="J164" s="294"/>
      <c r="K164" s="294"/>
      <c r="L164" s="294"/>
      <c r="M164" s="294"/>
    </row>
    <row r="165" spans="3:13" s="259" customFormat="1" ht="12.75">
      <c r="C165" s="259">
        <v>8</v>
      </c>
      <c r="E165" s="294"/>
      <c r="F165" s="294"/>
      <c r="G165" s="294"/>
      <c r="H165" s="294"/>
      <c r="I165" s="294"/>
      <c r="J165" s="294"/>
      <c r="K165" s="294"/>
      <c r="L165" s="294"/>
      <c r="M165" s="294"/>
    </row>
    <row r="166" spans="3:13" s="259" customFormat="1" ht="12.75">
      <c r="C166" s="259">
        <v>9</v>
      </c>
      <c r="E166" s="294"/>
      <c r="F166" s="294"/>
      <c r="G166" s="294"/>
      <c r="H166" s="294"/>
      <c r="I166" s="294"/>
      <c r="J166" s="294"/>
      <c r="K166" s="294"/>
      <c r="L166" s="294"/>
      <c r="M166" s="294"/>
    </row>
    <row r="167" spans="3:13" s="259" customFormat="1" ht="12.75">
      <c r="C167" s="259">
        <v>10</v>
      </c>
      <c r="E167" s="294"/>
      <c r="F167" s="294"/>
      <c r="G167" s="294"/>
      <c r="H167" s="294"/>
      <c r="I167" s="294"/>
      <c r="J167" s="294"/>
      <c r="K167" s="294"/>
      <c r="L167" s="294"/>
      <c r="M167" s="294"/>
    </row>
    <row r="168" spans="3:13" s="259" customFormat="1" ht="12.75">
      <c r="C168" s="259">
        <v>11</v>
      </c>
      <c r="E168" s="294"/>
      <c r="F168" s="294"/>
      <c r="G168" s="294"/>
      <c r="H168" s="294"/>
      <c r="I168" s="294"/>
      <c r="J168" s="294"/>
      <c r="K168" s="294"/>
      <c r="L168" s="294"/>
      <c r="M168" s="294"/>
    </row>
    <row r="169" spans="3:13" s="259" customFormat="1" ht="12.75">
      <c r="C169" s="259">
        <v>12</v>
      </c>
      <c r="E169" s="294"/>
      <c r="F169" s="294"/>
      <c r="G169" s="294"/>
      <c r="H169" s="294"/>
      <c r="I169" s="294"/>
      <c r="J169" s="294"/>
      <c r="K169" s="294"/>
      <c r="L169" s="294"/>
      <c r="M169" s="294"/>
    </row>
    <row r="170" spans="5:13" s="259" customFormat="1" ht="12.75">
      <c r="E170" s="294"/>
      <c r="F170" s="294"/>
      <c r="G170" s="294"/>
      <c r="H170" s="294"/>
      <c r="I170" s="294"/>
      <c r="J170" s="294"/>
      <c r="K170" s="294"/>
      <c r="L170" s="294"/>
      <c r="M170" s="294"/>
    </row>
    <row r="171" spans="5:13" ht="12.75">
      <c r="E171" s="15"/>
      <c r="F171" s="15"/>
      <c r="G171" s="15"/>
      <c r="H171" s="15"/>
      <c r="I171" s="294"/>
      <c r="J171" s="15"/>
      <c r="K171" s="294"/>
      <c r="L171" s="15"/>
      <c r="M171" s="15"/>
    </row>
    <row r="172" spans="5:13" ht="12.75">
      <c r="E172" s="15"/>
      <c r="F172" s="15"/>
      <c r="G172" s="15"/>
      <c r="H172" s="15"/>
      <c r="I172" s="294"/>
      <c r="J172" s="15"/>
      <c r="K172" s="294"/>
      <c r="L172" s="15"/>
      <c r="M172" s="15"/>
    </row>
    <row r="173" spans="5:13" ht="12.75">
      <c r="E173" s="15"/>
      <c r="F173" s="15"/>
      <c r="G173" s="15"/>
      <c r="H173" s="15"/>
      <c r="I173" s="294"/>
      <c r="J173" s="15"/>
      <c r="K173" s="294"/>
      <c r="L173" s="15"/>
      <c r="M173" s="15"/>
    </row>
    <row r="174" spans="5:13" ht="12.75">
      <c r="E174" s="15"/>
      <c r="F174" s="15"/>
      <c r="G174" s="15"/>
      <c r="H174" s="15"/>
      <c r="I174" s="294"/>
      <c r="J174" s="15"/>
      <c r="K174" s="294"/>
      <c r="L174" s="15"/>
      <c r="M174" s="15"/>
    </row>
    <row r="175" spans="5:13" ht="12.75">
      <c r="E175" s="15"/>
      <c r="F175" s="15"/>
      <c r="G175" s="15"/>
      <c r="H175" s="15"/>
      <c r="I175" s="294"/>
      <c r="J175" s="15"/>
      <c r="K175" s="294"/>
      <c r="L175" s="15"/>
      <c r="M175" s="15"/>
    </row>
    <row r="176" spans="5:13" ht="12.75">
      <c r="E176" s="15"/>
      <c r="F176" s="15"/>
      <c r="G176" s="15"/>
      <c r="H176" s="15"/>
      <c r="I176" s="294"/>
      <c r="J176" s="15"/>
      <c r="K176" s="294"/>
      <c r="L176" s="15"/>
      <c r="M176" s="15"/>
    </row>
    <row r="177" spans="5:13" ht="12.75">
      <c r="E177" s="15"/>
      <c r="F177" s="15"/>
      <c r="G177" s="15"/>
      <c r="H177" s="15"/>
      <c r="I177" s="294"/>
      <c r="J177" s="15"/>
      <c r="K177" s="294"/>
      <c r="L177" s="15"/>
      <c r="M177" s="15"/>
    </row>
    <row r="178" spans="5:13" ht="12.75">
      <c r="E178" s="15"/>
      <c r="F178" s="15"/>
      <c r="G178" s="15"/>
      <c r="H178" s="15"/>
      <c r="I178" s="294"/>
      <c r="J178" s="15"/>
      <c r="K178" s="294"/>
      <c r="L178" s="15"/>
      <c r="M178" s="15"/>
    </row>
    <row r="179" spans="5:13" ht="12.75">
      <c r="E179" s="15"/>
      <c r="F179" s="15"/>
      <c r="G179" s="15"/>
      <c r="H179" s="15"/>
      <c r="I179" s="294"/>
      <c r="J179" s="15"/>
      <c r="K179" s="294"/>
      <c r="L179" s="15"/>
      <c r="M179" s="15"/>
    </row>
    <row r="180" spans="5:13" ht="12.75">
      <c r="E180" s="15"/>
      <c r="F180" s="15"/>
      <c r="G180" s="15"/>
      <c r="H180" s="15"/>
      <c r="I180" s="294"/>
      <c r="J180" s="15"/>
      <c r="K180" s="294"/>
      <c r="L180" s="15"/>
      <c r="M180" s="15"/>
    </row>
    <row r="181" spans="5:13" ht="12.75">
      <c r="E181" s="15"/>
      <c r="F181" s="15"/>
      <c r="G181" s="15"/>
      <c r="H181" s="15"/>
      <c r="I181" s="294"/>
      <c r="J181" s="15"/>
      <c r="K181" s="294"/>
      <c r="L181" s="15"/>
      <c r="M181" s="15"/>
    </row>
    <row r="182" spans="5:13" ht="12.75">
      <c r="E182" s="15"/>
      <c r="F182" s="15"/>
      <c r="G182" s="15"/>
      <c r="H182" s="15"/>
      <c r="I182" s="294"/>
      <c r="J182" s="15"/>
      <c r="K182" s="294"/>
      <c r="L182" s="15"/>
      <c r="M182" s="15"/>
    </row>
    <row r="183" spans="5:13" ht="12.75">
      <c r="E183" s="15"/>
      <c r="F183" s="15"/>
      <c r="G183" s="15"/>
      <c r="H183" s="15"/>
      <c r="I183" s="294"/>
      <c r="J183" s="15"/>
      <c r="K183" s="294"/>
      <c r="L183" s="15"/>
      <c r="M183" s="15"/>
    </row>
    <row r="184" spans="5:13" ht="12.75">
      <c r="E184" s="15"/>
      <c r="F184" s="15"/>
      <c r="G184" s="15"/>
      <c r="H184" s="15"/>
      <c r="I184" s="294"/>
      <c r="J184" s="15"/>
      <c r="K184" s="294"/>
      <c r="L184" s="15"/>
      <c r="M184" s="15"/>
    </row>
    <row r="185" spans="5:13" ht="12.75">
      <c r="E185" s="15"/>
      <c r="F185" s="15"/>
      <c r="G185" s="15"/>
      <c r="H185" s="15"/>
      <c r="I185" s="294"/>
      <c r="J185" s="15"/>
      <c r="K185" s="294"/>
      <c r="L185" s="15"/>
      <c r="M185" s="15"/>
    </row>
    <row r="186" spans="5:13" ht="12.75">
      <c r="E186" s="15"/>
      <c r="F186" s="15"/>
      <c r="G186" s="15"/>
      <c r="H186" s="15"/>
      <c r="I186" s="294"/>
      <c r="J186" s="15"/>
      <c r="K186" s="294"/>
      <c r="L186" s="15"/>
      <c r="M186" s="15"/>
    </row>
    <row r="187" spans="5:13" ht="12.75">
      <c r="E187" s="15"/>
      <c r="F187" s="15"/>
      <c r="G187" s="15"/>
      <c r="H187" s="15"/>
      <c r="I187" s="294"/>
      <c r="J187" s="15"/>
      <c r="K187" s="294"/>
      <c r="L187" s="15"/>
      <c r="M187" s="15"/>
    </row>
    <row r="188" spans="5:13" ht="12.75">
      <c r="E188" s="15"/>
      <c r="F188" s="15"/>
      <c r="G188" s="15"/>
      <c r="H188" s="15"/>
      <c r="I188" s="294"/>
      <c r="J188" s="15"/>
      <c r="K188" s="294"/>
      <c r="L188" s="15"/>
      <c r="M188" s="15"/>
    </row>
    <row r="189" spans="5:13" ht="12.75">
      <c r="E189" s="15"/>
      <c r="F189" s="15"/>
      <c r="G189" s="15"/>
      <c r="H189" s="15"/>
      <c r="I189" s="294"/>
      <c r="J189" s="15"/>
      <c r="K189" s="294"/>
      <c r="L189" s="15"/>
      <c r="M189" s="15"/>
    </row>
    <row r="190" spans="5:13" ht="12.75">
      <c r="E190" s="15"/>
      <c r="F190" s="15"/>
      <c r="G190" s="15"/>
      <c r="H190" s="15"/>
      <c r="I190" s="294"/>
      <c r="J190" s="15"/>
      <c r="K190" s="294"/>
      <c r="L190" s="15"/>
      <c r="M190" s="15"/>
    </row>
    <row r="191" spans="5:13" ht="12.75">
      <c r="E191" s="15"/>
      <c r="F191" s="15"/>
      <c r="G191" s="15"/>
      <c r="H191" s="15"/>
      <c r="I191" s="294"/>
      <c r="J191" s="15"/>
      <c r="K191" s="294"/>
      <c r="L191" s="15"/>
      <c r="M191" s="15"/>
    </row>
    <row r="192" spans="5:13" ht="12.75">
      <c r="E192" s="15"/>
      <c r="F192" s="15"/>
      <c r="G192" s="15"/>
      <c r="H192" s="15"/>
      <c r="I192" s="294"/>
      <c r="J192" s="15"/>
      <c r="K192" s="294"/>
      <c r="L192" s="15"/>
      <c r="M192" s="15"/>
    </row>
    <row r="193" spans="5:13" ht="12.75">
      <c r="E193" s="15"/>
      <c r="F193" s="15"/>
      <c r="G193" s="15"/>
      <c r="H193" s="15"/>
      <c r="I193" s="294"/>
      <c r="J193" s="15"/>
      <c r="K193" s="294"/>
      <c r="L193" s="15"/>
      <c r="M193" s="15"/>
    </row>
    <row r="194" spans="5:13" ht="12.75">
      <c r="E194" s="15"/>
      <c r="F194" s="15"/>
      <c r="G194" s="15"/>
      <c r="H194" s="15"/>
      <c r="I194" s="294"/>
      <c r="J194" s="15"/>
      <c r="K194" s="294"/>
      <c r="L194" s="15"/>
      <c r="M194" s="15"/>
    </row>
    <row r="195" spans="5:13" ht="12.75">
      <c r="E195" s="15"/>
      <c r="F195" s="15"/>
      <c r="G195" s="15"/>
      <c r="H195" s="15"/>
      <c r="I195" s="294"/>
      <c r="J195" s="15"/>
      <c r="K195" s="294"/>
      <c r="L195" s="15"/>
      <c r="M195" s="15"/>
    </row>
    <row r="196" spans="5:13" ht="12.75">
      <c r="E196" s="15"/>
      <c r="F196" s="15"/>
      <c r="G196" s="15"/>
      <c r="H196" s="15"/>
      <c r="I196" s="294"/>
      <c r="J196" s="15"/>
      <c r="K196" s="294"/>
      <c r="L196" s="15"/>
      <c r="M196" s="15"/>
    </row>
    <row r="197" spans="5:13" ht="12.75">
      <c r="E197" s="15"/>
      <c r="F197" s="15"/>
      <c r="G197" s="15"/>
      <c r="H197" s="15"/>
      <c r="I197" s="294"/>
      <c r="J197" s="15"/>
      <c r="K197" s="294"/>
      <c r="L197" s="15"/>
      <c r="M197" s="15"/>
    </row>
    <row r="198" spans="5:13" ht="12.75">
      <c r="E198" s="15"/>
      <c r="F198" s="15"/>
      <c r="G198" s="15"/>
      <c r="H198" s="15"/>
      <c r="I198" s="294"/>
      <c r="J198" s="15"/>
      <c r="K198" s="294"/>
      <c r="L198" s="15"/>
      <c r="M198" s="15"/>
    </row>
    <row r="199" spans="5:13" ht="12.75">
      <c r="E199" s="15"/>
      <c r="F199" s="15"/>
      <c r="G199" s="15"/>
      <c r="H199" s="15"/>
      <c r="I199" s="294"/>
      <c r="J199" s="15"/>
      <c r="K199" s="294"/>
      <c r="L199" s="15"/>
      <c r="M199" s="15"/>
    </row>
    <row r="200" spans="5:13" ht="12.75">
      <c r="E200" s="15"/>
      <c r="F200" s="15"/>
      <c r="G200" s="15"/>
      <c r="H200" s="15"/>
      <c r="I200" s="294"/>
      <c r="J200" s="15"/>
      <c r="K200" s="294"/>
      <c r="L200" s="15"/>
      <c r="M200" s="15"/>
    </row>
    <row r="201" spans="5:13" ht="12.75">
      <c r="E201" s="15"/>
      <c r="F201" s="15"/>
      <c r="G201" s="15"/>
      <c r="H201" s="15"/>
      <c r="I201" s="294"/>
      <c r="J201" s="15"/>
      <c r="K201" s="294"/>
      <c r="L201" s="15"/>
      <c r="M201" s="15"/>
    </row>
    <row r="202" spans="5:13" ht="12.75">
      <c r="E202" s="15"/>
      <c r="F202" s="15"/>
      <c r="G202" s="15"/>
      <c r="H202" s="15"/>
      <c r="I202" s="294"/>
      <c r="J202" s="15"/>
      <c r="K202" s="294"/>
      <c r="L202" s="15"/>
      <c r="M202" s="15"/>
    </row>
    <row r="203" spans="5:13" ht="12.75">
      <c r="E203" s="15"/>
      <c r="F203" s="15"/>
      <c r="G203" s="15"/>
      <c r="H203" s="15"/>
      <c r="I203" s="294"/>
      <c r="J203" s="15"/>
      <c r="K203" s="294"/>
      <c r="L203" s="15"/>
      <c r="M203" s="15"/>
    </row>
    <row r="204" spans="5:13" ht="12.75">
      <c r="E204" s="15"/>
      <c r="F204" s="15"/>
      <c r="G204" s="15"/>
      <c r="H204" s="15"/>
      <c r="I204" s="294"/>
      <c r="J204" s="15"/>
      <c r="K204" s="294"/>
      <c r="L204" s="15"/>
      <c r="M204" s="15"/>
    </row>
    <row r="205" spans="5:13" ht="12.75">
      <c r="E205" s="15"/>
      <c r="F205" s="15"/>
      <c r="G205" s="15"/>
      <c r="H205" s="15"/>
      <c r="I205" s="294"/>
      <c r="J205" s="15"/>
      <c r="K205" s="294"/>
      <c r="L205" s="15"/>
      <c r="M205" s="15"/>
    </row>
    <row r="206" spans="5:13" ht="12.75">
      <c r="E206" s="15"/>
      <c r="F206" s="15"/>
      <c r="G206" s="15"/>
      <c r="H206" s="15"/>
      <c r="I206" s="294"/>
      <c r="J206" s="15"/>
      <c r="K206" s="294"/>
      <c r="L206" s="15"/>
      <c r="M206" s="15"/>
    </row>
    <row r="207" spans="5:13" ht="12.75">
      <c r="E207" s="15"/>
      <c r="F207" s="15"/>
      <c r="G207" s="15"/>
      <c r="H207" s="15"/>
      <c r="I207" s="294"/>
      <c r="J207" s="15"/>
      <c r="K207" s="294"/>
      <c r="L207" s="15"/>
      <c r="M207" s="15"/>
    </row>
    <row r="208" spans="5:13" ht="12.75">
      <c r="E208" s="15"/>
      <c r="F208" s="15"/>
      <c r="G208" s="15"/>
      <c r="H208" s="15"/>
      <c r="I208" s="294"/>
      <c r="J208" s="15"/>
      <c r="K208" s="294"/>
      <c r="L208" s="15"/>
      <c r="M208" s="15"/>
    </row>
    <row r="209" spans="5:13" ht="12.75">
      <c r="E209" s="15"/>
      <c r="F209" s="15"/>
      <c r="G209" s="15"/>
      <c r="H209" s="15"/>
      <c r="I209" s="294"/>
      <c r="J209" s="15"/>
      <c r="K209" s="294"/>
      <c r="L209" s="15"/>
      <c r="M209" s="15"/>
    </row>
    <row r="210" spans="5:13" ht="12.75">
      <c r="E210" s="15"/>
      <c r="F210" s="15"/>
      <c r="G210" s="15"/>
      <c r="H210" s="15"/>
      <c r="I210" s="294"/>
      <c r="J210" s="15"/>
      <c r="K210" s="294"/>
      <c r="L210" s="15"/>
      <c r="M210" s="15"/>
    </row>
    <row r="211" spans="5:13" ht="12.75">
      <c r="E211" s="15"/>
      <c r="F211" s="15"/>
      <c r="G211" s="15"/>
      <c r="H211" s="15"/>
      <c r="I211" s="294"/>
      <c r="J211" s="15"/>
      <c r="K211" s="294"/>
      <c r="L211" s="15"/>
      <c r="M211" s="15"/>
    </row>
    <row r="212" spans="5:13" ht="12.75">
      <c r="E212" s="15"/>
      <c r="F212" s="15"/>
      <c r="G212" s="15"/>
      <c r="H212" s="15"/>
      <c r="I212" s="294"/>
      <c r="J212" s="15"/>
      <c r="K212" s="294"/>
      <c r="L212" s="15"/>
      <c r="M212" s="15"/>
    </row>
    <row r="213" spans="5:13" ht="12.75">
      <c r="E213" s="15"/>
      <c r="F213" s="15"/>
      <c r="G213" s="15"/>
      <c r="H213" s="15"/>
      <c r="I213" s="294"/>
      <c r="J213" s="15"/>
      <c r="K213" s="294"/>
      <c r="L213" s="15"/>
      <c r="M213" s="15"/>
    </row>
    <row r="214" spans="5:13" ht="12.75">
      <c r="E214" s="15"/>
      <c r="F214" s="15"/>
      <c r="G214" s="15"/>
      <c r="H214" s="15"/>
      <c r="I214" s="294"/>
      <c r="J214" s="15"/>
      <c r="K214" s="294"/>
      <c r="L214" s="15"/>
      <c r="M214" s="15"/>
    </row>
    <row r="215" spans="5:13" ht="12.75">
      <c r="E215" s="15"/>
      <c r="F215" s="15"/>
      <c r="G215" s="15"/>
      <c r="H215" s="15"/>
      <c r="I215" s="294"/>
      <c r="J215" s="15"/>
      <c r="K215" s="294"/>
      <c r="L215" s="15"/>
      <c r="M215" s="15"/>
    </row>
    <row r="216" spans="5:13" ht="12.75">
      <c r="E216" s="15"/>
      <c r="F216" s="15"/>
      <c r="G216" s="15"/>
      <c r="H216" s="15"/>
      <c r="I216" s="294"/>
      <c r="J216" s="15"/>
      <c r="K216" s="294"/>
      <c r="L216" s="15"/>
      <c r="M216" s="15"/>
    </row>
    <row r="217" spans="5:13" ht="12.75">
      <c r="E217" s="15"/>
      <c r="F217" s="15"/>
      <c r="G217" s="15"/>
      <c r="H217" s="15"/>
      <c r="I217" s="294"/>
      <c r="J217" s="15"/>
      <c r="K217" s="294"/>
      <c r="L217" s="15"/>
      <c r="M217" s="15"/>
    </row>
    <row r="218" spans="5:13" ht="12.75">
      <c r="E218" s="15"/>
      <c r="F218" s="15"/>
      <c r="G218" s="15"/>
      <c r="H218" s="15"/>
      <c r="I218" s="294"/>
      <c r="J218" s="15"/>
      <c r="K218" s="294"/>
      <c r="L218" s="15"/>
      <c r="M218" s="15"/>
    </row>
    <row r="219" spans="5:13" ht="12.75">
      <c r="E219" s="15"/>
      <c r="F219" s="15"/>
      <c r="G219" s="15"/>
      <c r="H219" s="15"/>
      <c r="I219" s="294"/>
      <c r="J219" s="15"/>
      <c r="K219" s="294"/>
      <c r="L219" s="15"/>
      <c r="M219" s="15"/>
    </row>
    <row r="220" spans="5:13" ht="12.75">
      <c r="E220" s="15"/>
      <c r="F220" s="15"/>
      <c r="G220" s="15"/>
      <c r="H220" s="15"/>
      <c r="I220" s="294"/>
      <c r="J220" s="15"/>
      <c r="K220" s="294"/>
      <c r="L220" s="15"/>
      <c r="M220" s="15"/>
    </row>
    <row r="221" spans="5:13" ht="12.75">
      <c r="E221" s="15"/>
      <c r="F221" s="15"/>
      <c r="G221" s="15"/>
      <c r="H221" s="15"/>
      <c r="I221" s="294"/>
      <c r="J221" s="15"/>
      <c r="K221" s="294"/>
      <c r="L221" s="15"/>
      <c r="M221" s="15"/>
    </row>
    <row r="222" spans="5:13" ht="12.75">
      <c r="E222" s="15"/>
      <c r="F222" s="15"/>
      <c r="G222" s="15"/>
      <c r="H222" s="15"/>
      <c r="I222" s="294"/>
      <c r="J222" s="15"/>
      <c r="K222" s="294"/>
      <c r="L222" s="15"/>
      <c r="M222" s="15"/>
    </row>
    <row r="223" spans="5:13" ht="12.75">
      <c r="E223" s="15"/>
      <c r="F223" s="15"/>
      <c r="G223" s="15"/>
      <c r="H223" s="15"/>
      <c r="I223" s="294"/>
      <c r="J223" s="15"/>
      <c r="K223" s="294"/>
      <c r="L223" s="15"/>
      <c r="M223" s="15"/>
    </row>
    <row r="224" spans="5:13" ht="12.75">
      <c r="E224" s="15"/>
      <c r="F224" s="15"/>
      <c r="G224" s="15"/>
      <c r="H224" s="15"/>
      <c r="I224" s="294"/>
      <c r="J224" s="15"/>
      <c r="K224" s="294"/>
      <c r="L224" s="15"/>
      <c r="M224" s="15"/>
    </row>
    <row r="225" spans="5:13" ht="12.75">
      <c r="E225" s="15"/>
      <c r="F225" s="15"/>
      <c r="G225" s="15"/>
      <c r="H225" s="15"/>
      <c r="I225" s="294"/>
      <c r="J225" s="15"/>
      <c r="K225" s="294"/>
      <c r="L225" s="15"/>
      <c r="M225" s="15"/>
    </row>
    <row r="226" spans="5:13" ht="12.75">
      <c r="E226" s="15"/>
      <c r="F226" s="15"/>
      <c r="G226" s="15"/>
      <c r="H226" s="15"/>
      <c r="I226" s="294"/>
      <c r="J226" s="15"/>
      <c r="K226" s="294"/>
      <c r="L226" s="15"/>
      <c r="M226" s="15"/>
    </row>
    <row r="227" spans="5:13" ht="12.75">
      <c r="E227" s="15"/>
      <c r="F227" s="15"/>
      <c r="G227" s="15"/>
      <c r="H227" s="15"/>
      <c r="I227" s="294"/>
      <c r="J227" s="15"/>
      <c r="K227" s="294"/>
      <c r="L227" s="15"/>
      <c r="M227" s="15"/>
    </row>
    <row r="228" spans="5:13" ht="12.75">
      <c r="E228" s="15"/>
      <c r="F228" s="15"/>
      <c r="G228" s="15"/>
      <c r="H228" s="15"/>
      <c r="I228" s="294"/>
      <c r="J228" s="15"/>
      <c r="K228" s="294"/>
      <c r="L228" s="15"/>
      <c r="M228" s="15"/>
    </row>
    <row r="229" spans="5:13" ht="12.75">
      <c r="E229" s="15"/>
      <c r="F229" s="15"/>
      <c r="G229" s="15"/>
      <c r="H229" s="15"/>
      <c r="I229" s="294"/>
      <c r="J229" s="15"/>
      <c r="K229" s="294"/>
      <c r="L229" s="15"/>
      <c r="M229" s="15"/>
    </row>
    <row r="230" spans="5:13" ht="12.75">
      <c r="E230" s="15"/>
      <c r="F230" s="15"/>
      <c r="G230" s="15"/>
      <c r="H230" s="15"/>
      <c r="I230" s="294"/>
      <c r="J230" s="15"/>
      <c r="K230" s="294"/>
      <c r="L230" s="15"/>
      <c r="M230" s="15"/>
    </row>
    <row r="231" spans="5:13" ht="12.75">
      <c r="E231" s="15"/>
      <c r="F231" s="15"/>
      <c r="G231" s="15"/>
      <c r="H231" s="15"/>
      <c r="I231" s="294"/>
      <c r="J231" s="15"/>
      <c r="K231" s="294"/>
      <c r="L231" s="15"/>
      <c r="M231" s="15"/>
    </row>
    <row r="232" spans="5:13" ht="12.75">
      <c r="E232" s="15"/>
      <c r="F232" s="15"/>
      <c r="G232" s="15"/>
      <c r="H232" s="15"/>
      <c r="I232" s="294"/>
      <c r="J232" s="15"/>
      <c r="K232" s="294"/>
      <c r="L232" s="15"/>
      <c r="M232" s="15"/>
    </row>
    <row r="233" spans="5:13" ht="12.75">
      <c r="E233" s="15"/>
      <c r="F233" s="15"/>
      <c r="G233" s="15"/>
      <c r="H233" s="15"/>
      <c r="I233" s="294"/>
      <c r="J233" s="15"/>
      <c r="K233" s="294"/>
      <c r="L233" s="15"/>
      <c r="M233" s="15"/>
    </row>
    <row r="234" spans="5:13" ht="12.75">
      <c r="E234" s="15"/>
      <c r="F234" s="15"/>
      <c r="G234" s="15"/>
      <c r="H234" s="15"/>
      <c r="I234" s="294"/>
      <c r="J234" s="15"/>
      <c r="K234" s="294"/>
      <c r="L234" s="15"/>
      <c r="M234" s="15"/>
    </row>
    <row r="235" spans="5:13" ht="12.75">
      <c r="E235" s="15"/>
      <c r="F235" s="15"/>
      <c r="G235" s="15"/>
      <c r="H235" s="15"/>
      <c r="I235" s="294"/>
      <c r="J235" s="15"/>
      <c r="K235" s="294"/>
      <c r="L235" s="15"/>
      <c r="M235" s="15"/>
    </row>
    <row r="236" spans="5:13" ht="12.75">
      <c r="E236" s="15"/>
      <c r="F236" s="15"/>
      <c r="G236" s="15"/>
      <c r="H236" s="15"/>
      <c r="I236" s="294"/>
      <c r="J236" s="15"/>
      <c r="K236" s="294"/>
      <c r="L236" s="15"/>
      <c r="M236" s="15"/>
    </row>
    <row r="237" spans="5:13" ht="12.75">
      <c r="E237" s="15"/>
      <c r="F237" s="15"/>
      <c r="G237" s="15"/>
      <c r="H237" s="15"/>
      <c r="I237" s="294"/>
      <c r="J237" s="15"/>
      <c r="K237" s="294"/>
      <c r="L237" s="15"/>
      <c r="M237" s="15"/>
    </row>
    <row r="238" spans="5:13" ht="12.75">
      <c r="E238" s="15"/>
      <c r="F238" s="15"/>
      <c r="G238" s="15"/>
      <c r="H238" s="15"/>
      <c r="I238" s="294"/>
      <c r="J238" s="15"/>
      <c r="K238" s="294"/>
      <c r="L238" s="15"/>
      <c r="M238" s="15"/>
    </row>
    <row r="239" spans="5:13" ht="12.75">
      <c r="E239" s="15"/>
      <c r="F239" s="15"/>
      <c r="G239" s="15"/>
      <c r="H239" s="15"/>
      <c r="I239" s="294"/>
      <c r="J239" s="15"/>
      <c r="K239" s="294"/>
      <c r="L239" s="15"/>
      <c r="M239" s="15"/>
    </row>
    <row r="240" spans="5:13" ht="12.75">
      <c r="E240" s="15"/>
      <c r="F240" s="15"/>
      <c r="G240" s="15"/>
      <c r="H240" s="15"/>
      <c r="I240" s="294"/>
      <c r="J240" s="15"/>
      <c r="K240" s="294"/>
      <c r="L240" s="15"/>
      <c r="M240" s="15"/>
    </row>
    <row r="241" spans="5:13" ht="12.75">
      <c r="E241" s="15"/>
      <c r="F241" s="15"/>
      <c r="G241" s="15"/>
      <c r="H241" s="15"/>
      <c r="I241" s="294"/>
      <c r="J241" s="15"/>
      <c r="K241" s="294"/>
      <c r="L241" s="15"/>
      <c r="M241" s="15"/>
    </row>
    <row r="242" spans="5:13" ht="12.75">
      <c r="E242" s="15"/>
      <c r="F242" s="15"/>
      <c r="G242" s="15"/>
      <c r="H242" s="15"/>
      <c r="I242" s="294"/>
      <c r="J242" s="15"/>
      <c r="K242" s="294"/>
      <c r="L242" s="15"/>
      <c r="M242" s="15"/>
    </row>
    <row r="243" spans="5:13" ht="12.75">
      <c r="E243" s="15"/>
      <c r="F243" s="15"/>
      <c r="G243" s="15"/>
      <c r="H243" s="15"/>
      <c r="I243" s="294"/>
      <c r="J243" s="15"/>
      <c r="K243" s="294"/>
      <c r="L243" s="15"/>
      <c r="M243" s="15"/>
    </row>
    <row r="244" spans="5:13" ht="12.75">
      <c r="E244" s="15"/>
      <c r="F244" s="15"/>
      <c r="G244" s="15"/>
      <c r="H244" s="15"/>
      <c r="I244" s="294"/>
      <c r="J244" s="15"/>
      <c r="K244" s="294"/>
      <c r="L244" s="15"/>
      <c r="M244" s="15"/>
    </row>
    <row r="245" spans="5:13" ht="12.75">
      <c r="E245" s="15"/>
      <c r="F245" s="15"/>
      <c r="G245" s="15"/>
      <c r="H245" s="15"/>
      <c r="I245" s="294"/>
      <c r="J245" s="15"/>
      <c r="K245" s="294"/>
      <c r="L245" s="15"/>
      <c r="M245" s="15"/>
    </row>
    <row r="246" spans="5:13" ht="12.75">
      <c r="E246" s="15"/>
      <c r="F246" s="15"/>
      <c r="G246" s="15"/>
      <c r="H246" s="15"/>
      <c r="I246" s="294"/>
      <c r="J246" s="15"/>
      <c r="K246" s="294"/>
      <c r="L246" s="15"/>
      <c r="M246" s="15"/>
    </row>
    <row r="247" spans="5:13" ht="12.75">
      <c r="E247" s="15"/>
      <c r="F247" s="15"/>
      <c r="G247" s="15"/>
      <c r="H247" s="15"/>
      <c r="I247" s="294"/>
      <c r="J247" s="15"/>
      <c r="K247" s="294"/>
      <c r="L247" s="15"/>
      <c r="M247" s="15"/>
    </row>
    <row r="248" spans="5:13" ht="12.75">
      <c r="E248" s="15"/>
      <c r="F248" s="15"/>
      <c r="G248" s="15"/>
      <c r="H248" s="15"/>
      <c r="I248" s="294"/>
      <c r="J248" s="15"/>
      <c r="K248" s="294"/>
      <c r="L248" s="15"/>
      <c r="M248" s="15"/>
    </row>
    <row r="249" spans="5:13" ht="12.75">
      <c r="E249" s="15"/>
      <c r="F249" s="15"/>
      <c r="G249" s="15"/>
      <c r="H249" s="15"/>
      <c r="I249" s="294"/>
      <c r="J249" s="15"/>
      <c r="K249" s="294"/>
      <c r="L249" s="15"/>
      <c r="M249" s="15"/>
    </row>
    <row r="250" spans="5:13" ht="12.75">
      <c r="E250" s="15"/>
      <c r="F250" s="15"/>
      <c r="G250" s="15"/>
      <c r="H250" s="15"/>
      <c r="I250" s="294"/>
      <c r="J250" s="15"/>
      <c r="K250" s="294"/>
      <c r="L250" s="15"/>
      <c r="M250" s="15"/>
    </row>
    <row r="251" spans="5:13" ht="12.75">
      <c r="E251" s="15"/>
      <c r="F251" s="15"/>
      <c r="G251" s="15"/>
      <c r="H251" s="15"/>
      <c r="I251" s="294"/>
      <c r="J251" s="15"/>
      <c r="K251" s="294"/>
      <c r="L251" s="15"/>
      <c r="M251" s="15"/>
    </row>
    <row r="252" spans="5:13" ht="12.75">
      <c r="E252" s="15"/>
      <c r="F252" s="15"/>
      <c r="G252" s="15"/>
      <c r="H252" s="15"/>
      <c r="I252" s="294"/>
      <c r="J252" s="15"/>
      <c r="K252" s="294"/>
      <c r="L252" s="15"/>
      <c r="M252" s="15"/>
    </row>
    <row r="253" spans="5:13" ht="12.75">
      <c r="E253" s="15"/>
      <c r="F253" s="15"/>
      <c r="G253" s="15"/>
      <c r="H253" s="15"/>
      <c r="I253" s="294"/>
      <c r="J253" s="15"/>
      <c r="K253" s="294"/>
      <c r="L253" s="15"/>
      <c r="M253" s="15"/>
    </row>
    <row r="254" spans="5:13" ht="12.75">
      <c r="E254" s="15"/>
      <c r="F254" s="15"/>
      <c r="G254" s="15"/>
      <c r="H254" s="15"/>
      <c r="I254" s="294"/>
      <c r="J254" s="15"/>
      <c r="K254" s="294"/>
      <c r="L254" s="15"/>
      <c r="M254" s="15"/>
    </row>
    <row r="255" spans="5:13" ht="12.75">
      <c r="E255" s="15"/>
      <c r="F255" s="15"/>
      <c r="G255" s="15"/>
      <c r="H255" s="15"/>
      <c r="I255" s="294"/>
      <c r="J255" s="15"/>
      <c r="K255" s="294"/>
      <c r="L255" s="15"/>
      <c r="M255" s="15"/>
    </row>
    <row r="256" spans="5:13" ht="12.75">
      <c r="E256" s="15"/>
      <c r="F256" s="15"/>
      <c r="G256" s="15"/>
      <c r="H256" s="15"/>
      <c r="I256" s="294"/>
      <c r="J256" s="15"/>
      <c r="K256" s="294"/>
      <c r="L256" s="15"/>
      <c r="M256" s="15"/>
    </row>
    <row r="257" spans="5:13" ht="12.75">
      <c r="E257" s="15"/>
      <c r="F257" s="15"/>
      <c r="G257" s="15"/>
      <c r="H257" s="15"/>
      <c r="I257" s="294"/>
      <c r="J257" s="15"/>
      <c r="K257" s="294"/>
      <c r="L257" s="15"/>
      <c r="M257" s="15"/>
    </row>
    <row r="258" spans="5:13" ht="12.75">
      <c r="E258" s="15"/>
      <c r="F258" s="15"/>
      <c r="G258" s="15"/>
      <c r="H258" s="15"/>
      <c r="I258" s="294"/>
      <c r="J258" s="15"/>
      <c r="K258" s="294"/>
      <c r="L258" s="15"/>
      <c r="M258" s="15"/>
    </row>
    <row r="259" spans="5:13" ht="12.75">
      <c r="E259" s="15"/>
      <c r="F259" s="15"/>
      <c r="G259" s="15"/>
      <c r="H259" s="15"/>
      <c r="I259" s="294"/>
      <c r="J259" s="15"/>
      <c r="K259" s="294"/>
      <c r="L259" s="15"/>
      <c r="M259" s="15"/>
    </row>
    <row r="260" spans="5:13" ht="12.75">
      <c r="E260" s="15"/>
      <c r="F260" s="15"/>
      <c r="G260" s="15"/>
      <c r="H260" s="15"/>
      <c r="I260" s="294"/>
      <c r="J260" s="15"/>
      <c r="K260" s="294"/>
      <c r="L260" s="15"/>
      <c r="M260" s="15"/>
    </row>
    <row r="261" spans="5:13" ht="12.75">
      <c r="E261" s="15"/>
      <c r="F261" s="15"/>
      <c r="G261" s="15"/>
      <c r="H261" s="15"/>
      <c r="I261" s="294"/>
      <c r="J261" s="15"/>
      <c r="K261" s="294"/>
      <c r="L261" s="15"/>
      <c r="M261" s="15"/>
    </row>
    <row r="262" spans="5:13" ht="12.75">
      <c r="E262" s="15"/>
      <c r="F262" s="15"/>
      <c r="G262" s="15"/>
      <c r="H262" s="15"/>
      <c r="I262" s="294"/>
      <c r="J262" s="15"/>
      <c r="K262" s="294"/>
      <c r="L262" s="15"/>
      <c r="M262" s="15"/>
    </row>
    <row r="263" spans="5:13" ht="12.75">
      <c r="E263" s="15"/>
      <c r="F263" s="15"/>
      <c r="G263" s="15"/>
      <c r="H263" s="15"/>
      <c r="I263" s="294"/>
      <c r="J263" s="15"/>
      <c r="K263" s="294"/>
      <c r="L263" s="15"/>
      <c r="M263" s="15"/>
    </row>
    <row r="264" spans="5:13" ht="12.75">
      <c r="E264" s="15"/>
      <c r="F264" s="15"/>
      <c r="G264" s="15"/>
      <c r="H264" s="15"/>
      <c r="I264" s="294"/>
      <c r="J264" s="15"/>
      <c r="K264" s="294"/>
      <c r="L264" s="15"/>
      <c r="M264" s="15"/>
    </row>
    <row r="265" spans="5:13" ht="12.75">
      <c r="E265" s="15"/>
      <c r="F265" s="15"/>
      <c r="G265" s="15"/>
      <c r="H265" s="15"/>
      <c r="I265" s="294"/>
      <c r="J265" s="15"/>
      <c r="K265" s="294"/>
      <c r="L265" s="15"/>
      <c r="M265" s="15"/>
    </row>
    <row r="266" spans="5:13" ht="12.75">
      <c r="E266" s="15"/>
      <c r="F266" s="15"/>
      <c r="G266" s="15"/>
      <c r="H266" s="15"/>
      <c r="I266" s="294"/>
      <c r="J266" s="15"/>
      <c r="K266" s="294"/>
      <c r="L266" s="15"/>
      <c r="M266" s="15"/>
    </row>
    <row r="267" spans="5:13" ht="12.75">
      <c r="E267" s="15"/>
      <c r="F267" s="15"/>
      <c r="G267" s="15"/>
      <c r="H267" s="15"/>
      <c r="I267" s="294"/>
      <c r="J267" s="15"/>
      <c r="K267" s="294"/>
      <c r="L267" s="15"/>
      <c r="M267" s="15"/>
    </row>
    <row r="268" spans="5:13" ht="12.75">
      <c r="E268" s="15"/>
      <c r="F268" s="15"/>
      <c r="G268" s="15"/>
      <c r="H268" s="15"/>
      <c r="I268" s="294"/>
      <c r="J268" s="15"/>
      <c r="K268" s="294"/>
      <c r="L268" s="15"/>
      <c r="M268" s="15"/>
    </row>
    <row r="269" spans="5:13" ht="12.75">
      <c r="E269" s="15"/>
      <c r="F269" s="15"/>
      <c r="G269" s="15"/>
      <c r="H269" s="15"/>
      <c r="I269" s="294"/>
      <c r="J269" s="15"/>
      <c r="K269" s="294"/>
      <c r="L269" s="15"/>
      <c r="M269" s="15"/>
    </row>
    <row r="270" spans="5:13" ht="12.75">
      <c r="E270" s="15"/>
      <c r="F270" s="15"/>
      <c r="G270" s="15"/>
      <c r="H270" s="15"/>
      <c r="I270" s="294"/>
      <c r="J270" s="15"/>
      <c r="K270" s="294"/>
      <c r="L270" s="15"/>
      <c r="M270" s="15"/>
    </row>
    <row r="271" spans="5:13" ht="12.75">
      <c r="E271" s="15"/>
      <c r="F271" s="15"/>
      <c r="G271" s="15"/>
      <c r="H271" s="15"/>
      <c r="I271" s="294"/>
      <c r="J271" s="15"/>
      <c r="K271" s="294"/>
      <c r="L271" s="15"/>
      <c r="M271" s="15"/>
    </row>
    <row r="272" spans="5:13" ht="12.75">
      <c r="E272" s="15"/>
      <c r="F272" s="15"/>
      <c r="G272" s="15"/>
      <c r="H272" s="15"/>
      <c r="I272" s="294"/>
      <c r="J272" s="15"/>
      <c r="K272" s="294"/>
      <c r="L272" s="15"/>
      <c r="M272" s="15"/>
    </row>
    <row r="273" spans="5:13" ht="12.75">
      <c r="E273" s="15"/>
      <c r="F273" s="15"/>
      <c r="G273" s="15"/>
      <c r="H273" s="15"/>
      <c r="I273" s="294"/>
      <c r="J273" s="15"/>
      <c r="K273" s="294"/>
      <c r="L273" s="15"/>
      <c r="M273" s="15"/>
    </row>
    <row r="274" spans="5:13" ht="12.75">
      <c r="E274" s="15"/>
      <c r="F274" s="15"/>
      <c r="G274" s="15"/>
      <c r="H274" s="15"/>
      <c r="I274" s="294"/>
      <c r="J274" s="15"/>
      <c r="K274" s="294"/>
      <c r="L274" s="15"/>
      <c r="M274" s="15"/>
    </row>
    <row r="275" spans="5:13" ht="12.75">
      <c r="E275" s="15"/>
      <c r="F275" s="15"/>
      <c r="G275" s="15"/>
      <c r="H275" s="15"/>
      <c r="I275" s="294"/>
      <c r="J275" s="15"/>
      <c r="K275" s="294"/>
      <c r="L275" s="15"/>
      <c r="M275" s="15"/>
    </row>
    <row r="276" spans="5:13" ht="12.75">
      <c r="E276" s="15"/>
      <c r="F276" s="15"/>
      <c r="G276" s="15"/>
      <c r="H276" s="15"/>
      <c r="I276" s="294"/>
      <c r="J276" s="15"/>
      <c r="K276" s="294"/>
      <c r="L276" s="15"/>
      <c r="M276" s="15"/>
    </row>
    <row r="277" spans="5:13" ht="12.75">
      <c r="E277" s="15"/>
      <c r="F277" s="15"/>
      <c r="G277" s="15"/>
      <c r="H277" s="15"/>
      <c r="I277" s="294"/>
      <c r="J277" s="15"/>
      <c r="K277" s="294"/>
      <c r="L277" s="15"/>
      <c r="M277" s="15"/>
    </row>
    <row r="278" spans="5:13" ht="12.75">
      <c r="E278" s="15"/>
      <c r="F278" s="15"/>
      <c r="G278" s="15"/>
      <c r="H278" s="15"/>
      <c r="I278" s="294"/>
      <c r="J278" s="15"/>
      <c r="K278" s="294"/>
      <c r="L278" s="15"/>
      <c r="M278" s="15"/>
    </row>
    <row r="279" spans="5:13" ht="12.75">
      <c r="E279" s="15"/>
      <c r="F279" s="15"/>
      <c r="G279" s="15"/>
      <c r="H279" s="15"/>
      <c r="I279" s="294"/>
      <c r="J279" s="15"/>
      <c r="K279" s="294"/>
      <c r="L279" s="15"/>
      <c r="M279" s="15"/>
    </row>
    <row r="280" spans="5:13" ht="12.75">
      <c r="E280" s="15"/>
      <c r="F280" s="15"/>
      <c r="G280" s="15"/>
      <c r="H280" s="15"/>
      <c r="I280" s="294"/>
      <c r="J280" s="15"/>
      <c r="K280" s="294"/>
      <c r="L280" s="15"/>
      <c r="M280" s="15"/>
    </row>
    <row r="281" spans="5:13" ht="12.75">
      <c r="E281" s="15"/>
      <c r="F281" s="15"/>
      <c r="G281" s="15"/>
      <c r="H281" s="15"/>
      <c r="I281" s="294"/>
      <c r="J281" s="15"/>
      <c r="K281" s="294"/>
      <c r="L281" s="15"/>
      <c r="M281" s="15"/>
    </row>
    <row r="282" spans="5:13" ht="12.75">
      <c r="E282" s="15"/>
      <c r="F282" s="15"/>
      <c r="G282" s="15"/>
      <c r="H282" s="15"/>
      <c r="I282" s="294"/>
      <c r="J282" s="15"/>
      <c r="K282" s="294"/>
      <c r="L282" s="15"/>
      <c r="M282" s="15"/>
    </row>
    <row r="283" spans="5:13" ht="12.75">
      <c r="E283" s="15"/>
      <c r="F283" s="15"/>
      <c r="G283" s="15"/>
      <c r="H283" s="15"/>
      <c r="I283" s="294"/>
      <c r="J283" s="15"/>
      <c r="K283" s="294"/>
      <c r="L283" s="15"/>
      <c r="M283" s="15"/>
    </row>
    <row r="284" spans="5:13" ht="12.75">
      <c r="E284" s="15"/>
      <c r="F284" s="15"/>
      <c r="G284" s="15"/>
      <c r="H284" s="15"/>
      <c r="I284" s="294"/>
      <c r="J284" s="15"/>
      <c r="K284" s="294"/>
      <c r="L284" s="15"/>
      <c r="M284" s="15"/>
    </row>
    <row r="285" spans="5:13" ht="12.75">
      <c r="E285" s="15"/>
      <c r="F285" s="15"/>
      <c r="G285" s="15"/>
      <c r="H285" s="15"/>
      <c r="I285" s="294"/>
      <c r="J285" s="15"/>
      <c r="K285" s="294"/>
      <c r="L285" s="15"/>
      <c r="M285" s="15"/>
    </row>
    <row r="286" spans="5:13" ht="12.75">
      <c r="E286" s="15"/>
      <c r="F286" s="15"/>
      <c r="G286" s="15"/>
      <c r="H286" s="15"/>
      <c r="I286" s="294"/>
      <c r="J286" s="15"/>
      <c r="K286" s="294"/>
      <c r="L286" s="15"/>
      <c r="M286" s="15"/>
    </row>
    <row r="287" spans="5:13" ht="12.75">
      <c r="E287" s="15"/>
      <c r="F287" s="15"/>
      <c r="G287" s="15"/>
      <c r="H287" s="15"/>
      <c r="I287" s="294"/>
      <c r="J287" s="15"/>
      <c r="K287" s="294"/>
      <c r="L287" s="15"/>
      <c r="M287" s="15"/>
    </row>
    <row r="288" spans="5:13" ht="12.75">
      <c r="E288" s="15"/>
      <c r="F288" s="15"/>
      <c r="G288" s="15"/>
      <c r="H288" s="15"/>
      <c r="I288" s="294"/>
      <c r="J288" s="15"/>
      <c r="K288" s="294"/>
      <c r="L288" s="15"/>
      <c r="M288" s="15"/>
    </row>
    <row r="289" spans="5:13" ht="12.75">
      <c r="E289" s="15"/>
      <c r="F289" s="15"/>
      <c r="G289" s="15"/>
      <c r="H289" s="15"/>
      <c r="I289" s="294"/>
      <c r="J289" s="15"/>
      <c r="K289" s="294"/>
      <c r="L289" s="15"/>
      <c r="M289" s="15"/>
    </row>
    <row r="290" spans="5:13" ht="12.75">
      <c r="E290" s="15"/>
      <c r="F290" s="15"/>
      <c r="G290" s="15"/>
      <c r="H290" s="15"/>
      <c r="I290" s="294"/>
      <c r="J290" s="15"/>
      <c r="K290" s="294"/>
      <c r="L290" s="15"/>
      <c r="M290" s="15"/>
    </row>
    <row r="291" spans="5:13" ht="12.75">
      <c r="E291" s="15"/>
      <c r="F291" s="15"/>
      <c r="G291" s="15"/>
      <c r="H291" s="15"/>
      <c r="I291" s="294"/>
      <c r="J291" s="15"/>
      <c r="K291" s="294"/>
      <c r="L291" s="15"/>
      <c r="M291" s="15"/>
    </row>
    <row r="292" spans="5:13" ht="12.75">
      <c r="E292" s="15"/>
      <c r="F292" s="15"/>
      <c r="G292" s="15"/>
      <c r="H292" s="15"/>
      <c r="I292" s="294"/>
      <c r="J292" s="15"/>
      <c r="K292" s="294"/>
      <c r="L292" s="15"/>
      <c r="M292" s="15"/>
    </row>
    <row r="293" spans="5:13" ht="12.75">
      <c r="E293" s="15"/>
      <c r="F293" s="15"/>
      <c r="G293" s="15"/>
      <c r="H293" s="15"/>
      <c r="I293" s="294"/>
      <c r="J293" s="15"/>
      <c r="K293" s="294"/>
      <c r="L293" s="15"/>
      <c r="M293" s="15"/>
    </row>
    <row r="294" spans="5:13" ht="12.75">
      <c r="E294" s="15"/>
      <c r="F294" s="15"/>
      <c r="G294" s="15"/>
      <c r="H294" s="15"/>
      <c r="I294" s="294"/>
      <c r="J294" s="15"/>
      <c r="K294" s="294"/>
      <c r="L294" s="15"/>
      <c r="M294" s="15"/>
    </row>
    <row r="295" spans="5:13" ht="12.75">
      <c r="E295" s="15"/>
      <c r="F295" s="15"/>
      <c r="G295" s="15"/>
      <c r="H295" s="15"/>
      <c r="I295" s="294"/>
      <c r="J295" s="15"/>
      <c r="K295" s="294"/>
      <c r="L295" s="15"/>
      <c r="M295" s="15"/>
    </row>
    <row r="296" spans="5:13" ht="12.75">
      <c r="E296" s="15"/>
      <c r="F296" s="15"/>
      <c r="G296" s="15"/>
      <c r="H296" s="15"/>
      <c r="I296" s="294"/>
      <c r="J296" s="15"/>
      <c r="K296" s="294"/>
      <c r="L296" s="15"/>
      <c r="M296" s="15"/>
    </row>
    <row r="297" spans="5:13" ht="12.75">
      <c r="E297" s="15"/>
      <c r="F297" s="15"/>
      <c r="G297" s="15"/>
      <c r="H297" s="15"/>
      <c r="I297" s="294"/>
      <c r="J297" s="15"/>
      <c r="K297" s="294"/>
      <c r="L297" s="15"/>
      <c r="M297" s="15"/>
    </row>
    <row r="298" spans="5:13" ht="12.75">
      <c r="E298" s="15"/>
      <c r="F298" s="15"/>
      <c r="G298" s="15"/>
      <c r="H298" s="15"/>
      <c r="I298" s="294"/>
      <c r="J298" s="15"/>
      <c r="K298" s="294"/>
      <c r="L298" s="15"/>
      <c r="M298" s="15"/>
    </row>
    <row r="299" spans="5:13" ht="12.75">
      <c r="E299" s="15"/>
      <c r="F299" s="15"/>
      <c r="G299" s="15"/>
      <c r="H299" s="15"/>
      <c r="I299" s="294"/>
      <c r="J299" s="15"/>
      <c r="K299" s="294"/>
      <c r="L299" s="15"/>
      <c r="M299" s="15"/>
    </row>
    <row r="300" spans="5:13" ht="12.75">
      <c r="E300" s="15"/>
      <c r="F300" s="15"/>
      <c r="G300" s="15"/>
      <c r="H300" s="15"/>
      <c r="I300" s="294"/>
      <c r="J300" s="15"/>
      <c r="K300" s="294"/>
      <c r="L300" s="15"/>
      <c r="M300" s="15"/>
    </row>
    <row r="301" spans="5:13" ht="12.75">
      <c r="E301" s="15"/>
      <c r="F301" s="15"/>
      <c r="G301" s="15"/>
      <c r="H301" s="15"/>
      <c r="I301" s="294"/>
      <c r="J301" s="15"/>
      <c r="K301" s="294"/>
      <c r="L301" s="15"/>
      <c r="M301" s="15"/>
    </row>
    <row r="302" spans="5:13" ht="12.75">
      <c r="E302" s="15"/>
      <c r="F302" s="15"/>
      <c r="G302" s="15"/>
      <c r="H302" s="15"/>
      <c r="I302" s="294"/>
      <c r="J302" s="15"/>
      <c r="K302" s="294"/>
      <c r="L302" s="15"/>
      <c r="M302" s="15"/>
    </row>
    <row r="303" spans="5:13" ht="12.75">
      <c r="E303" s="15"/>
      <c r="F303" s="15"/>
      <c r="G303" s="15"/>
      <c r="H303" s="15"/>
      <c r="I303" s="294"/>
      <c r="J303" s="15"/>
      <c r="K303" s="294"/>
      <c r="L303" s="15"/>
      <c r="M303" s="15"/>
    </row>
    <row r="304" spans="5:13" ht="12.75">
      <c r="E304" s="15"/>
      <c r="F304" s="15"/>
      <c r="G304" s="15"/>
      <c r="H304" s="15"/>
      <c r="I304" s="294"/>
      <c r="J304" s="15"/>
      <c r="K304" s="294"/>
      <c r="L304" s="15"/>
      <c r="M304" s="15"/>
    </row>
    <row r="305" spans="5:13" ht="12.75">
      <c r="E305" s="15"/>
      <c r="F305" s="15"/>
      <c r="G305" s="15"/>
      <c r="H305" s="15"/>
      <c r="I305" s="294"/>
      <c r="J305" s="15"/>
      <c r="K305" s="294"/>
      <c r="L305" s="15"/>
      <c r="M305" s="15"/>
    </row>
    <row r="306" spans="5:13" ht="12.75">
      <c r="E306" s="15"/>
      <c r="F306" s="15"/>
      <c r="G306" s="15"/>
      <c r="H306" s="15"/>
      <c r="I306" s="294"/>
      <c r="J306" s="15"/>
      <c r="K306" s="294"/>
      <c r="L306" s="15"/>
      <c r="M306" s="15"/>
    </row>
    <row r="307" spans="5:13" ht="12.75">
      <c r="E307" s="15"/>
      <c r="F307" s="15"/>
      <c r="G307" s="15"/>
      <c r="H307" s="15"/>
      <c r="I307" s="294"/>
      <c r="J307" s="15"/>
      <c r="K307" s="294"/>
      <c r="L307" s="15"/>
      <c r="M307" s="15"/>
    </row>
    <row r="308" spans="5:13" ht="12.75">
      <c r="E308" s="15"/>
      <c r="F308" s="15"/>
      <c r="G308" s="15"/>
      <c r="H308" s="15"/>
      <c r="I308" s="294"/>
      <c r="J308" s="15"/>
      <c r="K308" s="294"/>
      <c r="L308" s="15"/>
      <c r="M308" s="15"/>
    </row>
    <row r="309" spans="5:13" ht="12.75">
      <c r="E309" s="15"/>
      <c r="F309" s="15"/>
      <c r="G309" s="15"/>
      <c r="H309" s="15"/>
      <c r="I309" s="294"/>
      <c r="J309" s="15"/>
      <c r="K309" s="294"/>
      <c r="L309" s="15"/>
      <c r="M309" s="15"/>
    </row>
    <row r="310" spans="5:13" ht="12.75">
      <c r="E310" s="15"/>
      <c r="F310" s="15"/>
      <c r="G310" s="15"/>
      <c r="H310" s="15"/>
      <c r="I310" s="294"/>
      <c r="J310" s="15"/>
      <c r="K310" s="294"/>
      <c r="L310" s="15"/>
      <c r="M310" s="15"/>
    </row>
    <row r="311" spans="5:13" ht="12.75">
      <c r="E311" s="15"/>
      <c r="F311" s="15"/>
      <c r="G311" s="15"/>
      <c r="H311" s="15"/>
      <c r="I311" s="294"/>
      <c r="J311" s="15"/>
      <c r="K311" s="294"/>
      <c r="L311" s="15"/>
      <c r="M311" s="15"/>
    </row>
    <row r="312" spans="5:13" ht="12.75">
      <c r="E312" s="15"/>
      <c r="F312" s="15"/>
      <c r="G312" s="15"/>
      <c r="H312" s="15"/>
      <c r="I312" s="294"/>
      <c r="J312" s="15"/>
      <c r="K312" s="294"/>
      <c r="L312" s="15"/>
      <c r="M312" s="15"/>
    </row>
    <row r="313" spans="5:13" ht="12.75">
      <c r="E313" s="15"/>
      <c r="F313" s="15"/>
      <c r="G313" s="15"/>
      <c r="H313" s="15"/>
      <c r="I313" s="294"/>
      <c r="J313" s="15"/>
      <c r="K313" s="294"/>
      <c r="L313" s="15"/>
      <c r="M313" s="15"/>
    </row>
    <row r="314" spans="5:13" ht="12.75">
      <c r="E314" s="15"/>
      <c r="F314" s="15"/>
      <c r="G314" s="15"/>
      <c r="H314" s="15"/>
      <c r="I314" s="294"/>
      <c r="J314" s="15"/>
      <c r="K314" s="294"/>
      <c r="L314" s="15"/>
      <c r="M314" s="15"/>
    </row>
    <row r="315" spans="5:13" ht="12.75">
      <c r="E315" s="15"/>
      <c r="F315" s="15"/>
      <c r="G315" s="15"/>
      <c r="H315" s="15"/>
      <c r="I315" s="294"/>
      <c r="J315" s="15"/>
      <c r="K315" s="294"/>
      <c r="L315" s="15"/>
      <c r="M315" s="15"/>
    </row>
    <row r="316" spans="5:13" ht="12.75">
      <c r="E316" s="15"/>
      <c r="F316" s="15"/>
      <c r="G316" s="15"/>
      <c r="H316" s="15"/>
      <c r="I316" s="294"/>
      <c r="J316" s="15"/>
      <c r="K316" s="294"/>
      <c r="L316" s="15"/>
      <c r="M316" s="15"/>
    </row>
    <row r="317" spans="5:13" ht="12.75">
      <c r="E317" s="15"/>
      <c r="F317" s="15"/>
      <c r="G317" s="15"/>
      <c r="H317" s="15"/>
      <c r="I317" s="294"/>
      <c r="J317" s="15"/>
      <c r="K317" s="294"/>
      <c r="L317" s="15"/>
      <c r="M317" s="15"/>
    </row>
    <row r="318" spans="5:13" ht="12.75">
      <c r="E318" s="15"/>
      <c r="F318" s="15"/>
      <c r="G318" s="15"/>
      <c r="H318" s="15"/>
      <c r="I318" s="294"/>
      <c r="J318" s="15"/>
      <c r="K318" s="294"/>
      <c r="L318" s="15"/>
      <c r="M318" s="15"/>
    </row>
    <row r="319" spans="5:13" ht="12.75">
      <c r="E319" s="15"/>
      <c r="F319" s="15"/>
      <c r="G319" s="15"/>
      <c r="H319" s="15"/>
      <c r="I319" s="294"/>
      <c r="J319" s="15"/>
      <c r="K319" s="294"/>
      <c r="L319" s="15"/>
      <c r="M319" s="15"/>
    </row>
    <row r="320" spans="5:13" ht="12.75">
      <c r="E320" s="15"/>
      <c r="F320" s="15"/>
      <c r="G320" s="15"/>
      <c r="H320" s="15"/>
      <c r="I320" s="294"/>
      <c r="J320" s="15"/>
      <c r="K320" s="294"/>
      <c r="L320" s="15"/>
      <c r="M320" s="15"/>
    </row>
    <row r="321" spans="5:13" ht="12.75">
      <c r="E321" s="15"/>
      <c r="F321" s="15"/>
      <c r="G321" s="15"/>
      <c r="H321" s="15"/>
      <c r="I321" s="294"/>
      <c r="J321" s="15"/>
      <c r="K321" s="294"/>
      <c r="L321" s="15"/>
      <c r="M321" s="15"/>
    </row>
    <row r="322" spans="5:13" ht="12.75">
      <c r="E322" s="15"/>
      <c r="F322" s="15"/>
      <c r="G322" s="15"/>
      <c r="H322" s="15"/>
      <c r="I322" s="294"/>
      <c r="J322" s="15"/>
      <c r="K322" s="294"/>
      <c r="L322" s="15"/>
      <c r="M322" s="15"/>
    </row>
    <row r="323" spans="5:13" ht="12.75">
      <c r="E323" s="15"/>
      <c r="F323" s="15"/>
      <c r="G323" s="15"/>
      <c r="H323" s="15"/>
      <c r="I323" s="294"/>
      <c r="J323" s="15"/>
      <c r="K323" s="294"/>
      <c r="L323" s="15"/>
      <c r="M323" s="15"/>
    </row>
    <row r="324" spans="5:13" ht="12.75">
      <c r="E324" s="15"/>
      <c r="F324" s="15"/>
      <c r="G324" s="15"/>
      <c r="H324" s="15"/>
      <c r="I324" s="294"/>
      <c r="J324" s="15"/>
      <c r="K324" s="294"/>
      <c r="L324" s="15"/>
      <c r="M324" s="15"/>
    </row>
    <row r="325" spans="5:13" ht="12.75">
      <c r="E325" s="15"/>
      <c r="F325" s="15"/>
      <c r="G325" s="15"/>
      <c r="H325" s="15"/>
      <c r="I325" s="294"/>
      <c r="J325" s="15"/>
      <c r="K325" s="294"/>
      <c r="L325" s="15"/>
      <c r="M325" s="15"/>
    </row>
    <row r="326" spans="5:13" ht="12.75">
      <c r="E326" s="15"/>
      <c r="F326" s="15"/>
      <c r="G326" s="15"/>
      <c r="H326" s="15"/>
      <c r="I326" s="294"/>
      <c r="J326" s="15"/>
      <c r="K326" s="294"/>
      <c r="L326" s="15"/>
      <c r="M326" s="15"/>
    </row>
    <row r="327" spans="5:13" ht="12.75">
      <c r="E327" s="15"/>
      <c r="F327" s="15"/>
      <c r="G327" s="15"/>
      <c r="H327" s="15"/>
      <c r="I327" s="294"/>
      <c r="J327" s="15"/>
      <c r="K327" s="294"/>
      <c r="L327" s="15"/>
      <c r="M327" s="15"/>
    </row>
    <row r="328" spans="5:13" ht="12.75">
      <c r="E328" s="15"/>
      <c r="F328" s="15"/>
      <c r="G328" s="15"/>
      <c r="H328" s="15"/>
      <c r="I328" s="294"/>
      <c r="J328" s="15"/>
      <c r="K328" s="294"/>
      <c r="L328" s="15"/>
      <c r="M328" s="15"/>
    </row>
    <row r="329" spans="5:13" ht="12.75">
      <c r="E329" s="15"/>
      <c r="F329" s="15"/>
      <c r="G329" s="15"/>
      <c r="H329" s="15"/>
      <c r="I329" s="294"/>
      <c r="J329" s="15"/>
      <c r="K329" s="294"/>
      <c r="L329" s="15"/>
      <c r="M329" s="15"/>
    </row>
    <row r="330" spans="5:13" ht="12.75">
      <c r="E330" s="15"/>
      <c r="F330" s="15"/>
      <c r="G330" s="15"/>
      <c r="H330" s="15"/>
      <c r="I330" s="294"/>
      <c r="J330" s="15"/>
      <c r="K330" s="294"/>
      <c r="L330" s="15"/>
      <c r="M330" s="15"/>
    </row>
    <row r="331" spans="5:13" ht="12.75">
      <c r="E331" s="15"/>
      <c r="F331" s="15"/>
      <c r="G331" s="15"/>
      <c r="H331" s="15"/>
      <c r="I331" s="294"/>
      <c r="J331" s="15"/>
      <c r="K331" s="294"/>
      <c r="L331" s="15"/>
      <c r="M331" s="15"/>
    </row>
    <row r="332" spans="5:13" ht="12.75">
      <c r="E332" s="15"/>
      <c r="F332" s="15"/>
      <c r="G332" s="15"/>
      <c r="H332" s="15"/>
      <c r="I332" s="294"/>
      <c r="J332" s="15"/>
      <c r="K332" s="294"/>
      <c r="L332" s="15"/>
      <c r="M332" s="15"/>
    </row>
    <row r="333" spans="5:13" ht="12.75">
      <c r="E333" s="15"/>
      <c r="F333" s="15"/>
      <c r="G333" s="15"/>
      <c r="H333" s="15"/>
      <c r="I333" s="294"/>
      <c r="J333" s="15"/>
      <c r="K333" s="294"/>
      <c r="L333" s="15"/>
      <c r="M333" s="15"/>
    </row>
    <row r="334" spans="5:13" ht="12.75">
      <c r="E334" s="15"/>
      <c r="F334" s="15"/>
      <c r="G334" s="15"/>
      <c r="H334" s="15"/>
      <c r="I334" s="294"/>
      <c r="J334" s="15"/>
      <c r="K334" s="294"/>
      <c r="L334" s="15"/>
      <c r="M334" s="15"/>
    </row>
    <row r="335" spans="5:13" ht="12.75">
      <c r="E335" s="15"/>
      <c r="F335" s="15"/>
      <c r="G335" s="15"/>
      <c r="H335" s="15"/>
      <c r="I335" s="294"/>
      <c r="J335" s="15"/>
      <c r="K335" s="294"/>
      <c r="L335" s="15"/>
      <c r="M335" s="15"/>
    </row>
    <row r="336" spans="5:13" ht="12.75">
      <c r="E336" s="15"/>
      <c r="F336" s="15"/>
      <c r="G336" s="15"/>
      <c r="H336" s="15"/>
      <c r="I336" s="294"/>
      <c r="J336" s="15"/>
      <c r="K336" s="294"/>
      <c r="L336" s="15"/>
      <c r="M336" s="15"/>
    </row>
    <row r="337" spans="5:13" ht="12.75">
      <c r="E337" s="15"/>
      <c r="F337" s="15"/>
      <c r="G337" s="15"/>
      <c r="H337" s="15"/>
      <c r="I337" s="294"/>
      <c r="J337" s="15"/>
      <c r="K337" s="294"/>
      <c r="L337" s="15"/>
      <c r="M337" s="15"/>
    </row>
    <row r="338" spans="5:13" ht="12.75">
      <c r="E338" s="15"/>
      <c r="F338" s="15"/>
      <c r="G338" s="15"/>
      <c r="H338" s="15"/>
      <c r="I338" s="294"/>
      <c r="J338" s="15"/>
      <c r="K338" s="294"/>
      <c r="L338" s="15"/>
      <c r="M338" s="15"/>
    </row>
    <row r="339" spans="5:13" ht="12.75">
      <c r="E339" s="15"/>
      <c r="F339" s="15"/>
      <c r="G339" s="15"/>
      <c r="H339" s="15"/>
      <c r="I339" s="294"/>
      <c r="J339" s="15"/>
      <c r="K339" s="294"/>
      <c r="L339" s="15"/>
      <c r="M339" s="15"/>
    </row>
    <row r="340" spans="5:13" ht="12.75">
      <c r="E340" s="15"/>
      <c r="F340" s="15"/>
      <c r="G340" s="15"/>
      <c r="H340" s="15"/>
      <c r="I340" s="294"/>
      <c r="J340" s="15"/>
      <c r="K340" s="294"/>
      <c r="L340" s="15"/>
      <c r="M340" s="15"/>
    </row>
    <row r="341" spans="5:13" ht="12.75">
      <c r="E341" s="15"/>
      <c r="F341" s="15"/>
      <c r="G341" s="15"/>
      <c r="H341" s="15"/>
      <c r="I341" s="294"/>
      <c r="J341" s="15"/>
      <c r="K341" s="294"/>
      <c r="L341" s="15"/>
      <c r="M341" s="15"/>
    </row>
    <row r="342" spans="5:13" ht="12.75">
      <c r="E342" s="15"/>
      <c r="F342" s="15"/>
      <c r="G342" s="15"/>
      <c r="H342" s="15"/>
      <c r="I342" s="294"/>
      <c r="J342" s="15"/>
      <c r="K342" s="294"/>
      <c r="L342" s="15"/>
      <c r="M342" s="15"/>
    </row>
    <row r="343" spans="5:13" ht="12.75">
      <c r="E343" s="15"/>
      <c r="F343" s="15"/>
      <c r="G343" s="15"/>
      <c r="H343" s="15"/>
      <c r="I343" s="294"/>
      <c r="J343" s="15"/>
      <c r="K343" s="294"/>
      <c r="L343" s="15"/>
      <c r="M343" s="15"/>
    </row>
    <row r="344" spans="5:13" ht="12.75">
      <c r="E344" s="15"/>
      <c r="F344" s="15"/>
      <c r="G344" s="15"/>
      <c r="H344" s="15"/>
      <c r="I344" s="294"/>
      <c r="J344" s="15"/>
      <c r="K344" s="294"/>
      <c r="L344" s="15"/>
      <c r="M344" s="15"/>
    </row>
    <row r="345" spans="5:13" ht="12.75">
      <c r="E345" s="15"/>
      <c r="F345" s="15"/>
      <c r="G345" s="15"/>
      <c r="H345" s="15"/>
      <c r="I345" s="294"/>
      <c r="J345" s="15"/>
      <c r="K345" s="294"/>
      <c r="L345" s="15"/>
      <c r="M345" s="15"/>
    </row>
    <row r="346" spans="5:13" ht="12.75">
      <c r="E346" s="15"/>
      <c r="F346" s="15"/>
      <c r="G346" s="15"/>
      <c r="H346" s="15"/>
      <c r="I346" s="294"/>
      <c r="J346" s="15"/>
      <c r="K346" s="294"/>
      <c r="L346" s="15"/>
      <c r="M346" s="15"/>
    </row>
    <row r="347" spans="5:13" ht="12.75">
      <c r="E347" s="15"/>
      <c r="F347" s="15"/>
      <c r="G347" s="15"/>
      <c r="H347" s="15"/>
      <c r="I347" s="294"/>
      <c r="J347" s="15"/>
      <c r="K347" s="294"/>
      <c r="L347" s="15"/>
      <c r="M347" s="15"/>
    </row>
    <row r="348" spans="5:13" ht="12.75">
      <c r="E348" s="15"/>
      <c r="F348" s="15"/>
      <c r="G348" s="15"/>
      <c r="H348" s="15"/>
      <c r="I348" s="294"/>
      <c r="J348" s="15"/>
      <c r="K348" s="294"/>
      <c r="L348" s="15"/>
      <c r="M348" s="15"/>
    </row>
    <row r="349" spans="5:13" ht="12.75">
      <c r="E349" s="15"/>
      <c r="F349" s="15"/>
      <c r="G349" s="15"/>
      <c r="H349" s="15"/>
      <c r="I349" s="294"/>
      <c r="J349" s="15"/>
      <c r="K349" s="294"/>
      <c r="L349" s="15"/>
      <c r="M349" s="15"/>
    </row>
    <row r="350" spans="5:13" ht="12.75">
      <c r="E350" s="15"/>
      <c r="F350" s="15"/>
      <c r="G350" s="15"/>
      <c r="H350" s="15"/>
      <c r="I350" s="294"/>
      <c r="J350" s="15"/>
      <c r="K350" s="294"/>
      <c r="L350" s="15"/>
      <c r="M350" s="15"/>
    </row>
    <row r="351" spans="5:13" ht="12.75">
      <c r="E351" s="15"/>
      <c r="F351" s="15"/>
      <c r="G351" s="15"/>
      <c r="H351" s="15"/>
      <c r="I351" s="294"/>
      <c r="J351" s="15"/>
      <c r="K351" s="294"/>
      <c r="L351" s="15"/>
      <c r="M351" s="15"/>
    </row>
    <row r="352" spans="5:13" ht="12.75">
      <c r="E352" s="15"/>
      <c r="F352" s="15"/>
      <c r="G352" s="15"/>
      <c r="H352" s="15"/>
      <c r="I352" s="294"/>
      <c r="J352" s="15"/>
      <c r="K352" s="294"/>
      <c r="L352" s="15"/>
      <c r="M352" s="15"/>
    </row>
    <row r="353" spans="5:13" ht="12.75">
      <c r="E353" s="15"/>
      <c r="F353" s="15"/>
      <c r="G353" s="15"/>
      <c r="H353" s="15"/>
      <c r="I353" s="294"/>
      <c r="J353" s="15"/>
      <c r="K353" s="294"/>
      <c r="L353" s="15"/>
      <c r="M353" s="15"/>
    </row>
    <row r="354" spans="5:13" ht="12.75">
      <c r="E354" s="15"/>
      <c r="F354" s="15"/>
      <c r="G354" s="15"/>
      <c r="H354" s="15"/>
      <c r="I354" s="294"/>
      <c r="J354" s="15"/>
      <c r="K354" s="294"/>
      <c r="L354" s="15"/>
      <c r="M354" s="15"/>
    </row>
    <row r="355" spans="5:13" ht="12.75">
      <c r="E355" s="15"/>
      <c r="F355" s="15"/>
      <c r="G355" s="15"/>
      <c r="H355" s="15"/>
      <c r="I355" s="294"/>
      <c r="J355" s="15"/>
      <c r="K355" s="294"/>
      <c r="L355" s="15"/>
      <c r="M355" s="15"/>
    </row>
    <row r="356" spans="5:13" ht="12.75">
      <c r="E356" s="15"/>
      <c r="F356" s="15"/>
      <c r="G356" s="15"/>
      <c r="H356" s="15"/>
      <c r="I356" s="294"/>
      <c r="J356" s="15"/>
      <c r="K356" s="294"/>
      <c r="L356" s="15"/>
      <c r="M356" s="15"/>
    </row>
    <row r="357" spans="5:13" ht="12.75">
      <c r="E357" s="15"/>
      <c r="F357" s="15"/>
      <c r="G357" s="15"/>
      <c r="H357" s="15"/>
      <c r="I357" s="294"/>
      <c r="J357" s="15"/>
      <c r="K357" s="294"/>
      <c r="L357" s="15"/>
      <c r="M357" s="15"/>
    </row>
    <row r="358" spans="5:13" ht="12.75">
      <c r="E358" s="15"/>
      <c r="F358" s="15"/>
      <c r="G358" s="15"/>
      <c r="H358" s="15"/>
      <c r="I358" s="294"/>
      <c r="J358" s="15"/>
      <c r="K358" s="294"/>
      <c r="L358" s="15"/>
      <c r="M358" s="15"/>
    </row>
    <row r="359" spans="5:13" ht="12.75">
      <c r="E359" s="15"/>
      <c r="F359" s="15"/>
      <c r="G359" s="15"/>
      <c r="H359" s="15"/>
      <c r="I359" s="294"/>
      <c r="J359" s="15"/>
      <c r="K359" s="294"/>
      <c r="L359" s="15"/>
      <c r="M359" s="15"/>
    </row>
    <row r="360" spans="5:13" ht="12.75">
      <c r="E360" s="15"/>
      <c r="F360" s="15"/>
      <c r="G360" s="15"/>
      <c r="H360" s="15"/>
      <c r="I360" s="294"/>
      <c r="J360" s="15"/>
      <c r="K360" s="294"/>
      <c r="L360" s="15"/>
      <c r="M360" s="15"/>
    </row>
    <row r="361" spans="5:13" ht="12.75">
      <c r="E361" s="15"/>
      <c r="F361" s="15"/>
      <c r="G361" s="15"/>
      <c r="H361" s="15"/>
      <c r="I361" s="294"/>
      <c r="J361" s="15"/>
      <c r="K361" s="294"/>
      <c r="L361" s="15"/>
      <c r="M361" s="15"/>
    </row>
    <row r="362" spans="5:13" ht="12.75">
      <c r="E362" s="15"/>
      <c r="F362" s="15"/>
      <c r="G362" s="15"/>
      <c r="H362" s="15"/>
      <c r="I362" s="294"/>
      <c r="J362" s="15"/>
      <c r="K362" s="294"/>
      <c r="L362" s="15"/>
      <c r="M362" s="15"/>
    </row>
    <row r="363" spans="5:13" ht="12.75">
      <c r="E363" s="15"/>
      <c r="F363" s="15"/>
      <c r="G363" s="15"/>
      <c r="H363" s="15"/>
      <c r="I363" s="294"/>
      <c r="J363" s="15"/>
      <c r="K363" s="294"/>
      <c r="L363" s="15"/>
      <c r="M363" s="15"/>
    </row>
    <row r="364" spans="5:13" ht="12.75">
      <c r="E364" s="15"/>
      <c r="F364" s="15"/>
      <c r="G364" s="15"/>
      <c r="H364" s="15"/>
      <c r="I364" s="294"/>
      <c r="J364" s="15"/>
      <c r="K364" s="294"/>
      <c r="L364" s="15"/>
      <c r="M364" s="15"/>
    </row>
    <row r="365" spans="5:13" ht="12.75">
      <c r="E365" s="15"/>
      <c r="F365" s="15"/>
      <c r="G365" s="15"/>
      <c r="H365" s="15"/>
      <c r="I365" s="294"/>
      <c r="J365" s="15"/>
      <c r="K365" s="294"/>
      <c r="L365" s="15"/>
      <c r="M365" s="15"/>
    </row>
    <row r="366" spans="5:13" ht="12.75">
      <c r="E366" s="15"/>
      <c r="F366" s="15"/>
      <c r="G366" s="15"/>
      <c r="H366" s="15"/>
      <c r="I366" s="294"/>
      <c r="J366" s="15"/>
      <c r="K366" s="294"/>
      <c r="L366" s="15"/>
      <c r="M366" s="15"/>
    </row>
    <row r="367" spans="5:13" ht="12.75">
      <c r="E367" s="15"/>
      <c r="F367" s="15"/>
      <c r="G367" s="15"/>
      <c r="H367" s="15"/>
      <c r="I367" s="294"/>
      <c r="J367" s="15"/>
      <c r="K367" s="294"/>
      <c r="L367" s="15"/>
      <c r="M367" s="15"/>
    </row>
    <row r="368" spans="5:13" ht="12.75">
      <c r="E368" s="15"/>
      <c r="F368" s="15"/>
      <c r="G368" s="15"/>
      <c r="H368" s="15"/>
      <c r="I368" s="294"/>
      <c r="J368" s="15"/>
      <c r="K368" s="294"/>
      <c r="L368" s="15"/>
      <c r="M368" s="15"/>
    </row>
    <row r="369" spans="5:13" ht="12.75">
      <c r="E369" s="15"/>
      <c r="F369" s="15"/>
      <c r="G369" s="15"/>
      <c r="H369" s="15"/>
      <c r="I369" s="294"/>
      <c r="J369" s="15"/>
      <c r="K369" s="294"/>
      <c r="L369" s="15"/>
      <c r="M369" s="15"/>
    </row>
    <row r="370" spans="5:13" ht="12.75">
      <c r="E370" s="15"/>
      <c r="F370" s="15"/>
      <c r="G370" s="15"/>
      <c r="H370" s="15"/>
      <c r="I370" s="294"/>
      <c r="J370" s="15"/>
      <c r="K370" s="294"/>
      <c r="L370" s="15"/>
      <c r="M370" s="15"/>
    </row>
    <row r="371" spans="5:13" ht="12.75">
      <c r="E371" s="15"/>
      <c r="F371" s="15"/>
      <c r="G371" s="15"/>
      <c r="H371" s="15"/>
      <c r="I371" s="294"/>
      <c r="J371" s="15"/>
      <c r="K371" s="294"/>
      <c r="L371" s="15"/>
      <c r="M371" s="15"/>
    </row>
    <row r="372" spans="5:13" ht="12.75">
      <c r="E372" s="15"/>
      <c r="F372" s="15"/>
      <c r="G372" s="15"/>
      <c r="H372" s="15"/>
      <c r="I372" s="294"/>
      <c r="J372" s="15"/>
      <c r="K372" s="294"/>
      <c r="L372" s="15"/>
      <c r="M372" s="15"/>
    </row>
    <row r="373" spans="5:13" ht="12.75">
      <c r="E373" s="15"/>
      <c r="F373" s="15"/>
      <c r="G373" s="15"/>
      <c r="H373" s="15"/>
      <c r="I373" s="294"/>
      <c r="J373" s="15"/>
      <c r="K373" s="294"/>
      <c r="L373" s="15"/>
      <c r="M373" s="15"/>
    </row>
    <row r="374" spans="5:13" ht="12.75">
      <c r="E374" s="15"/>
      <c r="F374" s="15"/>
      <c r="G374" s="15"/>
      <c r="H374" s="15"/>
      <c r="I374" s="294"/>
      <c r="J374" s="15"/>
      <c r="K374" s="294"/>
      <c r="L374" s="15"/>
      <c r="M374" s="15"/>
    </row>
    <row r="375" spans="5:13" ht="12.75">
      <c r="E375" s="15"/>
      <c r="F375" s="15"/>
      <c r="G375" s="15"/>
      <c r="H375" s="15"/>
      <c r="I375" s="294"/>
      <c r="J375" s="15"/>
      <c r="K375" s="294"/>
      <c r="L375" s="15"/>
      <c r="M375" s="15"/>
    </row>
    <row r="376" spans="5:13" ht="12.75">
      <c r="E376" s="15"/>
      <c r="F376" s="15"/>
      <c r="G376" s="15"/>
      <c r="H376" s="15"/>
      <c r="I376" s="294"/>
      <c r="J376" s="15"/>
      <c r="K376" s="294"/>
      <c r="L376" s="15"/>
      <c r="M376" s="15"/>
    </row>
    <row r="377" spans="5:13" ht="12.75">
      <c r="E377" s="15"/>
      <c r="F377" s="15"/>
      <c r="G377" s="15"/>
      <c r="H377" s="15"/>
      <c r="I377" s="294"/>
      <c r="J377" s="15"/>
      <c r="K377" s="294"/>
      <c r="L377" s="15"/>
      <c r="M377" s="15"/>
    </row>
    <row r="378" spans="5:13" ht="12.75">
      <c r="E378" s="15"/>
      <c r="F378" s="15"/>
      <c r="G378" s="15"/>
      <c r="H378" s="15"/>
      <c r="I378" s="294"/>
      <c r="J378" s="15"/>
      <c r="K378" s="294"/>
      <c r="L378" s="15"/>
      <c r="M378" s="15"/>
    </row>
    <row r="379" spans="5:13" ht="12.75">
      <c r="E379" s="15"/>
      <c r="F379" s="15"/>
      <c r="G379" s="15"/>
      <c r="H379" s="15"/>
      <c r="I379" s="294"/>
      <c r="J379" s="15"/>
      <c r="K379" s="294"/>
      <c r="L379" s="15"/>
      <c r="M379" s="15"/>
    </row>
    <row r="380" spans="5:13" ht="12.75">
      <c r="E380" s="15"/>
      <c r="F380" s="15"/>
      <c r="G380" s="15"/>
      <c r="H380" s="15"/>
      <c r="I380" s="294"/>
      <c r="J380" s="15"/>
      <c r="K380" s="294"/>
      <c r="L380" s="15"/>
      <c r="M380" s="15"/>
    </row>
    <row r="381" spans="5:13" ht="12.75">
      <c r="E381" s="15"/>
      <c r="F381" s="15"/>
      <c r="G381" s="15"/>
      <c r="H381" s="15"/>
      <c r="I381" s="294"/>
      <c r="J381" s="15"/>
      <c r="K381" s="294"/>
      <c r="L381" s="15"/>
      <c r="M381" s="15"/>
    </row>
    <row r="382" spans="5:13" ht="12.75">
      <c r="E382" s="15"/>
      <c r="F382" s="15"/>
      <c r="G382" s="15"/>
      <c r="H382" s="15"/>
      <c r="I382" s="294"/>
      <c r="J382" s="15"/>
      <c r="K382" s="294"/>
      <c r="L382" s="15"/>
      <c r="M382" s="15"/>
    </row>
    <row r="383" spans="5:13" ht="12.75">
      <c r="E383" s="15"/>
      <c r="F383" s="15"/>
      <c r="G383" s="15"/>
      <c r="H383" s="15"/>
      <c r="I383" s="294"/>
      <c r="J383" s="15"/>
      <c r="K383" s="294"/>
      <c r="L383" s="15"/>
      <c r="M383" s="15"/>
    </row>
    <row r="384" spans="5:13" ht="12.75">
      <c r="E384" s="15"/>
      <c r="F384" s="15"/>
      <c r="G384" s="15"/>
      <c r="H384" s="15"/>
      <c r="I384" s="294"/>
      <c r="J384" s="15"/>
      <c r="K384" s="294"/>
      <c r="L384" s="15"/>
      <c r="M384" s="15"/>
    </row>
    <row r="385" spans="5:13" ht="12.75">
      <c r="E385" s="15"/>
      <c r="F385" s="15"/>
      <c r="G385" s="15"/>
      <c r="H385" s="15"/>
      <c r="I385" s="294"/>
      <c r="J385" s="15"/>
      <c r="K385" s="294"/>
      <c r="L385" s="15"/>
      <c r="M385" s="15"/>
    </row>
    <row r="386" spans="5:13" ht="12.75">
      <c r="E386" s="15"/>
      <c r="F386" s="15"/>
      <c r="G386" s="15"/>
      <c r="H386" s="15"/>
      <c r="I386" s="294"/>
      <c r="J386" s="15"/>
      <c r="K386" s="294"/>
      <c r="L386" s="15"/>
      <c r="M386" s="15"/>
    </row>
    <row r="387" spans="5:13" ht="12.75">
      <c r="E387" s="15"/>
      <c r="F387" s="15"/>
      <c r="G387" s="15"/>
      <c r="H387" s="15"/>
      <c r="I387" s="294"/>
      <c r="J387" s="15"/>
      <c r="K387" s="294"/>
      <c r="L387" s="15"/>
      <c r="M387" s="15"/>
    </row>
    <row r="388" spans="5:13" ht="12.75">
      <c r="E388" s="15"/>
      <c r="F388" s="15"/>
      <c r="G388" s="15"/>
      <c r="H388" s="15"/>
      <c r="I388" s="294"/>
      <c r="J388" s="15"/>
      <c r="K388" s="294"/>
      <c r="L388" s="15"/>
      <c r="M388" s="15"/>
    </row>
    <row r="389" spans="5:13" ht="12.75">
      <c r="E389" s="15"/>
      <c r="F389" s="15"/>
      <c r="G389" s="15"/>
      <c r="H389" s="15"/>
      <c r="I389" s="294"/>
      <c r="J389" s="15"/>
      <c r="K389" s="294"/>
      <c r="L389" s="15"/>
      <c r="M389" s="15"/>
    </row>
    <row r="390" spans="5:13" ht="12.75">
      <c r="E390" s="15"/>
      <c r="F390" s="15"/>
      <c r="G390" s="15"/>
      <c r="H390" s="15"/>
      <c r="I390" s="294"/>
      <c r="J390" s="15"/>
      <c r="K390" s="294"/>
      <c r="L390" s="15"/>
      <c r="M390" s="15"/>
    </row>
    <row r="391" spans="5:13" ht="12.75">
      <c r="E391" s="15"/>
      <c r="F391" s="15"/>
      <c r="G391" s="15"/>
      <c r="H391" s="15"/>
      <c r="I391" s="294"/>
      <c r="J391" s="15"/>
      <c r="K391" s="294"/>
      <c r="L391" s="15"/>
      <c r="M391" s="15"/>
    </row>
    <row r="392" spans="5:13" ht="12.75">
      <c r="E392" s="15"/>
      <c r="F392" s="15"/>
      <c r="G392" s="15"/>
      <c r="H392" s="15"/>
      <c r="I392" s="294"/>
      <c r="J392" s="15"/>
      <c r="K392" s="294"/>
      <c r="L392" s="15"/>
      <c r="M392" s="15"/>
    </row>
    <row r="393" spans="5:13" ht="12.75">
      <c r="E393" s="15"/>
      <c r="F393" s="15"/>
      <c r="G393" s="15"/>
      <c r="H393" s="15"/>
      <c r="I393" s="294"/>
      <c r="J393" s="15"/>
      <c r="K393" s="294"/>
      <c r="L393" s="15"/>
      <c r="M393" s="15"/>
    </row>
    <row r="394" spans="5:13" ht="12.75">
      <c r="E394" s="15"/>
      <c r="F394" s="15"/>
      <c r="G394" s="15"/>
      <c r="H394" s="15"/>
      <c r="I394" s="294"/>
      <c r="J394" s="15"/>
      <c r="K394" s="294"/>
      <c r="L394" s="15"/>
      <c r="M394" s="15"/>
    </row>
    <row r="395" spans="5:13" ht="12.75">
      <c r="E395" s="15"/>
      <c r="F395" s="15"/>
      <c r="G395" s="15"/>
      <c r="H395" s="15"/>
      <c r="I395" s="294"/>
      <c r="J395" s="15"/>
      <c r="K395" s="294"/>
      <c r="L395" s="15"/>
      <c r="M395" s="15"/>
    </row>
    <row r="396" spans="5:13" ht="12.75">
      <c r="E396" s="15"/>
      <c r="F396" s="15"/>
      <c r="G396" s="15"/>
      <c r="H396" s="15"/>
      <c r="I396" s="294"/>
      <c r="J396" s="15"/>
      <c r="K396" s="294"/>
      <c r="L396" s="15"/>
      <c r="M396" s="15"/>
    </row>
    <row r="397" spans="5:13" ht="12.75">
      <c r="E397" s="15"/>
      <c r="F397" s="15"/>
      <c r="G397" s="15"/>
      <c r="H397" s="15"/>
      <c r="I397" s="294"/>
      <c r="J397" s="15"/>
      <c r="K397" s="294"/>
      <c r="L397" s="15"/>
      <c r="M397" s="15"/>
    </row>
    <row r="398" spans="5:13" ht="12.75">
      <c r="E398" s="15"/>
      <c r="F398" s="15"/>
      <c r="G398" s="15"/>
      <c r="H398" s="15"/>
      <c r="I398" s="294"/>
      <c r="J398" s="15"/>
      <c r="K398" s="294"/>
      <c r="L398" s="15"/>
      <c r="M398" s="15"/>
    </row>
    <row r="399" spans="5:13" ht="12.75">
      <c r="E399" s="15"/>
      <c r="F399" s="15"/>
      <c r="G399" s="15"/>
      <c r="H399" s="15"/>
      <c r="I399" s="294"/>
      <c r="J399" s="15"/>
      <c r="K399" s="294"/>
      <c r="L399" s="15"/>
      <c r="M399" s="15"/>
    </row>
    <row r="400" spans="5:13" ht="12.75">
      <c r="E400" s="15"/>
      <c r="F400" s="15"/>
      <c r="G400" s="15"/>
      <c r="H400" s="15"/>
      <c r="I400" s="294"/>
      <c r="J400" s="15"/>
      <c r="K400" s="294"/>
      <c r="L400" s="15"/>
      <c r="M400" s="15"/>
    </row>
    <row r="401" spans="5:13" ht="12.75">
      <c r="E401" s="15"/>
      <c r="F401" s="15"/>
      <c r="G401" s="15"/>
      <c r="H401" s="15"/>
      <c r="I401" s="294"/>
      <c r="J401" s="15"/>
      <c r="K401" s="294"/>
      <c r="L401" s="15"/>
      <c r="M401" s="15"/>
    </row>
    <row r="402" spans="5:13" ht="12.75">
      <c r="E402" s="15"/>
      <c r="F402" s="15"/>
      <c r="G402" s="15"/>
      <c r="H402" s="15"/>
      <c r="I402" s="294"/>
      <c r="J402" s="15"/>
      <c r="K402" s="294"/>
      <c r="L402" s="15"/>
      <c r="M402" s="15"/>
    </row>
    <row r="403" spans="5:13" ht="12.75">
      <c r="E403" s="15"/>
      <c r="F403" s="15"/>
      <c r="G403" s="15"/>
      <c r="H403" s="15"/>
      <c r="I403" s="294"/>
      <c r="J403" s="15"/>
      <c r="K403" s="294"/>
      <c r="L403" s="15"/>
      <c r="M403" s="15"/>
    </row>
    <row r="404" spans="5:13" ht="12.75">
      <c r="E404" s="15"/>
      <c r="F404" s="15"/>
      <c r="G404" s="15"/>
      <c r="H404" s="15"/>
      <c r="I404" s="294"/>
      <c r="J404" s="15"/>
      <c r="K404" s="294"/>
      <c r="L404" s="15"/>
      <c r="M404" s="15"/>
    </row>
    <row r="405" spans="5:13" ht="12.75">
      <c r="E405" s="15"/>
      <c r="F405" s="15"/>
      <c r="G405" s="15"/>
      <c r="H405" s="15"/>
      <c r="I405" s="294"/>
      <c r="J405" s="15"/>
      <c r="K405" s="294"/>
      <c r="L405" s="15"/>
      <c r="M405" s="15"/>
    </row>
    <row r="406" spans="5:13" ht="12.75">
      <c r="E406" s="15"/>
      <c r="F406" s="15"/>
      <c r="G406" s="15"/>
      <c r="H406" s="15"/>
      <c r="I406" s="294"/>
      <c r="J406" s="15"/>
      <c r="K406" s="294"/>
      <c r="L406" s="15"/>
      <c r="M406" s="15"/>
    </row>
    <row r="407" spans="5:13" ht="12.75">
      <c r="E407" s="15"/>
      <c r="F407" s="15"/>
      <c r="G407" s="15"/>
      <c r="H407" s="15"/>
      <c r="I407" s="294"/>
      <c r="J407" s="15"/>
      <c r="K407" s="294"/>
      <c r="L407" s="15"/>
      <c r="M407" s="15"/>
    </row>
    <row r="408" spans="5:13" ht="12.75">
      <c r="E408" s="15"/>
      <c r="F408" s="15"/>
      <c r="G408" s="15"/>
      <c r="H408" s="15"/>
      <c r="I408" s="294"/>
      <c r="J408" s="15"/>
      <c r="K408" s="294"/>
      <c r="L408" s="15"/>
      <c r="M408" s="15"/>
    </row>
    <row r="409" spans="5:13" ht="12.75">
      <c r="E409" s="15"/>
      <c r="F409" s="15"/>
      <c r="G409" s="15"/>
      <c r="H409" s="15"/>
      <c r="I409" s="294"/>
      <c r="J409" s="15"/>
      <c r="K409" s="294"/>
      <c r="L409" s="15"/>
      <c r="M409" s="15"/>
    </row>
    <row r="410" spans="5:13" ht="12.75">
      <c r="E410" s="15"/>
      <c r="F410" s="15"/>
      <c r="G410" s="15"/>
      <c r="H410" s="15"/>
      <c r="I410" s="294"/>
      <c r="J410" s="15"/>
      <c r="K410" s="294"/>
      <c r="L410" s="15"/>
      <c r="M410" s="15"/>
    </row>
    <row r="411" spans="5:13" ht="12.75">
      <c r="E411" s="15"/>
      <c r="F411" s="15"/>
      <c r="G411" s="15"/>
      <c r="H411" s="15"/>
      <c r="I411" s="294"/>
      <c r="J411" s="15"/>
      <c r="K411" s="294"/>
      <c r="L411" s="15"/>
      <c r="M411" s="15"/>
    </row>
    <row r="412" spans="5:13" ht="12.75">
      <c r="E412" s="15"/>
      <c r="F412" s="15"/>
      <c r="G412" s="15"/>
      <c r="H412" s="15"/>
      <c r="I412" s="294"/>
      <c r="J412" s="15"/>
      <c r="K412" s="294"/>
      <c r="L412" s="15"/>
      <c r="M412" s="15"/>
    </row>
    <row r="413" spans="5:13" ht="12.75">
      <c r="E413" s="15"/>
      <c r="F413" s="15"/>
      <c r="G413" s="15"/>
      <c r="H413" s="15"/>
      <c r="I413" s="294"/>
      <c r="J413" s="15"/>
      <c r="K413" s="294"/>
      <c r="L413" s="15"/>
      <c r="M413" s="15"/>
    </row>
    <row r="414" spans="5:13" ht="12.75">
      <c r="E414" s="15"/>
      <c r="F414" s="15"/>
      <c r="G414" s="15"/>
      <c r="H414" s="15"/>
      <c r="I414" s="294"/>
      <c r="J414" s="15"/>
      <c r="K414" s="294"/>
      <c r="L414" s="15"/>
      <c r="M414" s="15"/>
    </row>
    <row r="415" spans="5:13" ht="12.75">
      <c r="E415" s="15"/>
      <c r="F415" s="15"/>
      <c r="G415" s="15"/>
      <c r="H415" s="15"/>
      <c r="I415" s="294"/>
      <c r="J415" s="15"/>
      <c r="K415" s="294"/>
      <c r="L415" s="15"/>
      <c r="M415" s="15"/>
    </row>
    <row r="416" spans="5:13" ht="12.75">
      <c r="E416" s="15"/>
      <c r="F416" s="15"/>
      <c r="G416" s="15"/>
      <c r="H416" s="15"/>
      <c r="I416" s="294"/>
      <c r="J416" s="15"/>
      <c r="K416" s="294"/>
      <c r="L416" s="15"/>
      <c r="M416" s="15"/>
    </row>
    <row r="417" spans="5:13" ht="12.75">
      <c r="E417" s="15"/>
      <c r="F417" s="15"/>
      <c r="G417" s="15"/>
      <c r="H417" s="15"/>
      <c r="I417" s="294"/>
      <c r="J417" s="15"/>
      <c r="K417" s="294"/>
      <c r="L417" s="15"/>
      <c r="M417" s="15"/>
    </row>
    <row r="418" spans="5:13" ht="12.75">
      <c r="E418" s="15"/>
      <c r="F418" s="15"/>
      <c r="G418" s="15"/>
      <c r="H418" s="15"/>
      <c r="I418" s="294"/>
      <c r="J418" s="15"/>
      <c r="K418" s="294"/>
      <c r="L418" s="15"/>
      <c r="M418" s="15"/>
    </row>
    <row r="419" spans="5:13" ht="12.75">
      <c r="E419" s="15"/>
      <c r="F419" s="15"/>
      <c r="G419" s="15"/>
      <c r="H419" s="15"/>
      <c r="I419" s="294"/>
      <c r="J419" s="15"/>
      <c r="K419" s="294"/>
      <c r="L419" s="15"/>
      <c r="M419" s="15"/>
    </row>
    <row r="420" spans="5:13" ht="12.75">
      <c r="E420" s="15"/>
      <c r="F420" s="15"/>
      <c r="G420" s="15"/>
      <c r="H420" s="15"/>
      <c r="I420" s="294"/>
      <c r="J420" s="15"/>
      <c r="K420" s="294"/>
      <c r="L420" s="15"/>
      <c r="M420" s="15"/>
    </row>
    <row r="421" spans="5:13" ht="12.75">
      <c r="E421" s="15"/>
      <c r="F421" s="15"/>
      <c r="G421" s="15"/>
      <c r="H421" s="15"/>
      <c r="I421" s="294"/>
      <c r="J421" s="15"/>
      <c r="K421" s="294"/>
      <c r="L421" s="15"/>
      <c r="M421" s="15"/>
    </row>
    <row r="422" spans="5:13" ht="12.75">
      <c r="E422" s="15"/>
      <c r="F422" s="15"/>
      <c r="G422" s="15"/>
      <c r="H422" s="15"/>
      <c r="I422" s="294"/>
      <c r="J422" s="15"/>
      <c r="K422" s="294"/>
      <c r="L422" s="15"/>
      <c r="M422" s="15"/>
    </row>
    <row r="423" spans="5:13" ht="12.75">
      <c r="E423" s="15"/>
      <c r="F423" s="15"/>
      <c r="G423" s="15"/>
      <c r="H423" s="15"/>
      <c r="I423" s="294"/>
      <c r="J423" s="15"/>
      <c r="K423" s="294"/>
      <c r="L423" s="15"/>
      <c r="M423" s="15"/>
    </row>
    <row r="424" spans="5:13" ht="12.75">
      <c r="E424" s="15"/>
      <c r="F424" s="15"/>
      <c r="G424" s="15"/>
      <c r="H424" s="15"/>
      <c r="I424" s="294"/>
      <c r="J424" s="15"/>
      <c r="K424" s="294"/>
      <c r="L424" s="15"/>
      <c r="M424" s="15"/>
    </row>
    <row r="425" spans="5:13" ht="12.75">
      <c r="E425" s="15"/>
      <c r="F425" s="15"/>
      <c r="G425" s="15"/>
      <c r="H425" s="15"/>
      <c r="I425" s="294"/>
      <c r="J425" s="15"/>
      <c r="K425" s="294"/>
      <c r="L425" s="15"/>
      <c r="M425" s="15"/>
    </row>
    <row r="426" spans="5:13" ht="12.75">
      <c r="E426" s="15"/>
      <c r="F426" s="15"/>
      <c r="G426" s="15"/>
      <c r="H426" s="15"/>
      <c r="I426" s="294"/>
      <c r="J426" s="15"/>
      <c r="K426" s="294"/>
      <c r="L426" s="15"/>
      <c r="M426" s="15"/>
    </row>
    <row r="427" spans="5:13" ht="12.75">
      <c r="E427" s="15"/>
      <c r="F427" s="15"/>
      <c r="G427" s="15"/>
      <c r="H427" s="15"/>
      <c r="I427" s="294"/>
      <c r="J427" s="15"/>
      <c r="K427" s="294"/>
      <c r="L427" s="15"/>
      <c r="M427" s="15"/>
    </row>
    <row r="428" spans="5:13" ht="12.75">
      <c r="E428" s="15"/>
      <c r="F428" s="15"/>
      <c r="G428" s="15"/>
      <c r="H428" s="15"/>
      <c r="I428" s="294"/>
      <c r="J428" s="15"/>
      <c r="K428" s="294"/>
      <c r="L428" s="15"/>
      <c r="M428" s="15"/>
    </row>
    <row r="429" spans="5:13" ht="12.75">
      <c r="E429" s="15"/>
      <c r="F429" s="15"/>
      <c r="G429" s="15"/>
      <c r="H429" s="15"/>
      <c r="I429" s="294"/>
      <c r="J429" s="15"/>
      <c r="K429" s="294"/>
      <c r="L429" s="15"/>
      <c r="M429" s="15"/>
    </row>
    <row r="430" spans="5:13" ht="12.75">
      <c r="E430" s="15"/>
      <c r="F430" s="15"/>
      <c r="G430" s="15"/>
      <c r="H430" s="15"/>
      <c r="I430" s="294"/>
      <c r="J430" s="15"/>
      <c r="K430" s="294"/>
      <c r="L430" s="15"/>
      <c r="M430" s="15"/>
    </row>
    <row r="431" spans="5:13" ht="12.75">
      <c r="E431" s="15"/>
      <c r="F431" s="15"/>
      <c r="G431" s="15"/>
      <c r="H431" s="15"/>
      <c r="I431" s="294"/>
      <c r="J431" s="15"/>
      <c r="K431" s="294"/>
      <c r="L431" s="15"/>
      <c r="M431" s="15"/>
    </row>
    <row r="432" spans="5:13" ht="12.75">
      <c r="E432" s="15"/>
      <c r="F432" s="15"/>
      <c r="G432" s="15"/>
      <c r="H432" s="15"/>
      <c r="I432" s="294"/>
      <c r="J432" s="15"/>
      <c r="K432" s="294"/>
      <c r="L432" s="15"/>
      <c r="M432" s="15"/>
    </row>
    <row r="433" spans="5:13" ht="12.75">
      <c r="E433" s="15"/>
      <c r="F433" s="15"/>
      <c r="G433" s="15"/>
      <c r="H433" s="15"/>
      <c r="I433" s="294"/>
      <c r="J433" s="15"/>
      <c r="K433" s="294"/>
      <c r="L433" s="15"/>
      <c r="M433" s="15"/>
    </row>
  </sheetData>
  <sheetProtection password="C71C" sheet="1" objects="1" scenarios="1"/>
  <mergeCells count="1">
    <mergeCell ref="F2:I2"/>
  </mergeCells>
  <dataValidations count="2">
    <dataValidation type="decimal" operator="lessThanOrEqual" allowBlank="1" showInputMessage="1" showErrorMessage="1" errorTitle="Must be Negative" sqref="E20:H21 J20:J21 L20:L21">
      <formula1>0</formula1>
    </dataValidation>
    <dataValidation allowBlank="1" showInputMessage="1" showErrorMessage="1" errorTitle="Must be Negative" sqref="E13:H14 J13:J14 L13:L14"/>
  </dataValidations>
  <printOptions horizontalCentered="1" verticalCentered="1"/>
  <pageMargins left="0.25" right="0.25" top="0.5" bottom="0.5" header="0.25" footer="0.25"/>
  <pageSetup blackAndWhite="1" fitToHeight="0" fitToWidth="1" horizontalDpi="300" verticalDpi="300" orientation="landscape" scale="50" r:id="rId1"/>
  <headerFooter alignWithMargins="0">
    <oddHeader>&amp;C&amp;"Times New Roman,Bold Italic"&amp;12M2M Lite Review</oddHeader>
    <oddFooter>&amp;L&amp;A&amp;R&amp;D &amp;T &amp;F</oddFooter>
  </headerFooter>
  <rowBreaks count="1" manualBreakCount="1">
    <brk id="47" max="10" man="1"/>
  </rowBreaks>
</worksheet>
</file>

<file path=xl/worksheets/sheet6.xml><?xml version="1.0" encoding="utf-8"?>
<worksheet xmlns="http://schemas.openxmlformats.org/spreadsheetml/2006/main" xmlns:r="http://schemas.openxmlformats.org/officeDocument/2006/relationships">
  <sheetPr codeName="Sheet5"/>
  <dimension ref="A1:AN152"/>
  <sheetViews>
    <sheetView showGridLines="0" workbookViewId="0" topLeftCell="A1">
      <selection activeCell="A1" sqref="A1"/>
    </sheetView>
  </sheetViews>
  <sheetFormatPr defaultColWidth="9.33203125" defaultRowHeight="12.75"/>
  <cols>
    <col min="1" max="1" width="2.5" style="22" customWidth="1"/>
    <col min="2" max="2" width="20.16015625" style="22" customWidth="1"/>
    <col min="3" max="3" width="17.5" style="22" customWidth="1"/>
    <col min="4" max="4" width="21.16015625" style="22" customWidth="1"/>
    <col min="5" max="27" width="15.66015625" style="22" customWidth="1"/>
    <col min="28" max="28" width="2.66015625" style="22" customWidth="1"/>
    <col min="29" max="16384" width="8" style="22" customWidth="1"/>
  </cols>
  <sheetData>
    <row r="1" spans="1:40" ht="5.25" customHeight="1">
      <c r="A1" s="17"/>
      <c r="B1" s="18"/>
      <c r="C1" s="18"/>
      <c r="D1" s="18"/>
      <c r="E1" s="18"/>
      <c r="F1" s="19"/>
      <c r="G1" s="18"/>
      <c r="H1" s="18"/>
      <c r="I1" s="18"/>
      <c r="J1" s="18"/>
      <c r="K1" s="18"/>
      <c r="L1" s="18"/>
      <c r="M1" s="18"/>
      <c r="N1" s="18"/>
      <c r="O1" s="18"/>
      <c r="P1" s="18"/>
      <c r="Q1" s="18"/>
      <c r="R1" s="18"/>
      <c r="S1" s="18"/>
      <c r="T1" s="18"/>
      <c r="U1" s="18"/>
      <c r="V1" s="18"/>
      <c r="W1" s="18"/>
      <c r="X1" s="18"/>
      <c r="Y1" s="18"/>
      <c r="Z1" s="18"/>
      <c r="AA1" s="18"/>
      <c r="AB1" s="20"/>
      <c r="AC1" s="21"/>
      <c r="AD1" s="21"/>
      <c r="AE1" s="21"/>
      <c r="AF1" s="21"/>
      <c r="AG1" s="21"/>
      <c r="AH1" s="21"/>
      <c r="AI1" s="21"/>
      <c r="AJ1" s="21"/>
      <c r="AK1" s="21"/>
      <c r="AL1" s="21"/>
      <c r="AM1" s="21"/>
      <c r="AN1" s="21"/>
    </row>
    <row r="2" spans="1:40" ht="15.75">
      <c r="A2" s="23"/>
      <c r="B2" s="24" t="s">
        <v>68</v>
      </c>
      <c r="C2" s="25"/>
      <c r="D2" s="25"/>
      <c r="E2" s="26" t="s">
        <v>69</v>
      </c>
      <c r="F2" s="27"/>
      <c r="G2" s="28"/>
      <c r="H2" s="28"/>
      <c r="I2" s="10"/>
      <c r="J2" s="10"/>
      <c r="K2" s="10"/>
      <c r="L2" s="10"/>
      <c r="M2" s="28"/>
      <c r="N2" s="10"/>
      <c r="O2" s="10"/>
      <c r="P2" s="29"/>
      <c r="Q2" s="29"/>
      <c r="R2" s="29"/>
      <c r="S2" s="29"/>
      <c r="T2" s="29"/>
      <c r="U2" s="29"/>
      <c r="V2" s="29"/>
      <c r="W2" s="29"/>
      <c r="X2" s="29"/>
      <c r="Y2" s="29"/>
      <c r="Z2" s="29"/>
      <c r="AA2" s="30"/>
      <c r="AB2" s="31"/>
      <c r="AC2" s="32"/>
      <c r="AD2" s="33"/>
      <c r="AE2" s="33"/>
      <c r="AF2" s="33"/>
      <c r="AG2" s="34"/>
      <c r="AH2" s="34" t="s">
        <v>70</v>
      </c>
      <c r="AI2" s="34" t="s">
        <v>70</v>
      </c>
      <c r="AJ2" s="34" t="s">
        <v>70</v>
      </c>
      <c r="AK2" s="34" t="s">
        <v>70</v>
      </c>
      <c r="AL2" s="34" t="s">
        <v>70</v>
      </c>
      <c r="AM2" s="34"/>
      <c r="AN2" s="34"/>
    </row>
    <row r="3" spans="1:40" ht="15.75">
      <c r="A3" s="23"/>
      <c r="B3" s="35" t="str">
        <f>Primary!E2&amp;", "&amp;Primary!E3</f>
        <v>, </v>
      </c>
      <c r="C3" s="25"/>
      <c r="D3" s="25"/>
      <c r="E3" s="26"/>
      <c r="F3" s="27"/>
      <c r="G3" s="28"/>
      <c r="H3" s="28"/>
      <c r="I3" s="10"/>
      <c r="J3" s="10"/>
      <c r="K3" s="10"/>
      <c r="L3" s="10"/>
      <c r="M3" s="28"/>
      <c r="N3" s="10"/>
      <c r="O3" s="10"/>
      <c r="P3" s="29"/>
      <c r="Q3" s="29"/>
      <c r="R3" s="29"/>
      <c r="S3" s="29"/>
      <c r="T3" s="29"/>
      <c r="U3" s="29"/>
      <c r="V3" s="29"/>
      <c r="W3" s="29"/>
      <c r="X3" s="29"/>
      <c r="Y3" s="29"/>
      <c r="Z3" s="29"/>
      <c r="AA3" s="30"/>
      <c r="AB3" s="31"/>
      <c r="AC3" s="32"/>
      <c r="AD3" s="33"/>
      <c r="AE3" s="33"/>
      <c r="AF3" s="33"/>
      <c r="AG3" s="34"/>
      <c r="AH3" s="34"/>
      <c r="AI3" s="34"/>
      <c r="AJ3" s="34"/>
      <c r="AK3" s="34"/>
      <c r="AL3" s="34"/>
      <c r="AM3" s="34"/>
      <c r="AN3" s="34"/>
    </row>
    <row r="4" spans="1:40" ht="15" customHeight="1">
      <c r="A4" s="23"/>
      <c r="B4" s="28" t="s">
        <v>70</v>
      </c>
      <c r="C4" s="25"/>
      <c r="D4" s="25"/>
      <c r="E4" s="25"/>
      <c r="F4" s="28"/>
      <c r="G4" s="450" t="s">
        <v>72</v>
      </c>
      <c r="H4" s="404"/>
      <c r="I4" s="10"/>
      <c r="J4" s="453" t="s">
        <v>165</v>
      </c>
      <c r="K4" s="456">
        <f>Primary!E5</f>
        <v>0</v>
      </c>
      <c r="L4" s="454"/>
      <c r="M4" s="454"/>
      <c r="N4" s="455"/>
      <c r="O4" s="10"/>
      <c r="P4" s="29"/>
      <c r="Q4" s="29"/>
      <c r="R4" s="29"/>
      <c r="S4" s="29"/>
      <c r="T4" s="29"/>
      <c r="U4" s="29"/>
      <c r="V4" s="29"/>
      <c r="W4" s="29"/>
      <c r="X4" s="29"/>
      <c r="Y4" s="29"/>
      <c r="Z4" s="29"/>
      <c r="AA4" s="36"/>
      <c r="AB4" s="37"/>
      <c r="AC4" s="34"/>
      <c r="AD4" s="34" t="str">
        <f>B4</f>
        <v> </v>
      </c>
      <c r="AE4" s="34"/>
      <c r="AF4" s="34"/>
      <c r="AG4" s="34" t="s">
        <v>70</v>
      </c>
      <c r="AH4" s="34" t="s">
        <v>70</v>
      </c>
      <c r="AI4" s="34" t="s">
        <v>70</v>
      </c>
      <c r="AJ4" s="34" t="s">
        <v>70</v>
      </c>
      <c r="AK4" s="34" t="s">
        <v>70</v>
      </c>
      <c r="AL4" s="34" t="s">
        <v>70</v>
      </c>
      <c r="AM4" s="34"/>
      <c r="AN4" s="34"/>
    </row>
    <row r="5" spans="1:40" ht="15" customHeight="1">
      <c r="A5" s="23"/>
      <c r="B5" s="28"/>
      <c r="C5" s="25"/>
      <c r="D5" s="25"/>
      <c r="G5" s="450" t="s">
        <v>73</v>
      </c>
      <c r="H5" s="404"/>
      <c r="J5" s="10"/>
      <c r="K5" s="10"/>
      <c r="L5" s="10"/>
      <c r="M5" s="28"/>
      <c r="N5" s="10"/>
      <c r="O5" s="10"/>
      <c r="P5" s="29"/>
      <c r="Q5" s="29"/>
      <c r="R5" s="29"/>
      <c r="S5" s="29"/>
      <c r="T5" s="29"/>
      <c r="U5" s="29"/>
      <c r="V5" s="29"/>
      <c r="W5" s="29"/>
      <c r="X5" s="29"/>
      <c r="Y5" s="29"/>
      <c r="Z5" s="29"/>
      <c r="AA5" s="36"/>
      <c r="AB5" s="37"/>
      <c r="AC5" s="34"/>
      <c r="AD5" s="34"/>
      <c r="AE5" s="34"/>
      <c r="AF5" s="34"/>
      <c r="AG5" s="34"/>
      <c r="AH5" s="34"/>
      <c r="AI5" s="34"/>
      <c r="AJ5" s="34"/>
      <c r="AK5" s="34"/>
      <c r="AL5" s="34"/>
      <c r="AM5" s="34"/>
      <c r="AN5" s="34"/>
    </row>
    <row r="6" spans="1:40" ht="15" customHeight="1">
      <c r="A6" s="23"/>
      <c r="B6" s="28"/>
      <c r="C6" s="25"/>
      <c r="D6" s="25"/>
      <c r="G6" s="450" t="s">
        <v>179</v>
      </c>
      <c r="H6" s="404"/>
      <c r="J6" s="10"/>
      <c r="K6" s="10"/>
      <c r="L6" s="10"/>
      <c r="M6" s="28"/>
      <c r="N6" s="10"/>
      <c r="O6" s="10"/>
      <c r="P6" s="29"/>
      <c r="Q6" s="29"/>
      <c r="R6" s="29"/>
      <c r="S6" s="29"/>
      <c r="T6" s="29"/>
      <c r="U6" s="29"/>
      <c r="V6" s="29"/>
      <c r="W6" s="29"/>
      <c r="X6" s="29"/>
      <c r="Y6" s="29"/>
      <c r="Z6" s="29"/>
      <c r="AA6" s="36"/>
      <c r="AB6" s="37"/>
      <c r="AC6" s="34"/>
      <c r="AD6" s="34"/>
      <c r="AE6" s="34"/>
      <c r="AF6" s="34"/>
      <c r="AG6" s="34"/>
      <c r="AH6" s="34"/>
      <c r="AI6" s="34"/>
      <c r="AJ6" s="34"/>
      <c r="AK6" s="34"/>
      <c r="AL6" s="34"/>
      <c r="AM6" s="34"/>
      <c r="AN6" s="34"/>
    </row>
    <row r="7" spans="1:40" ht="4.5" customHeight="1">
      <c r="A7" s="23"/>
      <c r="B7" s="28"/>
      <c r="C7" s="25"/>
      <c r="D7" s="25"/>
      <c r="E7" s="25"/>
      <c r="F7" s="28"/>
      <c r="G7" s="28"/>
      <c r="H7" s="28"/>
      <c r="I7" s="10"/>
      <c r="J7" s="10"/>
      <c r="K7" s="10"/>
      <c r="L7" s="10"/>
      <c r="M7" s="28"/>
      <c r="N7" s="10"/>
      <c r="O7" s="10"/>
      <c r="P7" s="29"/>
      <c r="Q7" s="29"/>
      <c r="R7" s="29"/>
      <c r="S7" s="29"/>
      <c r="T7" s="29"/>
      <c r="U7" s="29"/>
      <c r="V7" s="29"/>
      <c r="W7" s="29"/>
      <c r="X7" s="29"/>
      <c r="Y7" s="29"/>
      <c r="Z7" s="29"/>
      <c r="AA7" s="36"/>
      <c r="AB7" s="37"/>
      <c r="AC7" s="34"/>
      <c r="AD7" s="34"/>
      <c r="AE7" s="34"/>
      <c r="AF7" s="34"/>
      <c r="AG7" s="34"/>
      <c r="AH7" s="34"/>
      <c r="AI7" s="34"/>
      <c r="AJ7" s="34"/>
      <c r="AK7" s="34"/>
      <c r="AL7" s="34"/>
      <c r="AM7" s="34"/>
      <c r="AN7" s="34"/>
    </row>
    <row r="8" spans="1:40" ht="15" customHeight="1">
      <c r="A8" s="23"/>
      <c r="B8" s="43" t="s">
        <v>74</v>
      </c>
      <c r="C8" s="44"/>
      <c r="D8" s="45"/>
      <c r="E8" s="46" t="s">
        <v>75</v>
      </c>
      <c r="F8" s="47" t="s">
        <v>76</v>
      </c>
      <c r="G8" s="47" t="s">
        <v>77</v>
      </c>
      <c r="H8" s="47" t="s">
        <v>78</v>
      </c>
      <c r="I8" s="47" t="s">
        <v>79</v>
      </c>
      <c r="J8" s="47" t="s">
        <v>80</v>
      </c>
      <c r="K8" s="47" t="s">
        <v>81</v>
      </c>
      <c r="L8" s="47" t="s">
        <v>82</v>
      </c>
      <c r="M8" s="47" t="s">
        <v>83</v>
      </c>
      <c r="N8" s="47" t="s">
        <v>84</v>
      </c>
      <c r="O8" s="47" t="s">
        <v>85</v>
      </c>
      <c r="P8" s="47" t="s">
        <v>86</v>
      </c>
      <c r="Q8" s="47" t="s">
        <v>87</v>
      </c>
      <c r="R8" s="47" t="s">
        <v>88</v>
      </c>
      <c r="S8" s="47" t="s">
        <v>89</v>
      </c>
      <c r="T8" s="47" t="s">
        <v>90</v>
      </c>
      <c r="U8" s="47" t="s">
        <v>91</v>
      </c>
      <c r="V8" s="47" t="s">
        <v>92</v>
      </c>
      <c r="W8" s="47" t="s">
        <v>93</v>
      </c>
      <c r="X8" s="47" t="s">
        <v>94</v>
      </c>
      <c r="Y8" s="21"/>
      <c r="AA8" s="21"/>
      <c r="AB8" s="37"/>
      <c r="AC8" s="34"/>
      <c r="AD8" s="34"/>
      <c r="AE8" s="34"/>
      <c r="AF8" s="34"/>
      <c r="AG8" s="34"/>
      <c r="AH8" s="34"/>
      <c r="AI8" s="34"/>
      <c r="AJ8" s="34"/>
      <c r="AK8" s="34"/>
      <c r="AL8" s="34"/>
      <c r="AM8" s="34"/>
      <c r="AN8" s="34"/>
    </row>
    <row r="9" spans="1:40" ht="4.5" customHeight="1" thickBot="1">
      <c r="A9" s="23"/>
      <c r="B9" s="25"/>
      <c r="C9" s="25"/>
      <c r="D9" s="25"/>
      <c r="E9" s="25"/>
      <c r="F9" s="25"/>
      <c r="G9" s="25"/>
      <c r="H9" s="25"/>
      <c r="I9" s="25"/>
      <c r="J9" s="25"/>
      <c r="K9" s="25"/>
      <c r="L9" s="25"/>
      <c r="M9" s="25"/>
      <c r="N9" s="25" t="s">
        <v>70</v>
      </c>
      <c r="O9" s="25"/>
      <c r="P9" s="25"/>
      <c r="Q9" s="25"/>
      <c r="R9" s="25"/>
      <c r="S9" s="25"/>
      <c r="T9" s="25"/>
      <c r="U9" s="25"/>
      <c r="V9" s="25"/>
      <c r="W9" s="25"/>
      <c r="X9" s="25"/>
      <c r="Y9" s="21"/>
      <c r="AA9" s="21"/>
      <c r="AB9" s="31"/>
      <c r="AC9" s="32"/>
      <c r="AD9" s="48" t="s">
        <v>70</v>
      </c>
      <c r="AE9" s="48"/>
      <c r="AF9" s="48"/>
      <c r="AG9" s="48"/>
      <c r="AH9" s="48"/>
      <c r="AI9" s="48"/>
      <c r="AJ9" s="48"/>
      <c r="AK9" s="34"/>
      <c r="AL9" s="34"/>
      <c r="AM9" s="34">
        <f>'PCA Input'!H5*100</f>
        <v>0</v>
      </c>
      <c r="AN9" s="34"/>
    </row>
    <row r="10" spans="1:40" ht="15" customHeight="1" thickTop="1">
      <c r="A10" s="38"/>
      <c r="B10" s="49" t="s">
        <v>95</v>
      </c>
      <c r="C10" s="50"/>
      <c r="D10" s="50"/>
      <c r="E10" s="51">
        <f>Primary!E16-Primary!E17</f>
        <v>0</v>
      </c>
      <c r="F10" s="52">
        <f aca="true" t="shared" si="0" ref="F10:X10">E10+1</f>
        <v>1</v>
      </c>
      <c r="G10" s="53">
        <f t="shared" si="0"/>
        <v>2</v>
      </c>
      <c r="H10" s="53">
        <f t="shared" si="0"/>
        <v>3</v>
      </c>
      <c r="I10" s="53">
        <f t="shared" si="0"/>
        <v>4</v>
      </c>
      <c r="J10" s="53">
        <f t="shared" si="0"/>
        <v>5</v>
      </c>
      <c r="K10" s="53">
        <f t="shared" si="0"/>
        <v>6</v>
      </c>
      <c r="L10" s="53">
        <f t="shared" si="0"/>
        <v>7</v>
      </c>
      <c r="M10" s="53">
        <f t="shared" si="0"/>
        <v>8</v>
      </c>
      <c r="N10" s="53">
        <f t="shared" si="0"/>
        <v>9</v>
      </c>
      <c r="O10" s="53">
        <f t="shared" si="0"/>
        <v>10</v>
      </c>
      <c r="P10" s="53">
        <f t="shared" si="0"/>
        <v>11</v>
      </c>
      <c r="Q10" s="53">
        <f t="shared" si="0"/>
        <v>12</v>
      </c>
      <c r="R10" s="53">
        <f t="shared" si="0"/>
        <v>13</v>
      </c>
      <c r="S10" s="53">
        <f t="shared" si="0"/>
        <v>14</v>
      </c>
      <c r="T10" s="53">
        <f t="shared" si="0"/>
        <v>15</v>
      </c>
      <c r="U10" s="53">
        <f t="shared" si="0"/>
        <v>16</v>
      </c>
      <c r="V10" s="53">
        <f t="shared" si="0"/>
        <v>17</v>
      </c>
      <c r="W10" s="53">
        <f t="shared" si="0"/>
        <v>18</v>
      </c>
      <c r="X10" s="54">
        <f t="shared" si="0"/>
        <v>19</v>
      </c>
      <c r="Y10" s="55"/>
      <c r="Z10" s="55" t="s">
        <v>96</v>
      </c>
      <c r="AA10" s="21"/>
      <c r="AB10" s="42"/>
      <c r="AC10" s="21"/>
      <c r="AD10" s="21"/>
      <c r="AE10" s="21"/>
      <c r="AF10" s="21" t="s">
        <v>70</v>
      </c>
      <c r="AG10" s="21" t="s">
        <v>70</v>
      </c>
      <c r="AH10" s="21" t="s">
        <v>70</v>
      </c>
      <c r="AI10" s="21" t="s">
        <v>70</v>
      </c>
      <c r="AJ10" s="21" t="s">
        <v>70</v>
      </c>
      <c r="AK10" s="21"/>
      <c r="AL10" s="21"/>
      <c r="AM10" s="21"/>
      <c r="AN10" s="21"/>
    </row>
    <row r="11" spans="1:40" ht="15" customHeight="1" thickBot="1">
      <c r="A11" s="38"/>
      <c r="B11" s="56" t="s">
        <v>97</v>
      </c>
      <c r="C11" s="57"/>
      <c r="D11" s="57"/>
      <c r="E11" s="58">
        <f>Primary!E16</f>
        <v>0</v>
      </c>
      <c r="F11" s="59">
        <f>Primary!E16+1</f>
        <v>1</v>
      </c>
      <c r="G11" s="60">
        <f aca="true" t="shared" si="1" ref="G11:X11">F11+1</f>
        <v>2</v>
      </c>
      <c r="H11" s="60">
        <f t="shared" si="1"/>
        <v>3</v>
      </c>
      <c r="I11" s="60">
        <f t="shared" si="1"/>
        <v>4</v>
      </c>
      <c r="J11" s="60">
        <f t="shared" si="1"/>
        <v>5</v>
      </c>
      <c r="K11" s="60">
        <f t="shared" si="1"/>
        <v>6</v>
      </c>
      <c r="L11" s="60">
        <f t="shared" si="1"/>
        <v>7</v>
      </c>
      <c r="M11" s="60">
        <f t="shared" si="1"/>
        <v>8</v>
      </c>
      <c r="N11" s="60">
        <f t="shared" si="1"/>
        <v>9</v>
      </c>
      <c r="O11" s="60">
        <f t="shared" si="1"/>
        <v>10</v>
      </c>
      <c r="P11" s="60">
        <f t="shared" si="1"/>
        <v>11</v>
      </c>
      <c r="Q11" s="60">
        <f t="shared" si="1"/>
        <v>12</v>
      </c>
      <c r="R11" s="60">
        <f t="shared" si="1"/>
        <v>13</v>
      </c>
      <c r="S11" s="60">
        <f t="shared" si="1"/>
        <v>14</v>
      </c>
      <c r="T11" s="60">
        <f t="shared" si="1"/>
        <v>15</v>
      </c>
      <c r="U11" s="60">
        <f t="shared" si="1"/>
        <v>16</v>
      </c>
      <c r="V11" s="60">
        <f t="shared" si="1"/>
        <v>17</v>
      </c>
      <c r="W11" s="60">
        <f t="shared" si="1"/>
        <v>18</v>
      </c>
      <c r="X11" s="61">
        <f t="shared" si="1"/>
        <v>19</v>
      </c>
      <c r="Y11" s="128" t="s">
        <v>96</v>
      </c>
      <c r="Z11" s="128" t="s">
        <v>332</v>
      </c>
      <c r="AA11" s="21"/>
      <c r="AB11" s="42"/>
      <c r="AC11" s="21"/>
      <c r="AD11" s="21"/>
      <c r="AE11" s="21"/>
      <c r="AF11" s="21"/>
      <c r="AG11" s="21"/>
      <c r="AH11" s="21"/>
      <c r="AI11" s="21"/>
      <c r="AJ11" s="21"/>
      <c r="AK11" s="21"/>
      <c r="AL11" s="21"/>
      <c r="AM11" s="21"/>
      <c r="AN11" s="21"/>
    </row>
    <row r="12" spans="1:40" ht="15" customHeight="1" thickBot="1" thickTop="1">
      <c r="A12" s="38"/>
      <c r="B12" s="62" t="s">
        <v>331</v>
      </c>
      <c r="C12" s="63"/>
      <c r="D12" s="64"/>
      <c r="E12" s="65"/>
      <c r="F12" s="66"/>
      <c r="G12" s="67"/>
      <c r="H12" s="67"/>
      <c r="I12" s="67"/>
      <c r="J12" s="67"/>
      <c r="K12" s="67"/>
      <c r="L12" s="67"/>
      <c r="M12" s="67"/>
      <c r="N12" s="67"/>
      <c r="O12" s="67"/>
      <c r="P12" s="67"/>
      <c r="Q12" s="67"/>
      <c r="R12" s="67"/>
      <c r="S12" s="67"/>
      <c r="T12" s="67"/>
      <c r="U12" s="67"/>
      <c r="V12" s="67"/>
      <c r="W12" s="67"/>
      <c r="X12" s="68"/>
      <c r="Y12" s="69"/>
      <c r="Z12" s="481" t="s">
        <v>219</v>
      </c>
      <c r="AA12" s="21"/>
      <c r="AB12" s="42"/>
      <c r="AC12" s="21"/>
      <c r="AD12" s="21"/>
      <c r="AE12" s="21"/>
      <c r="AF12" s="21"/>
      <c r="AG12" s="21"/>
      <c r="AH12" s="21"/>
      <c r="AI12" s="21"/>
      <c r="AJ12" s="21"/>
      <c r="AK12" s="21"/>
      <c r="AL12" s="21"/>
      <c r="AM12" s="21"/>
      <c r="AN12" s="21"/>
    </row>
    <row r="13" spans="1:40" ht="15" customHeight="1">
      <c r="A13" s="38"/>
      <c r="B13" s="510"/>
      <c r="C13" s="511"/>
      <c r="D13" s="512"/>
      <c r="E13" s="70"/>
      <c r="F13" s="71"/>
      <c r="G13" s="71"/>
      <c r="H13" s="71"/>
      <c r="I13" s="71"/>
      <c r="J13" s="71"/>
      <c r="K13" s="71"/>
      <c r="L13" s="71"/>
      <c r="M13" s="71"/>
      <c r="N13" s="71"/>
      <c r="O13" s="71"/>
      <c r="P13" s="71"/>
      <c r="Q13" s="71"/>
      <c r="R13" s="71"/>
      <c r="S13" s="71"/>
      <c r="T13" s="71"/>
      <c r="U13" s="71"/>
      <c r="V13" s="71"/>
      <c r="W13" s="71"/>
      <c r="X13" s="72"/>
      <c r="Y13" s="73">
        <f aca="true" t="shared" si="2" ref="Y13:Y53">SUM(E13:X13)</f>
        <v>0</v>
      </c>
      <c r="Z13" s="482" t="e">
        <f>Y13/Primary!$E$8</f>
        <v>#DIV/0!</v>
      </c>
      <c r="AA13" s="21"/>
      <c r="AB13" s="42"/>
      <c r="AC13" s="21"/>
      <c r="AD13" s="21"/>
      <c r="AE13" s="21"/>
      <c r="AF13" s="21"/>
      <c r="AG13" s="21"/>
      <c r="AH13" s="21"/>
      <c r="AI13" s="21"/>
      <c r="AJ13" s="21"/>
      <c r="AK13" s="21"/>
      <c r="AL13" s="21"/>
      <c r="AM13" s="21"/>
      <c r="AN13" s="21"/>
    </row>
    <row r="14" spans="1:40" ht="15" customHeight="1">
      <c r="A14" s="38"/>
      <c r="B14" s="507"/>
      <c r="C14" s="508"/>
      <c r="D14" s="509"/>
      <c r="E14" s="74"/>
      <c r="F14" s="75"/>
      <c r="G14" s="75"/>
      <c r="H14" s="75"/>
      <c r="I14" s="75"/>
      <c r="J14" s="75"/>
      <c r="K14" s="75"/>
      <c r="L14" s="75"/>
      <c r="M14" s="75"/>
      <c r="N14" s="75"/>
      <c r="O14" s="75"/>
      <c r="P14" s="75"/>
      <c r="Q14" s="75"/>
      <c r="R14" s="75"/>
      <c r="S14" s="75"/>
      <c r="T14" s="75"/>
      <c r="U14" s="75"/>
      <c r="V14" s="75"/>
      <c r="W14" s="75"/>
      <c r="X14" s="76"/>
      <c r="Y14" s="73">
        <f t="shared" si="2"/>
        <v>0</v>
      </c>
      <c r="Z14" s="73" t="e">
        <f>Y14/Primary!$E$8</f>
        <v>#DIV/0!</v>
      </c>
      <c r="AA14" s="21"/>
      <c r="AB14" s="42"/>
      <c r="AC14" s="21"/>
      <c r="AD14" s="21"/>
      <c r="AE14" s="21"/>
      <c r="AF14" s="21"/>
      <c r="AG14" s="21"/>
      <c r="AH14" s="21"/>
      <c r="AI14" s="21"/>
      <c r="AJ14" s="21"/>
      <c r="AK14" s="21"/>
      <c r="AL14" s="21"/>
      <c r="AM14" s="21"/>
      <c r="AN14" s="21"/>
    </row>
    <row r="15" spans="1:40" ht="15" customHeight="1">
      <c r="A15" s="38"/>
      <c r="B15" s="507"/>
      <c r="C15" s="508"/>
      <c r="D15" s="509"/>
      <c r="E15" s="74"/>
      <c r="F15" s="75"/>
      <c r="G15" s="75"/>
      <c r="H15" s="75"/>
      <c r="I15" s="75"/>
      <c r="J15" s="75"/>
      <c r="K15" s="75"/>
      <c r="L15" s="75"/>
      <c r="M15" s="75"/>
      <c r="N15" s="75"/>
      <c r="O15" s="75"/>
      <c r="P15" s="75"/>
      <c r="Q15" s="75"/>
      <c r="R15" s="75"/>
      <c r="S15" s="75"/>
      <c r="T15" s="75"/>
      <c r="U15" s="75"/>
      <c r="V15" s="75"/>
      <c r="W15" s="75"/>
      <c r="X15" s="76"/>
      <c r="Y15" s="73">
        <f t="shared" si="2"/>
        <v>0</v>
      </c>
      <c r="Z15" s="73" t="e">
        <f>Y15/Primary!$E$8</f>
        <v>#DIV/0!</v>
      </c>
      <c r="AA15" s="21"/>
      <c r="AB15" s="42"/>
      <c r="AC15" s="21"/>
      <c r="AD15" s="21"/>
      <c r="AE15" s="21"/>
      <c r="AF15" s="21"/>
      <c r="AG15" s="21"/>
      <c r="AH15" s="21"/>
      <c r="AI15" s="21"/>
      <c r="AJ15" s="21"/>
      <c r="AK15" s="21"/>
      <c r="AL15" s="21"/>
      <c r="AM15" s="21"/>
      <c r="AN15" s="21"/>
    </row>
    <row r="16" spans="1:40" ht="15" customHeight="1">
      <c r="A16" s="38"/>
      <c r="B16" s="507"/>
      <c r="C16" s="508"/>
      <c r="D16" s="509"/>
      <c r="E16" s="74"/>
      <c r="F16" s="75"/>
      <c r="G16" s="75"/>
      <c r="H16" s="75"/>
      <c r="I16" s="75"/>
      <c r="J16" s="75"/>
      <c r="K16" s="75"/>
      <c r="L16" s="75"/>
      <c r="M16" s="75"/>
      <c r="N16" s="75"/>
      <c r="O16" s="75"/>
      <c r="P16" s="75"/>
      <c r="Q16" s="75"/>
      <c r="R16" s="75"/>
      <c r="S16" s="75"/>
      <c r="T16" s="75"/>
      <c r="U16" s="75"/>
      <c r="V16" s="75"/>
      <c r="W16" s="75"/>
      <c r="X16" s="76"/>
      <c r="Y16" s="73">
        <f t="shared" si="2"/>
        <v>0</v>
      </c>
      <c r="Z16" s="73" t="e">
        <f>Y16/Primary!$E$8</f>
        <v>#DIV/0!</v>
      </c>
      <c r="AA16" s="21"/>
      <c r="AB16" s="42"/>
      <c r="AC16" s="21"/>
      <c r="AD16" s="21"/>
      <c r="AE16" s="21"/>
      <c r="AF16" s="21"/>
      <c r="AG16" s="21"/>
      <c r="AH16" s="21"/>
      <c r="AI16" s="21"/>
      <c r="AJ16" s="21"/>
      <c r="AK16" s="21"/>
      <c r="AL16" s="21"/>
      <c r="AM16" s="21"/>
      <c r="AN16" s="21"/>
    </row>
    <row r="17" spans="1:40" ht="15" customHeight="1">
      <c r="A17" s="38"/>
      <c r="B17" s="507"/>
      <c r="C17" s="508"/>
      <c r="D17" s="509"/>
      <c r="E17" s="74"/>
      <c r="F17" s="75"/>
      <c r="G17" s="75"/>
      <c r="H17" s="75"/>
      <c r="I17" s="75"/>
      <c r="J17" s="75"/>
      <c r="K17" s="75"/>
      <c r="L17" s="75"/>
      <c r="M17" s="75"/>
      <c r="N17" s="75"/>
      <c r="O17" s="75"/>
      <c r="P17" s="75"/>
      <c r="Q17" s="75"/>
      <c r="R17" s="75"/>
      <c r="S17" s="75"/>
      <c r="T17" s="75"/>
      <c r="U17" s="75"/>
      <c r="V17" s="75"/>
      <c r="W17" s="75"/>
      <c r="X17" s="76"/>
      <c r="Y17" s="73">
        <f t="shared" si="2"/>
        <v>0</v>
      </c>
      <c r="Z17" s="73" t="e">
        <f>Y17/Primary!$E$8</f>
        <v>#DIV/0!</v>
      </c>
      <c r="AA17" s="21"/>
      <c r="AB17" s="42"/>
      <c r="AC17" s="21"/>
      <c r="AD17" s="21"/>
      <c r="AE17" s="21"/>
      <c r="AF17" s="21"/>
      <c r="AG17" s="21"/>
      <c r="AH17" s="21"/>
      <c r="AI17" s="21"/>
      <c r="AJ17" s="21"/>
      <c r="AK17" s="21"/>
      <c r="AL17" s="21"/>
      <c r="AM17" s="21"/>
      <c r="AN17" s="21"/>
    </row>
    <row r="18" spans="1:40" ht="15" customHeight="1">
      <c r="A18" s="38"/>
      <c r="B18" s="507"/>
      <c r="C18" s="508"/>
      <c r="D18" s="509"/>
      <c r="E18" s="74"/>
      <c r="F18" s="75"/>
      <c r="G18" s="75"/>
      <c r="H18" s="75"/>
      <c r="I18" s="75"/>
      <c r="J18" s="75"/>
      <c r="K18" s="75"/>
      <c r="L18" s="75"/>
      <c r="M18" s="75"/>
      <c r="N18" s="75"/>
      <c r="O18" s="75"/>
      <c r="P18" s="75"/>
      <c r="Q18" s="75"/>
      <c r="R18" s="75"/>
      <c r="S18" s="75"/>
      <c r="T18" s="75"/>
      <c r="U18" s="75"/>
      <c r="V18" s="75"/>
      <c r="W18" s="75"/>
      <c r="X18" s="76"/>
      <c r="Y18" s="73">
        <f t="shared" si="2"/>
        <v>0</v>
      </c>
      <c r="Z18" s="73" t="e">
        <f>Y18/Primary!$E$8</f>
        <v>#DIV/0!</v>
      </c>
      <c r="AA18" s="21"/>
      <c r="AB18" s="42"/>
      <c r="AC18" s="21"/>
      <c r="AD18" s="21"/>
      <c r="AE18" s="21"/>
      <c r="AF18" s="21"/>
      <c r="AG18" s="21"/>
      <c r="AH18" s="21"/>
      <c r="AI18" s="21"/>
      <c r="AJ18" s="21"/>
      <c r="AK18" s="21"/>
      <c r="AL18" s="21"/>
      <c r="AM18" s="21"/>
      <c r="AN18" s="21"/>
    </row>
    <row r="19" spans="1:40" ht="15" customHeight="1">
      <c r="A19" s="38"/>
      <c r="B19" s="507"/>
      <c r="C19" s="508"/>
      <c r="D19" s="509"/>
      <c r="E19" s="74"/>
      <c r="F19" s="75"/>
      <c r="G19" s="77"/>
      <c r="H19" s="77"/>
      <c r="I19" s="75"/>
      <c r="J19" s="75"/>
      <c r="K19" s="75"/>
      <c r="L19" s="75"/>
      <c r="M19" s="75"/>
      <c r="N19" s="75"/>
      <c r="O19" s="77"/>
      <c r="P19" s="77"/>
      <c r="Q19" s="77"/>
      <c r="R19" s="77"/>
      <c r="S19" s="77"/>
      <c r="T19" s="77"/>
      <c r="U19" s="77"/>
      <c r="V19" s="77"/>
      <c r="W19" s="77"/>
      <c r="X19" s="78"/>
      <c r="Y19" s="73">
        <f t="shared" si="2"/>
        <v>0</v>
      </c>
      <c r="Z19" s="73" t="e">
        <f>Y19/Primary!$E$8</f>
        <v>#DIV/0!</v>
      </c>
      <c r="AA19" s="21"/>
      <c r="AB19" s="42"/>
      <c r="AC19" s="21"/>
      <c r="AD19" s="21"/>
      <c r="AE19" s="21"/>
      <c r="AF19" s="21" t="s">
        <v>70</v>
      </c>
      <c r="AG19" s="21" t="s">
        <v>70</v>
      </c>
      <c r="AH19" s="21" t="s">
        <v>70</v>
      </c>
      <c r="AI19" s="21" t="s">
        <v>70</v>
      </c>
      <c r="AJ19" s="21" t="s">
        <v>70</v>
      </c>
      <c r="AK19" s="21"/>
      <c r="AL19" s="21"/>
      <c r="AM19" s="21"/>
      <c r="AN19" s="21"/>
    </row>
    <row r="20" spans="1:40" ht="15" customHeight="1">
      <c r="A20" s="38"/>
      <c r="B20" s="507"/>
      <c r="C20" s="508"/>
      <c r="D20" s="509"/>
      <c r="E20" s="74"/>
      <c r="F20" s="75"/>
      <c r="G20" s="77"/>
      <c r="H20" s="77"/>
      <c r="I20" s="75"/>
      <c r="J20" s="77"/>
      <c r="K20" s="75"/>
      <c r="L20" s="75"/>
      <c r="M20" s="75"/>
      <c r="N20" s="75"/>
      <c r="O20" s="77"/>
      <c r="P20" s="75"/>
      <c r="Q20" s="75"/>
      <c r="R20" s="75"/>
      <c r="S20" s="75"/>
      <c r="T20" s="77"/>
      <c r="U20" s="75"/>
      <c r="V20" s="75"/>
      <c r="W20" s="75"/>
      <c r="X20" s="78"/>
      <c r="Y20" s="73">
        <f t="shared" si="2"/>
        <v>0</v>
      </c>
      <c r="Z20" s="73" t="e">
        <f>Y20/Primary!$E$8</f>
        <v>#DIV/0!</v>
      </c>
      <c r="AA20" s="21"/>
      <c r="AB20" s="42"/>
      <c r="AC20" s="21"/>
      <c r="AD20" s="21"/>
      <c r="AE20" s="21"/>
      <c r="AF20" s="21" t="s">
        <v>70</v>
      </c>
      <c r="AG20" s="21" t="s">
        <v>70</v>
      </c>
      <c r="AH20" s="21" t="s">
        <v>70</v>
      </c>
      <c r="AI20" s="21" t="s">
        <v>70</v>
      </c>
      <c r="AJ20" s="21" t="s">
        <v>70</v>
      </c>
      <c r="AK20" s="21"/>
      <c r="AL20" s="21"/>
      <c r="AM20" s="21"/>
      <c r="AN20" s="21"/>
    </row>
    <row r="21" spans="1:40" ht="15" customHeight="1">
      <c r="A21" s="38"/>
      <c r="B21" s="507"/>
      <c r="C21" s="508"/>
      <c r="D21" s="509"/>
      <c r="E21" s="74"/>
      <c r="F21" s="75"/>
      <c r="G21" s="77"/>
      <c r="H21" s="77"/>
      <c r="I21" s="75"/>
      <c r="J21" s="75"/>
      <c r="K21" s="75"/>
      <c r="L21" s="77"/>
      <c r="M21" s="75"/>
      <c r="N21" s="75"/>
      <c r="O21" s="77"/>
      <c r="P21" s="77"/>
      <c r="Q21" s="77"/>
      <c r="R21" s="77"/>
      <c r="S21" s="77"/>
      <c r="T21" s="77"/>
      <c r="U21" s="77"/>
      <c r="V21" s="77"/>
      <c r="W21" s="77"/>
      <c r="X21" s="78"/>
      <c r="Y21" s="73">
        <f t="shared" si="2"/>
        <v>0</v>
      </c>
      <c r="Z21" s="73" t="e">
        <f>Y21/Primary!$E$8</f>
        <v>#DIV/0!</v>
      </c>
      <c r="AA21" s="21"/>
      <c r="AB21" s="42"/>
      <c r="AC21" s="21"/>
      <c r="AD21" s="21"/>
      <c r="AE21" s="21"/>
      <c r="AF21" s="21"/>
      <c r="AG21" s="21"/>
      <c r="AH21" s="21"/>
      <c r="AI21" s="21"/>
      <c r="AJ21" s="21"/>
      <c r="AK21" s="21"/>
      <c r="AL21" s="21"/>
      <c r="AM21" s="21"/>
      <c r="AN21" s="21"/>
    </row>
    <row r="22" spans="1:40" ht="15" customHeight="1">
      <c r="A22" s="38"/>
      <c r="B22" s="507"/>
      <c r="C22" s="508"/>
      <c r="D22" s="509"/>
      <c r="E22" s="74"/>
      <c r="F22" s="75"/>
      <c r="G22" s="77"/>
      <c r="H22" s="77"/>
      <c r="I22" s="75"/>
      <c r="J22" s="75"/>
      <c r="K22" s="75"/>
      <c r="L22" s="77"/>
      <c r="M22" s="75"/>
      <c r="N22" s="75"/>
      <c r="O22" s="77"/>
      <c r="P22" s="77"/>
      <c r="Q22" s="77"/>
      <c r="R22" s="77"/>
      <c r="S22" s="77"/>
      <c r="T22" s="77"/>
      <c r="U22" s="77"/>
      <c r="V22" s="77"/>
      <c r="W22" s="77"/>
      <c r="X22" s="78"/>
      <c r="Y22" s="73">
        <f t="shared" si="2"/>
        <v>0</v>
      </c>
      <c r="Z22" s="73" t="e">
        <f>Y22/Primary!$E$8</f>
        <v>#DIV/0!</v>
      </c>
      <c r="AA22" s="21"/>
      <c r="AB22" s="42"/>
      <c r="AC22" s="21"/>
      <c r="AD22" s="21"/>
      <c r="AE22" s="21"/>
      <c r="AF22" s="21"/>
      <c r="AG22" s="21"/>
      <c r="AH22" s="21"/>
      <c r="AI22" s="21"/>
      <c r="AJ22" s="21"/>
      <c r="AK22" s="21"/>
      <c r="AL22" s="21"/>
      <c r="AM22" s="21"/>
      <c r="AN22" s="21"/>
    </row>
    <row r="23" spans="1:40" ht="15" customHeight="1">
      <c r="A23" s="38"/>
      <c r="B23" s="507"/>
      <c r="C23" s="508"/>
      <c r="D23" s="509"/>
      <c r="E23" s="79"/>
      <c r="F23" s="80"/>
      <c r="G23" s="81"/>
      <c r="H23" s="81"/>
      <c r="I23" s="75"/>
      <c r="J23" s="75"/>
      <c r="K23" s="75"/>
      <c r="L23" s="75"/>
      <c r="M23" s="75"/>
      <c r="N23" s="75"/>
      <c r="O23" s="81"/>
      <c r="P23" s="81"/>
      <c r="Q23" s="81"/>
      <c r="R23" s="81"/>
      <c r="S23" s="81"/>
      <c r="T23" s="81"/>
      <c r="U23" s="81"/>
      <c r="V23" s="81"/>
      <c r="W23" s="81"/>
      <c r="X23" s="82"/>
      <c r="Y23" s="73">
        <f t="shared" si="2"/>
        <v>0</v>
      </c>
      <c r="Z23" s="73" t="e">
        <f>Y23/Primary!$E$8</f>
        <v>#DIV/0!</v>
      </c>
      <c r="AA23" s="21"/>
      <c r="AB23" s="42"/>
      <c r="AC23" s="21"/>
      <c r="AD23" s="21"/>
      <c r="AE23" s="21"/>
      <c r="AF23" s="21"/>
      <c r="AG23" s="21"/>
      <c r="AH23" s="21"/>
      <c r="AI23" s="21"/>
      <c r="AJ23" s="21"/>
      <c r="AK23" s="21"/>
      <c r="AL23" s="21"/>
      <c r="AM23" s="21"/>
      <c r="AN23" s="21"/>
    </row>
    <row r="24" spans="1:40" ht="15" customHeight="1">
      <c r="A24" s="38"/>
      <c r="B24" s="507"/>
      <c r="C24" s="508"/>
      <c r="D24" s="509"/>
      <c r="E24" s="74"/>
      <c r="F24" s="77"/>
      <c r="G24" s="77"/>
      <c r="H24" s="77"/>
      <c r="I24" s="75"/>
      <c r="J24" s="75"/>
      <c r="K24" s="75"/>
      <c r="L24" s="75"/>
      <c r="M24" s="75"/>
      <c r="N24" s="75"/>
      <c r="O24" s="77"/>
      <c r="P24" s="75"/>
      <c r="Q24" s="75"/>
      <c r="R24" s="77"/>
      <c r="S24" s="75"/>
      <c r="T24" s="75"/>
      <c r="U24" s="75"/>
      <c r="V24" s="75"/>
      <c r="W24" s="75"/>
      <c r="X24" s="83"/>
      <c r="Y24" s="73">
        <f t="shared" si="2"/>
        <v>0</v>
      </c>
      <c r="Z24" s="73" t="e">
        <f>Y24/Primary!$E$8</f>
        <v>#DIV/0!</v>
      </c>
      <c r="AA24" s="21"/>
      <c r="AB24" s="42"/>
      <c r="AC24" s="21"/>
      <c r="AD24" s="21"/>
      <c r="AE24" s="21"/>
      <c r="AF24" s="21"/>
      <c r="AG24" s="21"/>
      <c r="AH24" s="21"/>
      <c r="AI24" s="21"/>
      <c r="AJ24" s="21"/>
      <c r="AK24" s="21"/>
      <c r="AL24" s="21"/>
      <c r="AM24" s="21"/>
      <c r="AN24" s="21"/>
    </row>
    <row r="25" spans="1:40" ht="15" customHeight="1">
      <c r="A25" s="38"/>
      <c r="B25" s="507"/>
      <c r="C25" s="508"/>
      <c r="D25" s="509"/>
      <c r="E25" s="74"/>
      <c r="F25" s="77"/>
      <c r="G25" s="77"/>
      <c r="H25" s="77"/>
      <c r="I25" s="75"/>
      <c r="J25" s="75"/>
      <c r="K25" s="75"/>
      <c r="L25" s="75"/>
      <c r="M25" s="75"/>
      <c r="N25" s="75"/>
      <c r="O25" s="77"/>
      <c r="P25" s="75"/>
      <c r="Q25" s="75"/>
      <c r="R25" s="77"/>
      <c r="S25" s="75"/>
      <c r="T25" s="75"/>
      <c r="U25" s="75"/>
      <c r="V25" s="75"/>
      <c r="W25" s="75"/>
      <c r="X25" s="83"/>
      <c r="Y25" s="73">
        <f t="shared" si="2"/>
        <v>0</v>
      </c>
      <c r="Z25" s="73" t="e">
        <f>Y25/Primary!$E$8</f>
        <v>#DIV/0!</v>
      </c>
      <c r="AA25" s="21"/>
      <c r="AB25" s="42"/>
      <c r="AC25" s="21"/>
      <c r="AD25" s="21"/>
      <c r="AE25" s="21"/>
      <c r="AF25" s="21"/>
      <c r="AG25" s="21"/>
      <c r="AH25" s="21"/>
      <c r="AI25" s="21"/>
      <c r="AJ25" s="21"/>
      <c r="AK25" s="21"/>
      <c r="AL25" s="21"/>
      <c r="AM25" s="21"/>
      <c r="AN25" s="21"/>
    </row>
    <row r="26" spans="1:40" ht="15" customHeight="1">
      <c r="A26" s="38"/>
      <c r="B26" s="507"/>
      <c r="C26" s="508"/>
      <c r="D26" s="509"/>
      <c r="E26" s="74"/>
      <c r="F26" s="77"/>
      <c r="G26" s="77"/>
      <c r="H26" s="77"/>
      <c r="I26" s="75"/>
      <c r="J26" s="75"/>
      <c r="K26" s="75"/>
      <c r="L26" s="75"/>
      <c r="M26" s="75"/>
      <c r="N26" s="75"/>
      <c r="O26" s="77"/>
      <c r="P26" s="75"/>
      <c r="Q26" s="75"/>
      <c r="R26" s="77"/>
      <c r="S26" s="75"/>
      <c r="T26" s="75"/>
      <c r="U26" s="75"/>
      <c r="V26" s="75"/>
      <c r="W26" s="75"/>
      <c r="X26" s="83"/>
      <c r="Y26" s="73">
        <f t="shared" si="2"/>
        <v>0</v>
      </c>
      <c r="Z26" s="73" t="e">
        <f>Y26/Primary!$E$8</f>
        <v>#DIV/0!</v>
      </c>
      <c r="AA26" s="21"/>
      <c r="AB26" s="42"/>
      <c r="AC26" s="21"/>
      <c r="AD26" s="21"/>
      <c r="AE26" s="21"/>
      <c r="AF26" s="21"/>
      <c r="AG26" s="21"/>
      <c r="AH26" s="21"/>
      <c r="AI26" s="21"/>
      <c r="AJ26" s="21"/>
      <c r="AK26" s="21"/>
      <c r="AL26" s="21"/>
      <c r="AM26" s="21"/>
      <c r="AN26" s="21"/>
    </row>
    <row r="27" spans="1:40" ht="15" customHeight="1">
      <c r="A27" s="38"/>
      <c r="B27" s="507"/>
      <c r="C27" s="508"/>
      <c r="D27" s="509"/>
      <c r="E27" s="74"/>
      <c r="F27" s="77"/>
      <c r="G27" s="77"/>
      <c r="H27" s="77"/>
      <c r="I27" s="75"/>
      <c r="J27" s="75"/>
      <c r="K27" s="75"/>
      <c r="L27" s="75"/>
      <c r="M27" s="75"/>
      <c r="N27" s="75"/>
      <c r="O27" s="77"/>
      <c r="P27" s="75"/>
      <c r="Q27" s="75"/>
      <c r="R27" s="77"/>
      <c r="S27" s="75"/>
      <c r="T27" s="75"/>
      <c r="U27" s="75"/>
      <c r="V27" s="75"/>
      <c r="W27" s="75"/>
      <c r="X27" s="83"/>
      <c r="Y27" s="73">
        <f t="shared" si="2"/>
        <v>0</v>
      </c>
      <c r="Z27" s="73" t="e">
        <f>Y27/Primary!$E$8</f>
        <v>#DIV/0!</v>
      </c>
      <c r="AA27" s="21"/>
      <c r="AB27" s="42"/>
      <c r="AC27" s="21"/>
      <c r="AD27" s="21"/>
      <c r="AE27" s="21"/>
      <c r="AF27" s="21"/>
      <c r="AG27" s="21"/>
      <c r="AH27" s="21"/>
      <c r="AI27" s="21"/>
      <c r="AJ27" s="21"/>
      <c r="AK27" s="21"/>
      <c r="AL27" s="21"/>
      <c r="AM27" s="21"/>
      <c r="AN27" s="21"/>
    </row>
    <row r="28" spans="1:40" ht="15" customHeight="1">
      <c r="A28" s="38"/>
      <c r="B28" s="507"/>
      <c r="C28" s="508"/>
      <c r="D28" s="509"/>
      <c r="E28" s="74"/>
      <c r="F28" s="77"/>
      <c r="G28" s="77"/>
      <c r="H28" s="77"/>
      <c r="I28" s="75"/>
      <c r="J28" s="75"/>
      <c r="K28" s="75"/>
      <c r="L28" s="75"/>
      <c r="M28" s="75"/>
      <c r="N28" s="75"/>
      <c r="O28" s="77"/>
      <c r="P28" s="75"/>
      <c r="Q28" s="75"/>
      <c r="R28" s="77"/>
      <c r="S28" s="75"/>
      <c r="T28" s="75"/>
      <c r="U28" s="75"/>
      <c r="V28" s="75"/>
      <c r="W28" s="75"/>
      <c r="X28" s="83"/>
      <c r="Y28" s="73">
        <f t="shared" si="2"/>
        <v>0</v>
      </c>
      <c r="Z28" s="73" t="e">
        <f>Y28/Primary!$E$8</f>
        <v>#DIV/0!</v>
      </c>
      <c r="AA28" s="21"/>
      <c r="AB28" s="42"/>
      <c r="AC28" s="21"/>
      <c r="AD28" s="21"/>
      <c r="AE28" s="21"/>
      <c r="AF28" s="21"/>
      <c r="AG28" s="21"/>
      <c r="AH28" s="21"/>
      <c r="AI28" s="21"/>
      <c r="AJ28" s="21"/>
      <c r="AK28" s="21"/>
      <c r="AL28" s="21"/>
      <c r="AM28" s="21"/>
      <c r="AN28" s="21"/>
    </row>
    <row r="29" spans="1:40" ht="15" customHeight="1">
      <c r="A29" s="38"/>
      <c r="B29" s="507"/>
      <c r="C29" s="508"/>
      <c r="D29" s="509"/>
      <c r="E29" s="74"/>
      <c r="F29" s="77"/>
      <c r="G29" s="77"/>
      <c r="H29" s="77"/>
      <c r="I29" s="75"/>
      <c r="J29" s="75"/>
      <c r="K29" s="75"/>
      <c r="L29" s="75"/>
      <c r="M29" s="75"/>
      <c r="N29" s="75"/>
      <c r="O29" s="77"/>
      <c r="P29" s="75"/>
      <c r="Q29" s="75"/>
      <c r="R29" s="77"/>
      <c r="S29" s="75"/>
      <c r="T29" s="75"/>
      <c r="U29" s="75"/>
      <c r="V29" s="75"/>
      <c r="W29" s="75"/>
      <c r="X29" s="83"/>
      <c r="Y29" s="73">
        <f t="shared" si="2"/>
        <v>0</v>
      </c>
      <c r="Z29" s="73" t="e">
        <f>Y29/Primary!$E$8</f>
        <v>#DIV/0!</v>
      </c>
      <c r="AA29" s="21"/>
      <c r="AB29" s="42"/>
      <c r="AC29" s="21"/>
      <c r="AD29" s="21"/>
      <c r="AE29" s="21"/>
      <c r="AF29" s="21"/>
      <c r="AG29" s="21"/>
      <c r="AH29" s="21"/>
      <c r="AI29" s="21"/>
      <c r="AJ29" s="21"/>
      <c r="AK29" s="21"/>
      <c r="AL29" s="21"/>
      <c r="AM29" s="21"/>
      <c r="AN29" s="21"/>
    </row>
    <row r="30" spans="1:40" ht="15" customHeight="1">
      <c r="A30" s="38"/>
      <c r="B30" s="507"/>
      <c r="C30" s="508"/>
      <c r="D30" s="509"/>
      <c r="E30" s="74"/>
      <c r="F30" s="77"/>
      <c r="G30" s="77"/>
      <c r="H30" s="77"/>
      <c r="I30" s="75"/>
      <c r="J30" s="75"/>
      <c r="K30" s="75"/>
      <c r="L30" s="75"/>
      <c r="M30" s="75"/>
      <c r="N30" s="75"/>
      <c r="O30" s="77"/>
      <c r="P30" s="75"/>
      <c r="Q30" s="75"/>
      <c r="R30" s="77"/>
      <c r="S30" s="75"/>
      <c r="T30" s="75"/>
      <c r="U30" s="75"/>
      <c r="V30" s="75"/>
      <c r="W30" s="75"/>
      <c r="X30" s="83"/>
      <c r="Y30" s="73">
        <f t="shared" si="2"/>
        <v>0</v>
      </c>
      <c r="Z30" s="73" t="e">
        <f>Y30/Primary!$E$8</f>
        <v>#DIV/0!</v>
      </c>
      <c r="AA30" s="21"/>
      <c r="AB30" s="42"/>
      <c r="AC30" s="21"/>
      <c r="AD30" s="21"/>
      <c r="AE30" s="21"/>
      <c r="AF30" s="21"/>
      <c r="AG30" s="21"/>
      <c r="AH30" s="21"/>
      <c r="AI30" s="21"/>
      <c r="AJ30" s="21"/>
      <c r="AK30" s="21"/>
      <c r="AL30" s="21"/>
      <c r="AM30" s="21"/>
      <c r="AN30" s="21"/>
    </row>
    <row r="31" spans="1:40" ht="15" customHeight="1">
      <c r="A31" s="38"/>
      <c r="B31" s="507"/>
      <c r="C31" s="508"/>
      <c r="D31" s="509"/>
      <c r="E31" s="74"/>
      <c r="F31" s="77"/>
      <c r="G31" s="77"/>
      <c r="H31" s="77"/>
      <c r="I31" s="75"/>
      <c r="J31" s="75"/>
      <c r="K31" s="75"/>
      <c r="L31" s="75"/>
      <c r="M31" s="75"/>
      <c r="N31" s="75"/>
      <c r="O31" s="77"/>
      <c r="P31" s="75"/>
      <c r="Q31" s="75"/>
      <c r="R31" s="77"/>
      <c r="S31" s="75"/>
      <c r="T31" s="75"/>
      <c r="U31" s="75"/>
      <c r="V31" s="75"/>
      <c r="W31" s="75"/>
      <c r="X31" s="83"/>
      <c r="Y31" s="73">
        <f t="shared" si="2"/>
        <v>0</v>
      </c>
      <c r="Z31" s="73" t="e">
        <f>Y31/Primary!$E$8</f>
        <v>#DIV/0!</v>
      </c>
      <c r="AA31" s="21"/>
      <c r="AB31" s="42"/>
      <c r="AC31" s="21"/>
      <c r="AD31" s="21"/>
      <c r="AE31" s="21"/>
      <c r="AF31" s="21"/>
      <c r="AG31" s="21"/>
      <c r="AH31" s="21"/>
      <c r="AI31" s="21"/>
      <c r="AJ31" s="21"/>
      <c r="AK31" s="21"/>
      <c r="AL31" s="21"/>
      <c r="AM31" s="21"/>
      <c r="AN31" s="21"/>
    </row>
    <row r="32" spans="1:40" ht="15" customHeight="1">
      <c r="A32" s="38"/>
      <c r="B32" s="507"/>
      <c r="C32" s="508"/>
      <c r="D32" s="509"/>
      <c r="E32" s="74"/>
      <c r="F32" s="77"/>
      <c r="G32" s="77"/>
      <c r="H32" s="77"/>
      <c r="I32" s="75"/>
      <c r="J32" s="75"/>
      <c r="K32" s="75"/>
      <c r="L32" s="75"/>
      <c r="M32" s="75"/>
      <c r="N32" s="75"/>
      <c r="O32" s="77"/>
      <c r="P32" s="75"/>
      <c r="Q32" s="75"/>
      <c r="R32" s="77"/>
      <c r="S32" s="75"/>
      <c r="T32" s="75"/>
      <c r="U32" s="75"/>
      <c r="V32" s="75"/>
      <c r="W32" s="75"/>
      <c r="X32" s="83"/>
      <c r="Y32" s="73">
        <f t="shared" si="2"/>
        <v>0</v>
      </c>
      <c r="Z32" s="73" t="e">
        <f>Y32/Primary!$E$8</f>
        <v>#DIV/0!</v>
      </c>
      <c r="AA32" s="21"/>
      <c r="AB32" s="42"/>
      <c r="AC32" s="21"/>
      <c r="AD32" s="21"/>
      <c r="AE32" s="21"/>
      <c r="AF32" s="21"/>
      <c r="AG32" s="21"/>
      <c r="AH32" s="21"/>
      <c r="AI32" s="21"/>
      <c r="AJ32" s="21"/>
      <c r="AK32" s="21"/>
      <c r="AL32" s="21"/>
      <c r="AM32" s="21"/>
      <c r="AN32" s="21"/>
    </row>
    <row r="33" spans="1:40" ht="15" customHeight="1">
      <c r="A33" s="38"/>
      <c r="B33" s="507"/>
      <c r="C33" s="508"/>
      <c r="D33" s="509"/>
      <c r="E33" s="74"/>
      <c r="F33" s="77"/>
      <c r="G33" s="77"/>
      <c r="H33" s="77"/>
      <c r="I33" s="75"/>
      <c r="J33" s="75"/>
      <c r="K33" s="75"/>
      <c r="L33" s="75"/>
      <c r="M33" s="75"/>
      <c r="N33" s="75"/>
      <c r="O33" s="77"/>
      <c r="P33" s="75"/>
      <c r="Q33" s="75"/>
      <c r="R33" s="77"/>
      <c r="S33" s="75"/>
      <c r="T33" s="75"/>
      <c r="U33" s="75"/>
      <c r="V33" s="75"/>
      <c r="W33" s="75"/>
      <c r="X33" s="83"/>
      <c r="Y33" s="73">
        <f t="shared" si="2"/>
        <v>0</v>
      </c>
      <c r="Z33" s="73" t="e">
        <f>Y33/Primary!$E$8</f>
        <v>#DIV/0!</v>
      </c>
      <c r="AA33" s="21"/>
      <c r="AB33" s="42"/>
      <c r="AC33" s="21"/>
      <c r="AD33" s="21"/>
      <c r="AE33" s="21"/>
      <c r="AF33" s="21"/>
      <c r="AG33" s="21"/>
      <c r="AH33" s="21"/>
      <c r="AI33" s="21"/>
      <c r="AJ33" s="21"/>
      <c r="AK33" s="21"/>
      <c r="AL33" s="21"/>
      <c r="AM33" s="21"/>
      <c r="AN33" s="21"/>
    </row>
    <row r="34" spans="1:40" ht="15" customHeight="1">
      <c r="A34" s="38"/>
      <c r="B34" s="507"/>
      <c r="C34" s="508"/>
      <c r="D34" s="509"/>
      <c r="E34" s="74"/>
      <c r="F34" s="77"/>
      <c r="G34" s="77"/>
      <c r="H34" s="77"/>
      <c r="I34" s="75"/>
      <c r="J34" s="75"/>
      <c r="K34" s="75"/>
      <c r="L34" s="75"/>
      <c r="M34" s="75"/>
      <c r="N34" s="75"/>
      <c r="O34" s="77"/>
      <c r="P34" s="75"/>
      <c r="Q34" s="75"/>
      <c r="R34" s="77"/>
      <c r="S34" s="75"/>
      <c r="T34" s="75"/>
      <c r="U34" s="75"/>
      <c r="V34" s="75"/>
      <c r="W34" s="75"/>
      <c r="X34" s="83"/>
      <c r="Y34" s="73">
        <f t="shared" si="2"/>
        <v>0</v>
      </c>
      <c r="Z34" s="73" t="e">
        <f>Y34/Primary!$E$8</f>
        <v>#DIV/0!</v>
      </c>
      <c r="AA34" s="21"/>
      <c r="AB34" s="42"/>
      <c r="AC34" s="21"/>
      <c r="AD34" s="21"/>
      <c r="AE34" s="21"/>
      <c r="AF34" s="21"/>
      <c r="AG34" s="21"/>
      <c r="AH34" s="21"/>
      <c r="AI34" s="21"/>
      <c r="AJ34" s="21"/>
      <c r="AK34" s="21"/>
      <c r="AL34" s="21"/>
      <c r="AM34" s="21"/>
      <c r="AN34" s="21"/>
    </row>
    <row r="35" spans="1:40" ht="15" customHeight="1">
      <c r="A35" s="38"/>
      <c r="B35" s="507"/>
      <c r="C35" s="508"/>
      <c r="D35" s="509"/>
      <c r="E35" s="74"/>
      <c r="F35" s="75"/>
      <c r="G35" s="75"/>
      <c r="H35" s="75"/>
      <c r="I35" s="75"/>
      <c r="J35" s="75"/>
      <c r="K35" s="75"/>
      <c r="L35" s="75"/>
      <c r="M35" s="75"/>
      <c r="N35" s="75"/>
      <c r="O35" s="75"/>
      <c r="P35" s="75"/>
      <c r="Q35" s="75"/>
      <c r="R35" s="75"/>
      <c r="S35" s="75"/>
      <c r="T35" s="75"/>
      <c r="U35" s="75"/>
      <c r="V35" s="75"/>
      <c r="W35" s="75"/>
      <c r="X35" s="76"/>
      <c r="Y35" s="73">
        <f t="shared" si="2"/>
        <v>0</v>
      </c>
      <c r="Z35" s="73" t="e">
        <f>Y35/Primary!$E$8</f>
        <v>#DIV/0!</v>
      </c>
      <c r="AA35" s="21"/>
      <c r="AB35" s="42"/>
      <c r="AC35" s="21"/>
      <c r="AD35" s="21"/>
      <c r="AE35" s="21"/>
      <c r="AF35" s="21"/>
      <c r="AG35" s="21"/>
      <c r="AH35" s="21"/>
      <c r="AI35" s="21"/>
      <c r="AJ35" s="21"/>
      <c r="AK35" s="21"/>
      <c r="AL35" s="21"/>
      <c r="AM35" s="21"/>
      <c r="AN35" s="21"/>
    </row>
    <row r="36" spans="1:40" ht="15" customHeight="1">
      <c r="A36" s="38"/>
      <c r="B36" s="507"/>
      <c r="C36" s="508"/>
      <c r="D36" s="509"/>
      <c r="E36" s="74"/>
      <c r="F36" s="75"/>
      <c r="G36" s="75"/>
      <c r="H36" s="75"/>
      <c r="I36" s="75"/>
      <c r="J36" s="75"/>
      <c r="K36" s="75"/>
      <c r="L36" s="75"/>
      <c r="M36" s="75"/>
      <c r="N36" s="75"/>
      <c r="O36" s="75"/>
      <c r="P36" s="75"/>
      <c r="Q36" s="75"/>
      <c r="R36" s="75"/>
      <c r="S36" s="75"/>
      <c r="T36" s="75"/>
      <c r="U36" s="75"/>
      <c r="V36" s="75"/>
      <c r="W36" s="75"/>
      <c r="X36" s="76"/>
      <c r="Y36" s="73">
        <f t="shared" si="2"/>
        <v>0</v>
      </c>
      <c r="Z36" s="73" t="e">
        <f>Y36/Primary!$E$8</f>
        <v>#DIV/0!</v>
      </c>
      <c r="AA36" s="21"/>
      <c r="AB36" s="42"/>
      <c r="AC36" s="21"/>
      <c r="AD36" s="21"/>
      <c r="AE36" s="21"/>
      <c r="AF36" s="21"/>
      <c r="AG36" s="21"/>
      <c r="AH36" s="21"/>
      <c r="AI36" s="21"/>
      <c r="AJ36" s="21"/>
      <c r="AK36" s="21"/>
      <c r="AL36" s="21"/>
      <c r="AM36" s="21"/>
      <c r="AN36" s="21"/>
    </row>
    <row r="37" spans="1:40" ht="15" customHeight="1">
      <c r="A37" s="38"/>
      <c r="B37" s="507"/>
      <c r="C37" s="508"/>
      <c r="D37" s="509"/>
      <c r="E37" s="74"/>
      <c r="F37" s="75"/>
      <c r="G37" s="75"/>
      <c r="H37" s="75"/>
      <c r="I37" s="75"/>
      <c r="J37" s="75"/>
      <c r="K37" s="75"/>
      <c r="L37" s="75"/>
      <c r="M37" s="75"/>
      <c r="N37" s="75"/>
      <c r="O37" s="75"/>
      <c r="P37" s="75"/>
      <c r="Q37" s="75"/>
      <c r="R37" s="75"/>
      <c r="S37" s="75"/>
      <c r="T37" s="75"/>
      <c r="U37" s="75"/>
      <c r="V37" s="75"/>
      <c r="W37" s="75"/>
      <c r="X37" s="76"/>
      <c r="Y37" s="73">
        <f t="shared" si="2"/>
        <v>0</v>
      </c>
      <c r="Z37" s="73" t="e">
        <f>Y37/Primary!$E$8</f>
        <v>#DIV/0!</v>
      </c>
      <c r="AA37" s="21"/>
      <c r="AB37" s="42"/>
      <c r="AC37" s="21"/>
      <c r="AD37" s="21"/>
      <c r="AE37" s="21"/>
      <c r="AF37" s="21"/>
      <c r="AG37" s="21"/>
      <c r="AH37" s="21"/>
      <c r="AI37" s="21"/>
      <c r="AJ37" s="21"/>
      <c r="AK37" s="21"/>
      <c r="AL37" s="21"/>
      <c r="AM37" s="21"/>
      <c r="AN37" s="21"/>
    </row>
    <row r="38" spans="1:40" ht="15" customHeight="1">
      <c r="A38" s="38"/>
      <c r="B38" s="507"/>
      <c r="C38" s="508"/>
      <c r="D38" s="509"/>
      <c r="E38" s="74"/>
      <c r="F38" s="75"/>
      <c r="G38" s="75"/>
      <c r="H38" s="75"/>
      <c r="I38" s="75"/>
      <c r="J38" s="75"/>
      <c r="K38" s="75"/>
      <c r="L38" s="75"/>
      <c r="M38" s="75"/>
      <c r="N38" s="75"/>
      <c r="O38" s="75"/>
      <c r="P38" s="75"/>
      <c r="Q38" s="75"/>
      <c r="R38" s="75"/>
      <c r="S38" s="75"/>
      <c r="T38" s="75"/>
      <c r="U38" s="75"/>
      <c r="V38" s="75"/>
      <c r="W38" s="75"/>
      <c r="X38" s="76"/>
      <c r="Y38" s="73">
        <f t="shared" si="2"/>
        <v>0</v>
      </c>
      <c r="Z38" s="73" t="e">
        <f>Y38/Primary!$E$8</f>
        <v>#DIV/0!</v>
      </c>
      <c r="AA38" s="21"/>
      <c r="AB38" s="42"/>
      <c r="AC38" s="21"/>
      <c r="AD38" s="21"/>
      <c r="AE38" s="21"/>
      <c r="AF38" s="21"/>
      <c r="AG38" s="21"/>
      <c r="AH38" s="21"/>
      <c r="AI38" s="21"/>
      <c r="AJ38" s="21"/>
      <c r="AK38" s="21"/>
      <c r="AL38" s="21"/>
      <c r="AM38" s="21"/>
      <c r="AN38" s="21"/>
    </row>
    <row r="39" spans="1:40" ht="15" customHeight="1">
      <c r="A39" s="38"/>
      <c r="B39" s="507"/>
      <c r="C39" s="508"/>
      <c r="D39" s="509"/>
      <c r="E39" s="74"/>
      <c r="F39" s="75"/>
      <c r="G39" s="75"/>
      <c r="H39" s="75"/>
      <c r="I39" s="75"/>
      <c r="J39" s="75"/>
      <c r="K39" s="75"/>
      <c r="L39" s="75"/>
      <c r="M39" s="75"/>
      <c r="N39" s="75"/>
      <c r="O39" s="75"/>
      <c r="P39" s="75"/>
      <c r="Q39" s="75"/>
      <c r="R39" s="75"/>
      <c r="S39" s="75"/>
      <c r="T39" s="75"/>
      <c r="U39" s="75"/>
      <c r="V39" s="75"/>
      <c r="W39" s="75"/>
      <c r="X39" s="76"/>
      <c r="Y39" s="73">
        <f t="shared" si="2"/>
        <v>0</v>
      </c>
      <c r="Z39" s="73" t="e">
        <f>Y39/Primary!$E$8</f>
        <v>#DIV/0!</v>
      </c>
      <c r="AA39" s="21"/>
      <c r="AB39" s="42"/>
      <c r="AC39" s="21"/>
      <c r="AD39" s="21"/>
      <c r="AE39" s="21"/>
      <c r="AF39" s="21"/>
      <c r="AG39" s="21"/>
      <c r="AH39" s="21"/>
      <c r="AI39" s="21"/>
      <c r="AJ39" s="21"/>
      <c r="AK39" s="21"/>
      <c r="AL39" s="21"/>
      <c r="AM39" s="21"/>
      <c r="AN39" s="21"/>
    </row>
    <row r="40" spans="1:40" ht="15" customHeight="1">
      <c r="A40" s="38"/>
      <c r="B40" s="507"/>
      <c r="C40" s="508"/>
      <c r="D40" s="509"/>
      <c r="E40" s="74"/>
      <c r="F40" s="75"/>
      <c r="G40" s="75"/>
      <c r="H40" s="75"/>
      <c r="I40" s="75"/>
      <c r="J40" s="75"/>
      <c r="K40" s="75"/>
      <c r="L40" s="75"/>
      <c r="M40" s="75"/>
      <c r="N40" s="75"/>
      <c r="O40" s="75"/>
      <c r="P40" s="75"/>
      <c r="Q40" s="75"/>
      <c r="R40" s="75"/>
      <c r="S40" s="75"/>
      <c r="T40" s="75"/>
      <c r="U40" s="75"/>
      <c r="V40" s="75"/>
      <c r="W40" s="75"/>
      <c r="X40" s="76"/>
      <c r="Y40" s="73">
        <f t="shared" si="2"/>
        <v>0</v>
      </c>
      <c r="Z40" s="73" t="e">
        <f>Y40/Primary!$E$8</f>
        <v>#DIV/0!</v>
      </c>
      <c r="AA40" s="21"/>
      <c r="AB40" s="42"/>
      <c r="AC40" s="21"/>
      <c r="AD40" s="21"/>
      <c r="AE40" s="21"/>
      <c r="AF40" s="21"/>
      <c r="AG40" s="21"/>
      <c r="AH40" s="21"/>
      <c r="AI40" s="21"/>
      <c r="AJ40" s="21"/>
      <c r="AK40" s="21"/>
      <c r="AL40" s="21"/>
      <c r="AM40" s="21"/>
      <c r="AN40" s="21"/>
    </row>
    <row r="41" spans="1:40" ht="15" customHeight="1">
      <c r="A41" s="38"/>
      <c r="B41" s="507"/>
      <c r="C41" s="508"/>
      <c r="D41" s="509"/>
      <c r="E41" s="74"/>
      <c r="F41" s="75"/>
      <c r="G41" s="75"/>
      <c r="H41" s="75"/>
      <c r="I41" s="75"/>
      <c r="J41" s="75"/>
      <c r="K41" s="75"/>
      <c r="L41" s="75"/>
      <c r="M41" s="75"/>
      <c r="N41" s="75"/>
      <c r="O41" s="75"/>
      <c r="P41" s="75"/>
      <c r="Q41" s="75"/>
      <c r="R41" s="75"/>
      <c r="S41" s="75"/>
      <c r="T41" s="75"/>
      <c r="U41" s="75"/>
      <c r="V41" s="75"/>
      <c r="W41" s="75"/>
      <c r="X41" s="76"/>
      <c r="Y41" s="73">
        <f t="shared" si="2"/>
        <v>0</v>
      </c>
      <c r="Z41" s="73" t="e">
        <f>Y41/Primary!$E$8</f>
        <v>#DIV/0!</v>
      </c>
      <c r="AA41" s="21"/>
      <c r="AB41" s="42"/>
      <c r="AC41" s="21"/>
      <c r="AD41" s="21"/>
      <c r="AE41" s="21"/>
      <c r="AF41" s="21"/>
      <c r="AG41" s="21"/>
      <c r="AH41" s="21"/>
      <c r="AI41" s="21"/>
      <c r="AJ41" s="21"/>
      <c r="AK41" s="21"/>
      <c r="AL41" s="21"/>
      <c r="AM41" s="21"/>
      <c r="AN41" s="21"/>
    </row>
    <row r="42" spans="1:40" ht="15" customHeight="1">
      <c r="A42" s="38"/>
      <c r="B42" s="507"/>
      <c r="C42" s="508"/>
      <c r="D42" s="509"/>
      <c r="E42" s="74"/>
      <c r="F42" s="75"/>
      <c r="G42" s="75"/>
      <c r="H42" s="75"/>
      <c r="I42" s="75"/>
      <c r="J42" s="75"/>
      <c r="K42" s="75"/>
      <c r="L42" s="75"/>
      <c r="M42" s="75"/>
      <c r="N42" s="75"/>
      <c r="O42" s="75"/>
      <c r="P42" s="75"/>
      <c r="Q42" s="75"/>
      <c r="R42" s="75"/>
      <c r="S42" s="75"/>
      <c r="T42" s="75"/>
      <c r="U42" s="75"/>
      <c r="V42" s="75"/>
      <c r="W42" s="75"/>
      <c r="X42" s="76"/>
      <c r="Y42" s="73">
        <f t="shared" si="2"/>
        <v>0</v>
      </c>
      <c r="Z42" s="73" t="e">
        <f>Y42/Primary!$E$8</f>
        <v>#DIV/0!</v>
      </c>
      <c r="AA42" s="21"/>
      <c r="AB42" s="42"/>
      <c r="AC42" s="21"/>
      <c r="AD42" s="21"/>
      <c r="AE42" s="21"/>
      <c r="AF42" s="21"/>
      <c r="AG42" s="21"/>
      <c r="AH42" s="21"/>
      <c r="AI42" s="21"/>
      <c r="AJ42" s="21"/>
      <c r="AK42" s="21"/>
      <c r="AL42" s="21"/>
      <c r="AM42" s="21"/>
      <c r="AN42" s="21"/>
    </row>
    <row r="43" spans="1:40" ht="15" customHeight="1">
      <c r="A43" s="38"/>
      <c r="B43" s="507"/>
      <c r="C43" s="508"/>
      <c r="D43" s="509"/>
      <c r="E43" s="74"/>
      <c r="F43" s="75"/>
      <c r="G43" s="75"/>
      <c r="H43" s="75"/>
      <c r="I43" s="75"/>
      <c r="J43" s="75"/>
      <c r="K43" s="75"/>
      <c r="L43" s="75"/>
      <c r="M43" s="75"/>
      <c r="N43" s="75"/>
      <c r="O43" s="75"/>
      <c r="P43" s="75"/>
      <c r="Q43" s="75"/>
      <c r="R43" s="75"/>
      <c r="S43" s="75"/>
      <c r="T43" s="75"/>
      <c r="U43" s="75"/>
      <c r="V43" s="75"/>
      <c r="W43" s="75"/>
      <c r="X43" s="76"/>
      <c r="Y43" s="73">
        <f t="shared" si="2"/>
        <v>0</v>
      </c>
      <c r="Z43" s="73" t="e">
        <f>Y43/Primary!$E$8</f>
        <v>#DIV/0!</v>
      </c>
      <c r="AA43" s="21"/>
      <c r="AB43" s="42"/>
      <c r="AC43" s="21"/>
      <c r="AD43" s="21"/>
      <c r="AE43" s="21"/>
      <c r="AF43" s="21"/>
      <c r="AG43" s="21"/>
      <c r="AH43" s="21"/>
      <c r="AI43" s="21"/>
      <c r="AJ43" s="21"/>
      <c r="AK43" s="21"/>
      <c r="AL43" s="21"/>
      <c r="AM43" s="21"/>
      <c r="AN43" s="21"/>
    </row>
    <row r="44" spans="1:40" ht="15" customHeight="1">
      <c r="A44" s="38"/>
      <c r="B44" s="507"/>
      <c r="C44" s="508"/>
      <c r="D44" s="509"/>
      <c r="E44" s="74"/>
      <c r="F44" s="75"/>
      <c r="G44" s="75"/>
      <c r="H44" s="75"/>
      <c r="I44" s="75"/>
      <c r="J44" s="75"/>
      <c r="K44" s="75"/>
      <c r="L44" s="75"/>
      <c r="M44" s="75"/>
      <c r="N44" s="75"/>
      <c r="O44" s="75"/>
      <c r="P44" s="75"/>
      <c r="Q44" s="75"/>
      <c r="R44" s="75"/>
      <c r="S44" s="75"/>
      <c r="T44" s="75"/>
      <c r="U44" s="75"/>
      <c r="V44" s="75"/>
      <c r="W44" s="75"/>
      <c r="X44" s="76"/>
      <c r="Y44" s="73">
        <f t="shared" si="2"/>
        <v>0</v>
      </c>
      <c r="Z44" s="73" t="e">
        <f>Y44/Primary!$E$8</f>
        <v>#DIV/0!</v>
      </c>
      <c r="AA44" s="21"/>
      <c r="AB44" s="42"/>
      <c r="AC44" s="21"/>
      <c r="AD44" s="21"/>
      <c r="AE44" s="21"/>
      <c r="AF44" s="21"/>
      <c r="AG44" s="21"/>
      <c r="AH44" s="21"/>
      <c r="AI44" s="21"/>
      <c r="AJ44" s="21"/>
      <c r="AK44" s="21"/>
      <c r="AL44" s="21"/>
      <c r="AM44" s="21"/>
      <c r="AN44" s="21"/>
    </row>
    <row r="45" spans="1:40" ht="15" customHeight="1">
      <c r="A45" s="38"/>
      <c r="B45" s="507"/>
      <c r="C45" s="508"/>
      <c r="D45" s="509"/>
      <c r="E45" s="74"/>
      <c r="F45" s="75"/>
      <c r="G45" s="75"/>
      <c r="H45" s="75"/>
      <c r="I45" s="75"/>
      <c r="J45" s="75"/>
      <c r="K45" s="75"/>
      <c r="L45" s="75"/>
      <c r="M45" s="75"/>
      <c r="N45" s="75"/>
      <c r="O45" s="75"/>
      <c r="P45" s="75"/>
      <c r="Q45" s="75"/>
      <c r="R45" s="75"/>
      <c r="S45" s="75"/>
      <c r="T45" s="75"/>
      <c r="U45" s="75"/>
      <c r="V45" s="75"/>
      <c r="W45" s="75"/>
      <c r="X45" s="76"/>
      <c r="Y45" s="73">
        <f t="shared" si="2"/>
        <v>0</v>
      </c>
      <c r="Z45" s="73" t="e">
        <f>Y45/Primary!$E$8</f>
        <v>#DIV/0!</v>
      </c>
      <c r="AA45" s="21"/>
      <c r="AB45" s="42"/>
      <c r="AC45" s="21"/>
      <c r="AD45" s="21"/>
      <c r="AE45" s="21"/>
      <c r="AF45" s="21"/>
      <c r="AG45" s="21"/>
      <c r="AH45" s="21"/>
      <c r="AI45" s="21"/>
      <c r="AJ45" s="21"/>
      <c r="AK45" s="21"/>
      <c r="AL45" s="21"/>
      <c r="AM45" s="21"/>
      <c r="AN45" s="21"/>
    </row>
    <row r="46" spans="1:40" ht="15" customHeight="1">
      <c r="A46" s="38"/>
      <c r="B46" s="507"/>
      <c r="C46" s="508"/>
      <c r="D46" s="509"/>
      <c r="E46" s="74"/>
      <c r="F46" s="75"/>
      <c r="G46" s="75"/>
      <c r="H46" s="75"/>
      <c r="I46" s="75"/>
      <c r="J46" s="75"/>
      <c r="K46" s="75"/>
      <c r="L46" s="75"/>
      <c r="M46" s="75"/>
      <c r="N46" s="75"/>
      <c r="O46" s="75"/>
      <c r="P46" s="75"/>
      <c r="Q46" s="75"/>
      <c r="R46" s="75"/>
      <c r="S46" s="75"/>
      <c r="T46" s="75"/>
      <c r="U46" s="75"/>
      <c r="V46" s="75"/>
      <c r="W46" s="75"/>
      <c r="X46" s="76"/>
      <c r="Y46" s="73">
        <f t="shared" si="2"/>
        <v>0</v>
      </c>
      <c r="Z46" s="73" t="e">
        <f>Y46/Primary!$E$8</f>
        <v>#DIV/0!</v>
      </c>
      <c r="AA46" s="21"/>
      <c r="AB46" s="42"/>
      <c r="AC46" s="21"/>
      <c r="AD46" s="21"/>
      <c r="AE46" s="21"/>
      <c r="AF46" s="21"/>
      <c r="AG46" s="21"/>
      <c r="AH46" s="21"/>
      <c r="AI46" s="21"/>
      <c r="AJ46" s="21"/>
      <c r="AK46" s="21"/>
      <c r="AL46" s="21"/>
      <c r="AM46" s="21"/>
      <c r="AN46" s="21"/>
    </row>
    <row r="47" spans="1:40" ht="15" customHeight="1">
      <c r="A47" s="38"/>
      <c r="B47" s="507"/>
      <c r="C47" s="508"/>
      <c r="D47" s="509"/>
      <c r="E47" s="74"/>
      <c r="F47" s="75"/>
      <c r="G47" s="75"/>
      <c r="H47" s="75"/>
      <c r="I47" s="75"/>
      <c r="J47" s="75"/>
      <c r="K47" s="75"/>
      <c r="L47" s="75"/>
      <c r="M47" s="75"/>
      <c r="N47" s="75"/>
      <c r="O47" s="75"/>
      <c r="P47" s="75"/>
      <c r="Q47" s="75"/>
      <c r="R47" s="75"/>
      <c r="S47" s="75"/>
      <c r="T47" s="75"/>
      <c r="U47" s="75"/>
      <c r="V47" s="75"/>
      <c r="W47" s="75"/>
      <c r="X47" s="76"/>
      <c r="Y47" s="73">
        <f t="shared" si="2"/>
        <v>0</v>
      </c>
      <c r="Z47" s="73" t="e">
        <f>Y47/Primary!$E$8</f>
        <v>#DIV/0!</v>
      </c>
      <c r="AA47" s="21"/>
      <c r="AB47" s="42"/>
      <c r="AC47" s="21"/>
      <c r="AD47" s="21"/>
      <c r="AE47" s="21"/>
      <c r="AF47" s="21"/>
      <c r="AG47" s="21"/>
      <c r="AH47" s="21"/>
      <c r="AI47" s="21"/>
      <c r="AJ47" s="21"/>
      <c r="AK47" s="21"/>
      <c r="AL47" s="21"/>
      <c r="AM47" s="21"/>
      <c r="AN47" s="21"/>
    </row>
    <row r="48" spans="1:40" ht="15" customHeight="1">
      <c r="A48" s="38"/>
      <c r="B48" s="507"/>
      <c r="C48" s="508"/>
      <c r="D48" s="509"/>
      <c r="E48" s="74"/>
      <c r="F48" s="75"/>
      <c r="G48" s="75"/>
      <c r="H48" s="75"/>
      <c r="I48" s="75"/>
      <c r="J48" s="75"/>
      <c r="K48" s="75"/>
      <c r="L48" s="75"/>
      <c r="M48" s="75"/>
      <c r="N48" s="75"/>
      <c r="O48" s="75"/>
      <c r="P48" s="75"/>
      <c r="Q48" s="75"/>
      <c r="R48" s="75"/>
      <c r="S48" s="75"/>
      <c r="T48" s="75"/>
      <c r="U48" s="75"/>
      <c r="V48" s="75"/>
      <c r="W48" s="75"/>
      <c r="X48" s="76"/>
      <c r="Y48" s="73">
        <f t="shared" si="2"/>
        <v>0</v>
      </c>
      <c r="Z48" s="73" t="e">
        <f>Y48/Primary!$E$8</f>
        <v>#DIV/0!</v>
      </c>
      <c r="AA48" s="21"/>
      <c r="AB48" s="42"/>
      <c r="AC48" s="21"/>
      <c r="AD48" s="21"/>
      <c r="AE48" s="21"/>
      <c r="AF48" s="21"/>
      <c r="AG48" s="21"/>
      <c r="AH48" s="21"/>
      <c r="AI48" s="21"/>
      <c r="AJ48" s="21"/>
      <c r="AK48" s="21"/>
      <c r="AL48" s="21"/>
      <c r="AM48" s="21"/>
      <c r="AN48" s="21"/>
    </row>
    <row r="49" spans="1:40" ht="15" customHeight="1">
      <c r="A49" s="38"/>
      <c r="B49" s="507"/>
      <c r="C49" s="508"/>
      <c r="D49" s="509"/>
      <c r="E49" s="74"/>
      <c r="F49" s="75"/>
      <c r="G49" s="75"/>
      <c r="H49" s="75"/>
      <c r="I49" s="75"/>
      <c r="J49" s="75"/>
      <c r="K49" s="75"/>
      <c r="L49" s="75"/>
      <c r="M49" s="75"/>
      <c r="N49" s="75"/>
      <c r="O49" s="75"/>
      <c r="P49" s="75"/>
      <c r="Q49" s="75"/>
      <c r="R49" s="75"/>
      <c r="S49" s="75"/>
      <c r="T49" s="75"/>
      <c r="U49" s="75"/>
      <c r="V49" s="75"/>
      <c r="W49" s="75"/>
      <c r="X49" s="76"/>
      <c r="Y49" s="73">
        <f t="shared" si="2"/>
        <v>0</v>
      </c>
      <c r="Z49" s="73" t="e">
        <f>Y49/Primary!$E$8</f>
        <v>#DIV/0!</v>
      </c>
      <c r="AA49" s="21"/>
      <c r="AB49" s="42"/>
      <c r="AC49" s="21"/>
      <c r="AD49" s="21"/>
      <c r="AE49" s="21"/>
      <c r="AF49" s="21"/>
      <c r="AG49" s="21"/>
      <c r="AH49" s="21"/>
      <c r="AI49" s="21"/>
      <c r="AJ49" s="21"/>
      <c r="AK49" s="21"/>
      <c r="AL49" s="21"/>
      <c r="AM49" s="21"/>
      <c r="AN49" s="21"/>
    </row>
    <row r="50" spans="1:40" ht="15" customHeight="1">
      <c r="A50" s="38"/>
      <c r="B50" s="507"/>
      <c r="C50" s="508"/>
      <c r="D50" s="509"/>
      <c r="E50" s="74"/>
      <c r="F50" s="75"/>
      <c r="G50" s="75"/>
      <c r="H50" s="75"/>
      <c r="I50" s="75"/>
      <c r="J50" s="75"/>
      <c r="K50" s="75"/>
      <c r="L50" s="75"/>
      <c r="M50" s="75"/>
      <c r="N50" s="75"/>
      <c r="O50" s="75"/>
      <c r="P50" s="75"/>
      <c r="Q50" s="75"/>
      <c r="R50" s="75"/>
      <c r="S50" s="75"/>
      <c r="T50" s="75"/>
      <c r="U50" s="75"/>
      <c r="V50" s="75"/>
      <c r="W50" s="75"/>
      <c r="X50" s="76"/>
      <c r="Y50" s="73">
        <f t="shared" si="2"/>
        <v>0</v>
      </c>
      <c r="Z50" s="73" t="e">
        <f>Y50/Primary!$E$8</f>
        <v>#DIV/0!</v>
      </c>
      <c r="AA50" s="21"/>
      <c r="AB50" s="42"/>
      <c r="AC50" s="21"/>
      <c r="AD50" s="21"/>
      <c r="AE50" s="21"/>
      <c r="AF50" s="21"/>
      <c r="AG50" s="21"/>
      <c r="AH50" s="21"/>
      <c r="AI50" s="21"/>
      <c r="AJ50" s="21"/>
      <c r="AK50" s="21"/>
      <c r="AL50" s="21"/>
      <c r="AM50" s="21"/>
      <c r="AN50" s="21"/>
    </row>
    <row r="51" spans="1:40" ht="15" customHeight="1">
      <c r="A51" s="38"/>
      <c r="B51" s="507"/>
      <c r="C51" s="508"/>
      <c r="D51" s="509"/>
      <c r="E51" s="74"/>
      <c r="F51" s="75"/>
      <c r="G51" s="77"/>
      <c r="H51" s="77"/>
      <c r="I51" s="77"/>
      <c r="J51" s="77"/>
      <c r="K51" s="77"/>
      <c r="L51" s="77"/>
      <c r="M51" s="77"/>
      <c r="N51" s="77"/>
      <c r="O51" s="77"/>
      <c r="P51" s="77"/>
      <c r="Q51" s="77"/>
      <c r="R51" s="77"/>
      <c r="S51" s="77"/>
      <c r="T51" s="77"/>
      <c r="U51" s="77"/>
      <c r="V51" s="77"/>
      <c r="W51" s="77"/>
      <c r="X51" s="78"/>
      <c r="Y51" s="73">
        <f t="shared" si="2"/>
        <v>0</v>
      </c>
      <c r="Z51" s="73" t="e">
        <f>Y51/Primary!$E$8</f>
        <v>#DIV/0!</v>
      </c>
      <c r="AA51" s="21"/>
      <c r="AB51" s="42"/>
      <c r="AC51" s="21"/>
      <c r="AD51" s="21"/>
      <c r="AE51" s="21"/>
      <c r="AF51" s="21"/>
      <c r="AG51" s="21"/>
      <c r="AH51" s="21"/>
      <c r="AI51" s="21"/>
      <c r="AJ51" s="21"/>
      <c r="AK51" s="21"/>
      <c r="AL51" s="21"/>
      <c r="AM51" s="21"/>
      <c r="AN51" s="21"/>
    </row>
    <row r="52" spans="1:40" ht="15" customHeight="1" thickBot="1">
      <c r="A52" s="38"/>
      <c r="B52" s="507"/>
      <c r="C52" s="508"/>
      <c r="D52" s="509"/>
      <c r="E52" s="79"/>
      <c r="F52" s="80"/>
      <c r="G52" s="81"/>
      <c r="H52" s="81"/>
      <c r="I52" s="81"/>
      <c r="J52" s="81"/>
      <c r="K52" s="81"/>
      <c r="L52" s="81"/>
      <c r="M52" s="81"/>
      <c r="N52" s="81"/>
      <c r="O52" s="81"/>
      <c r="P52" s="81"/>
      <c r="Q52" s="81"/>
      <c r="R52" s="81"/>
      <c r="S52" s="81"/>
      <c r="T52" s="81"/>
      <c r="U52" s="81"/>
      <c r="V52" s="81"/>
      <c r="W52" s="81"/>
      <c r="X52" s="82"/>
      <c r="Y52" s="84">
        <f t="shared" si="2"/>
        <v>0</v>
      </c>
      <c r="Z52" s="84" t="e">
        <f>Y52/Primary!$E$8</f>
        <v>#DIV/0!</v>
      </c>
      <c r="AA52" s="21"/>
      <c r="AB52" s="42"/>
      <c r="AC52" s="21"/>
      <c r="AD52" s="21"/>
      <c r="AE52" s="21"/>
      <c r="AF52" s="21"/>
      <c r="AG52" s="21"/>
      <c r="AH52" s="21"/>
      <c r="AI52" s="21"/>
      <c r="AJ52" s="21"/>
      <c r="AK52" s="21"/>
      <c r="AL52" s="21"/>
      <c r="AM52" s="21"/>
      <c r="AN52" s="21"/>
    </row>
    <row r="53" spans="1:40" ht="15" customHeight="1" thickBot="1" thickTop="1">
      <c r="A53" s="38"/>
      <c r="B53" s="85" t="s">
        <v>96</v>
      </c>
      <c r="C53" s="86"/>
      <c r="D53" s="86"/>
      <c r="E53" s="87">
        <f aca="true" t="shared" si="3" ref="E53:X53">SUM(E13:E52)</f>
        <v>0</v>
      </c>
      <c r="F53" s="88">
        <f t="shared" si="3"/>
        <v>0</v>
      </c>
      <c r="G53" s="88">
        <f t="shared" si="3"/>
        <v>0</v>
      </c>
      <c r="H53" s="88">
        <f t="shared" si="3"/>
        <v>0</v>
      </c>
      <c r="I53" s="88">
        <f t="shared" si="3"/>
        <v>0</v>
      </c>
      <c r="J53" s="88">
        <f t="shared" si="3"/>
        <v>0</v>
      </c>
      <c r="K53" s="88">
        <f t="shared" si="3"/>
        <v>0</v>
      </c>
      <c r="L53" s="88">
        <f t="shared" si="3"/>
        <v>0</v>
      </c>
      <c r="M53" s="88">
        <f t="shared" si="3"/>
        <v>0</v>
      </c>
      <c r="N53" s="88">
        <f t="shared" si="3"/>
        <v>0</v>
      </c>
      <c r="O53" s="88">
        <f t="shared" si="3"/>
        <v>0</v>
      </c>
      <c r="P53" s="88">
        <f t="shared" si="3"/>
        <v>0</v>
      </c>
      <c r="Q53" s="88">
        <f t="shared" si="3"/>
        <v>0</v>
      </c>
      <c r="R53" s="88">
        <f t="shared" si="3"/>
        <v>0</v>
      </c>
      <c r="S53" s="88">
        <f t="shared" si="3"/>
        <v>0</v>
      </c>
      <c r="T53" s="88">
        <f t="shared" si="3"/>
        <v>0</v>
      </c>
      <c r="U53" s="88">
        <f t="shared" si="3"/>
        <v>0</v>
      </c>
      <c r="V53" s="88">
        <f t="shared" si="3"/>
        <v>0</v>
      </c>
      <c r="W53" s="88">
        <f t="shared" si="3"/>
        <v>0</v>
      </c>
      <c r="X53" s="89">
        <f t="shared" si="3"/>
        <v>0</v>
      </c>
      <c r="Y53" s="73">
        <f t="shared" si="2"/>
        <v>0</v>
      </c>
      <c r="Z53" s="73" t="e">
        <f>Y53/Primary!$E$8</f>
        <v>#DIV/0!</v>
      </c>
      <c r="AA53" s="21"/>
      <c r="AB53" s="42"/>
      <c r="AC53" s="21"/>
      <c r="AD53" s="90"/>
      <c r="AE53" s="21"/>
      <c r="AF53" s="21"/>
      <c r="AG53" s="21"/>
      <c r="AH53" s="21"/>
      <c r="AI53" s="21"/>
      <c r="AJ53" s="21"/>
      <c r="AK53" s="21"/>
      <c r="AL53" s="21"/>
      <c r="AM53" s="21"/>
      <c r="AN53" s="21"/>
    </row>
    <row r="54" spans="1:40" ht="15" customHeight="1" thickBot="1" thickTop="1">
      <c r="A54" s="38"/>
      <c r="B54" s="85" t="str">
        <f>"Inflation Factor at "&amp;AM9&amp;"%"</f>
        <v>Inflation Factor at 0%</v>
      </c>
      <c r="C54" s="86"/>
      <c r="D54" s="86"/>
      <c r="E54" s="91">
        <f>1</f>
        <v>1</v>
      </c>
      <c r="F54" s="92">
        <f>E54*(1+'PCA Input'!$H$5)</f>
        <v>1</v>
      </c>
      <c r="G54" s="92">
        <f>F54*(1+'PCA Input'!$H$5)</f>
        <v>1</v>
      </c>
      <c r="H54" s="92">
        <f>G54*(1+'PCA Input'!$H$5)</f>
        <v>1</v>
      </c>
      <c r="I54" s="92">
        <f>H54*(1+'PCA Input'!$H$5)</f>
        <v>1</v>
      </c>
      <c r="J54" s="92">
        <f>I54*(1+'PCA Input'!$H$5)</f>
        <v>1</v>
      </c>
      <c r="K54" s="92">
        <f>J54*(1+'PCA Input'!$H$5)</f>
        <v>1</v>
      </c>
      <c r="L54" s="92">
        <f>K54*(1+'PCA Input'!$H$5)</f>
        <v>1</v>
      </c>
      <c r="M54" s="92">
        <f>L54*(1+'PCA Input'!$H$5)</f>
        <v>1</v>
      </c>
      <c r="N54" s="92">
        <f>M54*(1+'PCA Input'!$H$5)</f>
        <v>1</v>
      </c>
      <c r="O54" s="92">
        <f>N54*(1+'PCA Input'!$H$5)</f>
        <v>1</v>
      </c>
      <c r="P54" s="92">
        <f>O54*(1+'PCA Input'!$H$5)</f>
        <v>1</v>
      </c>
      <c r="Q54" s="92">
        <f>P54*(1+'PCA Input'!$H$5)</f>
        <v>1</v>
      </c>
      <c r="R54" s="92">
        <f>Q54*(1+'PCA Input'!$H$5)</f>
        <v>1</v>
      </c>
      <c r="S54" s="92">
        <f>R54*(1+'PCA Input'!$H$5)</f>
        <v>1</v>
      </c>
      <c r="T54" s="92">
        <f>S54*(1+'PCA Input'!$H$5)</f>
        <v>1</v>
      </c>
      <c r="U54" s="92">
        <f>T54*(1+'PCA Input'!$H$5)</f>
        <v>1</v>
      </c>
      <c r="V54" s="92">
        <f>U54*(1+'PCA Input'!$H$5)</f>
        <v>1</v>
      </c>
      <c r="W54" s="92">
        <f>V54*(1+'PCA Input'!$H$5)</f>
        <v>1</v>
      </c>
      <c r="X54" s="93">
        <f>W54*(1+'PCA Input'!$H$5)</f>
        <v>1</v>
      </c>
      <c r="Y54" s="94"/>
      <c r="Z54" s="94"/>
      <c r="AA54" s="21"/>
      <c r="AB54" s="42"/>
      <c r="AC54" s="21"/>
      <c r="AD54" s="90"/>
      <c r="AE54" s="21"/>
      <c r="AF54" s="21"/>
      <c r="AG54" s="21"/>
      <c r="AH54" s="21"/>
      <c r="AI54" s="21"/>
      <c r="AJ54" s="21"/>
      <c r="AK54" s="21"/>
      <c r="AL54" s="21"/>
      <c r="AM54" s="21"/>
      <c r="AN54" s="21"/>
    </row>
    <row r="55" spans="1:40" ht="15" customHeight="1" thickBot="1" thickTop="1">
      <c r="A55" s="38"/>
      <c r="B55" s="95" t="s">
        <v>99</v>
      </c>
      <c r="C55" s="96"/>
      <c r="D55" s="97"/>
      <c r="E55" s="87">
        <f>E53</f>
        <v>0</v>
      </c>
      <c r="F55" s="88">
        <f aca="true" t="shared" si="4" ref="F55:X55">F54*F53</f>
        <v>0</v>
      </c>
      <c r="G55" s="88">
        <f t="shared" si="4"/>
        <v>0</v>
      </c>
      <c r="H55" s="88">
        <f t="shared" si="4"/>
        <v>0</v>
      </c>
      <c r="I55" s="88">
        <f t="shared" si="4"/>
        <v>0</v>
      </c>
      <c r="J55" s="88">
        <f t="shared" si="4"/>
        <v>0</v>
      </c>
      <c r="K55" s="88">
        <f t="shared" si="4"/>
        <v>0</v>
      </c>
      <c r="L55" s="88">
        <f t="shared" si="4"/>
        <v>0</v>
      </c>
      <c r="M55" s="88">
        <f t="shared" si="4"/>
        <v>0</v>
      </c>
      <c r="N55" s="88">
        <f t="shared" si="4"/>
        <v>0</v>
      </c>
      <c r="O55" s="88">
        <f t="shared" si="4"/>
        <v>0</v>
      </c>
      <c r="P55" s="88">
        <f t="shared" si="4"/>
        <v>0</v>
      </c>
      <c r="Q55" s="88">
        <f t="shared" si="4"/>
        <v>0</v>
      </c>
      <c r="R55" s="88">
        <f t="shared" si="4"/>
        <v>0</v>
      </c>
      <c r="S55" s="88">
        <f t="shared" si="4"/>
        <v>0</v>
      </c>
      <c r="T55" s="88">
        <f t="shared" si="4"/>
        <v>0</v>
      </c>
      <c r="U55" s="88">
        <f t="shared" si="4"/>
        <v>0</v>
      </c>
      <c r="V55" s="88">
        <f t="shared" si="4"/>
        <v>0</v>
      </c>
      <c r="W55" s="88">
        <f t="shared" si="4"/>
        <v>0</v>
      </c>
      <c r="X55" s="98">
        <f t="shared" si="4"/>
        <v>0</v>
      </c>
      <c r="Y55" s="99">
        <f>SUM(E55:X55)</f>
        <v>0</v>
      </c>
      <c r="Z55" s="99" t="e">
        <f>Y55/Primary!$E$8</f>
        <v>#DIV/0!</v>
      </c>
      <c r="AA55" s="21"/>
      <c r="AB55" s="42"/>
      <c r="AC55" s="21"/>
      <c r="AD55" s="21"/>
      <c r="AE55" s="21"/>
      <c r="AF55" s="21"/>
      <c r="AG55" s="21"/>
      <c r="AH55" s="21"/>
      <c r="AI55" s="21"/>
      <c r="AJ55" s="21"/>
      <c r="AK55" s="21"/>
      <c r="AL55" s="21"/>
      <c r="AM55" s="21"/>
      <c r="AN55" s="21"/>
    </row>
    <row r="56" spans="1:40" ht="15" customHeight="1" thickBot="1" thickTop="1">
      <c r="A56" s="38"/>
      <c r="B56" s="95" t="s">
        <v>100</v>
      </c>
      <c r="C56" s="96"/>
      <c r="D56" s="97"/>
      <c r="E56" s="87" t="e">
        <f>E55/Primary!$E$8</f>
        <v>#DIV/0!</v>
      </c>
      <c r="F56" s="100" t="e">
        <f>F55/Primary!$E$8</f>
        <v>#DIV/0!</v>
      </c>
      <c r="G56" s="100" t="e">
        <f>G55/Primary!$E$8</f>
        <v>#DIV/0!</v>
      </c>
      <c r="H56" s="100" t="e">
        <f>H55/Primary!$E$8</f>
        <v>#DIV/0!</v>
      </c>
      <c r="I56" s="100" t="e">
        <f>I55/Primary!$E$8</f>
        <v>#DIV/0!</v>
      </c>
      <c r="J56" s="100" t="e">
        <f>J55/Primary!$E$8</f>
        <v>#DIV/0!</v>
      </c>
      <c r="K56" s="100" t="e">
        <f>K55/Primary!$E$8</f>
        <v>#DIV/0!</v>
      </c>
      <c r="L56" s="100" t="e">
        <f>L55/Primary!$E$8</f>
        <v>#DIV/0!</v>
      </c>
      <c r="M56" s="100" t="e">
        <f>M55/Primary!$E$8</f>
        <v>#DIV/0!</v>
      </c>
      <c r="N56" s="100" t="e">
        <f>N55/Primary!$E$8</f>
        <v>#DIV/0!</v>
      </c>
      <c r="O56" s="100" t="e">
        <f>O55/Primary!$E$8</f>
        <v>#DIV/0!</v>
      </c>
      <c r="P56" s="100" t="e">
        <f>P55/Primary!$E$8</f>
        <v>#DIV/0!</v>
      </c>
      <c r="Q56" s="100" t="e">
        <f>Q55/Primary!$E$8</f>
        <v>#DIV/0!</v>
      </c>
      <c r="R56" s="100" t="e">
        <f>R55/Primary!$E$8</f>
        <v>#DIV/0!</v>
      </c>
      <c r="S56" s="100" t="e">
        <f>S55/Primary!$E$8</f>
        <v>#DIV/0!</v>
      </c>
      <c r="T56" s="100" t="e">
        <f>T55/Primary!$E$8</f>
        <v>#DIV/0!</v>
      </c>
      <c r="U56" s="100" t="e">
        <f>U55/Primary!$E$8</f>
        <v>#DIV/0!</v>
      </c>
      <c r="V56" s="100" t="e">
        <f>V55/Primary!$E$8</f>
        <v>#DIV/0!</v>
      </c>
      <c r="W56" s="100" t="e">
        <f>W55/Primary!$E$8</f>
        <v>#DIV/0!</v>
      </c>
      <c r="X56" s="101" t="e">
        <f>X55/Primary!$E$8</f>
        <v>#DIV/0!</v>
      </c>
      <c r="Y56" s="102" t="e">
        <f>Y55/Primary!$E$8</f>
        <v>#DIV/0!</v>
      </c>
      <c r="Z56" s="483"/>
      <c r="AA56" s="21"/>
      <c r="AB56" s="42"/>
      <c r="AC56" s="21"/>
      <c r="AD56" s="21"/>
      <c r="AE56" s="21"/>
      <c r="AF56" s="21"/>
      <c r="AG56" s="21"/>
      <c r="AH56" s="21"/>
      <c r="AI56" s="21"/>
      <c r="AJ56" s="21"/>
      <c r="AK56" s="21"/>
      <c r="AL56" s="21"/>
      <c r="AM56" s="21"/>
      <c r="AN56" s="21"/>
    </row>
    <row r="57" spans="1:40" ht="5.25" customHeight="1" thickTop="1">
      <c r="A57" s="23"/>
      <c r="B57" s="36"/>
      <c r="C57" s="36"/>
      <c r="D57" s="36"/>
      <c r="E57" s="10"/>
      <c r="F57" s="36"/>
      <c r="G57" s="36"/>
      <c r="H57" s="36"/>
      <c r="I57" s="36"/>
      <c r="J57" s="36"/>
      <c r="K57" s="36"/>
      <c r="L57" s="36"/>
      <c r="M57" s="36"/>
      <c r="N57" s="36"/>
      <c r="O57" s="36"/>
      <c r="P57" s="36"/>
      <c r="Q57" s="36"/>
      <c r="R57" s="36"/>
      <c r="S57" s="36"/>
      <c r="T57" s="36"/>
      <c r="U57" s="36"/>
      <c r="V57" s="36"/>
      <c r="W57" s="36"/>
      <c r="X57" s="36"/>
      <c r="Y57" s="36"/>
      <c r="Z57" s="36"/>
      <c r="AA57" s="36"/>
      <c r="AB57" s="37"/>
      <c r="AC57" s="34"/>
      <c r="AD57" s="34"/>
      <c r="AE57" s="34"/>
      <c r="AF57" s="34"/>
      <c r="AG57" s="34"/>
      <c r="AH57" s="34"/>
      <c r="AI57" s="34"/>
      <c r="AJ57" s="34"/>
      <c r="AK57" s="34"/>
      <c r="AL57" s="34"/>
      <c r="AM57" s="34"/>
      <c r="AN57" s="34"/>
    </row>
    <row r="58" spans="1:40" ht="12.75" customHeight="1">
      <c r="A58" s="23"/>
      <c r="B58" s="103" t="s">
        <v>101</v>
      </c>
      <c r="C58" s="25"/>
      <c r="D58" s="25"/>
      <c r="E58" s="26" t="s">
        <v>102</v>
      </c>
      <c r="F58" s="27"/>
      <c r="G58" s="28"/>
      <c r="H58" s="28"/>
      <c r="I58" s="10"/>
      <c r="J58" s="10"/>
      <c r="K58" s="10"/>
      <c r="L58" s="10"/>
      <c r="M58" s="28"/>
      <c r="N58" s="10"/>
      <c r="O58" s="10"/>
      <c r="P58" s="29"/>
      <c r="Q58" s="29"/>
      <c r="R58" s="29"/>
      <c r="S58" s="29"/>
      <c r="T58" s="29"/>
      <c r="U58" s="29"/>
      <c r="V58" s="29"/>
      <c r="W58" s="29"/>
      <c r="X58" s="29"/>
      <c r="Y58" s="30"/>
      <c r="Z58" s="36"/>
      <c r="AA58" s="36"/>
      <c r="AB58" s="37"/>
      <c r="AC58" s="34"/>
      <c r="AD58" s="34"/>
      <c r="AE58" s="34"/>
      <c r="AF58" s="34"/>
      <c r="AG58" s="34"/>
      <c r="AH58" s="34"/>
      <c r="AI58" s="34"/>
      <c r="AJ58" s="34"/>
      <c r="AK58" s="34"/>
      <c r="AL58" s="34"/>
      <c r="AM58" s="34"/>
      <c r="AN58" s="34"/>
    </row>
    <row r="59" spans="1:40" ht="5.25" customHeight="1">
      <c r="A59" s="23"/>
      <c r="B59" s="39"/>
      <c r="C59" s="25"/>
      <c r="D59" s="25"/>
      <c r="E59" s="25"/>
      <c r="F59" s="28"/>
      <c r="G59" s="28"/>
      <c r="H59" s="28"/>
      <c r="I59" s="10"/>
      <c r="J59" s="10"/>
      <c r="K59" s="10"/>
      <c r="L59" s="10"/>
      <c r="M59" s="28"/>
      <c r="N59" s="10"/>
      <c r="O59" s="10"/>
      <c r="P59" s="29"/>
      <c r="Q59" s="29"/>
      <c r="R59" s="29"/>
      <c r="S59" s="29"/>
      <c r="T59" s="29"/>
      <c r="U59" s="29"/>
      <c r="V59" s="29"/>
      <c r="W59" s="29"/>
      <c r="X59" s="29"/>
      <c r="Y59" s="36"/>
      <c r="Z59" s="36"/>
      <c r="AA59" s="36"/>
      <c r="AB59" s="37"/>
      <c r="AC59" s="34"/>
      <c r="AD59" s="34"/>
      <c r="AE59" s="34"/>
      <c r="AF59" s="34"/>
      <c r="AG59" s="34"/>
      <c r="AH59" s="34"/>
      <c r="AI59" s="34"/>
      <c r="AJ59" s="34"/>
      <c r="AK59" s="34"/>
      <c r="AL59" s="34"/>
      <c r="AM59" s="34"/>
      <c r="AN59" s="34"/>
    </row>
    <row r="60" spans="1:40" ht="12.75" customHeight="1">
      <c r="A60" s="23"/>
      <c r="D60" s="104"/>
      <c r="K60" s="10"/>
      <c r="L60" s="28"/>
      <c r="M60" s="105"/>
      <c r="N60" s="106"/>
      <c r="O60" s="29"/>
      <c r="P60" s="29"/>
      <c r="Q60" s="29"/>
      <c r="R60" s="29"/>
      <c r="S60" s="29"/>
      <c r="T60" s="29"/>
      <c r="U60" s="29"/>
      <c r="V60" s="29"/>
      <c r="W60" s="29"/>
      <c r="X60" s="10"/>
      <c r="Y60" s="36"/>
      <c r="Z60" s="36"/>
      <c r="AA60" s="36"/>
      <c r="AB60" s="37"/>
      <c r="AC60" s="34"/>
      <c r="AD60" s="34"/>
      <c r="AE60" s="34"/>
      <c r="AF60" s="34"/>
      <c r="AG60" s="34"/>
      <c r="AH60" s="34"/>
      <c r="AI60" s="34"/>
      <c r="AJ60" s="34"/>
      <c r="AK60" s="34"/>
      <c r="AL60" s="34"/>
      <c r="AM60" s="34"/>
      <c r="AN60" s="34"/>
    </row>
    <row r="61" spans="1:40" ht="15" customHeight="1">
      <c r="A61" s="38"/>
      <c r="B61" s="107" t="s">
        <v>180</v>
      </c>
      <c r="C61" s="108"/>
      <c r="D61" s="108"/>
      <c r="E61" s="77">
        <v>0</v>
      </c>
      <c r="F61" s="109" t="e">
        <f>E61/Primary!$E$8</f>
        <v>#DIV/0!</v>
      </c>
      <c r="G61" s="39" t="s">
        <v>103</v>
      </c>
      <c r="H61" s="39" t="s">
        <v>104</v>
      </c>
      <c r="J61" s="109">
        <f>D102</f>
        <v>0</v>
      </c>
      <c r="K61" s="39" t="s">
        <v>105</v>
      </c>
      <c r="M61" s="110">
        <f>C111</f>
        <v>0</v>
      </c>
      <c r="N61" s="111"/>
      <c r="O61" s="41"/>
      <c r="P61" s="41"/>
      <c r="Q61" s="41"/>
      <c r="R61" s="41"/>
      <c r="S61" s="41"/>
      <c r="T61" s="41"/>
      <c r="U61" s="41"/>
      <c r="V61" s="41"/>
      <c r="W61" s="41"/>
      <c r="X61" s="10"/>
      <c r="Y61" s="10"/>
      <c r="Z61" s="10"/>
      <c r="AA61" s="10"/>
      <c r="AB61" s="42"/>
      <c r="AC61" s="21"/>
      <c r="AD61" s="21"/>
      <c r="AE61" s="21"/>
      <c r="AF61" s="21"/>
      <c r="AG61" s="21"/>
      <c r="AH61" s="21"/>
      <c r="AI61" s="21"/>
      <c r="AJ61" s="21"/>
      <c r="AK61" s="21"/>
      <c r="AL61" s="21"/>
      <c r="AM61" s="21"/>
      <c r="AN61" s="21"/>
    </row>
    <row r="62" spans="1:40" ht="15" customHeight="1">
      <c r="A62" s="38"/>
      <c r="B62"/>
      <c r="C62"/>
      <c r="D62"/>
      <c r="E62"/>
      <c r="F62"/>
      <c r="G62"/>
      <c r="H62" s="39" t="s">
        <v>106</v>
      </c>
      <c r="J62" s="109" t="e">
        <f>J61/Primary!$E$8</f>
        <v>#DIV/0!</v>
      </c>
      <c r="K62" s="39" t="s">
        <v>107</v>
      </c>
      <c r="M62" s="110" t="e">
        <f>M61/Primary!$E$8</f>
        <v>#DIV/0!</v>
      </c>
      <c r="N62" s="40"/>
      <c r="O62" s="41"/>
      <c r="P62" s="41"/>
      <c r="Q62" s="41"/>
      <c r="R62" s="41"/>
      <c r="S62" s="41"/>
      <c r="T62" s="41"/>
      <c r="U62" s="41"/>
      <c r="V62" s="41"/>
      <c r="W62" s="41"/>
      <c r="X62" s="10"/>
      <c r="Y62" s="10"/>
      <c r="Z62" s="10"/>
      <c r="AA62" s="10"/>
      <c r="AB62" s="42"/>
      <c r="AC62" s="21"/>
      <c r="AD62" s="21"/>
      <c r="AE62" s="21"/>
      <c r="AF62" s="21"/>
      <c r="AG62" s="21"/>
      <c r="AH62" s="21"/>
      <c r="AI62" s="21"/>
      <c r="AJ62" s="21"/>
      <c r="AK62" s="21"/>
      <c r="AL62" s="21"/>
      <c r="AM62" s="21"/>
      <c r="AN62" s="21"/>
    </row>
    <row r="63" spans="1:40" ht="15" customHeight="1">
      <c r="A63" s="38"/>
      <c r="B63"/>
      <c r="C63"/>
      <c r="D63"/>
      <c r="E63"/>
      <c r="F63"/>
      <c r="G63"/>
      <c r="H63" s="39" t="s">
        <v>108</v>
      </c>
      <c r="J63" s="112">
        <f>E103</f>
        <v>0</v>
      </c>
      <c r="K63" s="39" t="s">
        <v>109</v>
      </c>
      <c r="M63" s="113" t="e">
        <f>M61/$Z$85</f>
        <v>#DIV/0!</v>
      </c>
      <c r="N63" s="40"/>
      <c r="O63" s="41"/>
      <c r="P63" s="41"/>
      <c r="Q63" s="41"/>
      <c r="R63" s="41"/>
      <c r="S63" s="41"/>
      <c r="T63" s="41"/>
      <c r="U63" s="41"/>
      <c r="V63" s="41"/>
      <c r="W63" s="41"/>
      <c r="X63" s="10"/>
      <c r="Y63" s="10"/>
      <c r="Z63" s="10"/>
      <c r="AA63" s="10"/>
      <c r="AB63" s="42"/>
      <c r="AC63" s="21"/>
      <c r="AD63" s="21"/>
      <c r="AE63" s="21"/>
      <c r="AF63" s="21"/>
      <c r="AG63" s="21"/>
      <c r="AH63" s="21"/>
      <c r="AI63" s="21"/>
      <c r="AJ63" s="21"/>
      <c r="AK63" s="21"/>
      <c r="AL63" s="21"/>
      <c r="AM63" s="21"/>
      <c r="AN63" s="21"/>
    </row>
    <row r="64" spans="1:40" ht="15" customHeight="1">
      <c r="A64" s="38"/>
      <c r="B64"/>
      <c r="C64"/>
      <c r="D64"/>
      <c r="E64"/>
      <c r="F64"/>
      <c r="G64"/>
      <c r="H64" s="39" t="s">
        <v>110</v>
      </c>
      <c r="J64" s="114" t="str">
        <f>"Year "&amp;E102</f>
        <v>Year 20</v>
      </c>
      <c r="K64" s="39" t="s">
        <v>111</v>
      </c>
      <c r="M64" s="115" t="str">
        <f>"Year "&amp;E111</f>
        <v>Year 20</v>
      </c>
      <c r="N64" s="40"/>
      <c r="O64" s="41"/>
      <c r="P64" s="41"/>
      <c r="Q64" s="41"/>
      <c r="R64" s="41"/>
      <c r="S64" s="41"/>
      <c r="T64" s="41"/>
      <c r="U64" s="41"/>
      <c r="V64" s="41"/>
      <c r="W64" s="41"/>
      <c r="X64" s="10"/>
      <c r="Y64" s="10"/>
      <c r="Z64" s="10"/>
      <c r="AA64" s="10"/>
      <c r="AB64" s="42"/>
      <c r="AC64" s="21"/>
      <c r="AD64" s="21"/>
      <c r="AE64" s="21"/>
      <c r="AF64" s="21"/>
      <c r="AG64" s="21"/>
      <c r="AH64" s="21"/>
      <c r="AI64" s="21"/>
      <c r="AJ64" s="21"/>
      <c r="AK64" s="21"/>
      <c r="AL64" s="21"/>
      <c r="AM64" s="21"/>
      <c r="AN64" s="21"/>
    </row>
    <row r="65" spans="1:40" ht="15" customHeight="1">
      <c r="A65" s="38"/>
      <c r="B65"/>
      <c r="C65"/>
      <c r="D65"/>
      <c r="E65"/>
      <c r="F65"/>
      <c r="G65"/>
      <c r="H65" s="116">
        <f>IF(J63&gt;4,"Reserves May Be Overfunded in "&amp;J64,"")</f>
      </c>
      <c r="J65" s="117"/>
      <c r="K65" s="10"/>
      <c r="N65" s="40"/>
      <c r="O65" s="41"/>
      <c r="P65" s="41"/>
      <c r="Q65" s="41"/>
      <c r="R65" s="41"/>
      <c r="S65" s="41"/>
      <c r="T65" s="41"/>
      <c r="U65" s="41"/>
      <c r="V65" s="41"/>
      <c r="W65" s="41"/>
      <c r="X65" s="10"/>
      <c r="Y65" s="10"/>
      <c r="Z65" s="10"/>
      <c r="AA65" s="10"/>
      <c r="AB65" s="42"/>
      <c r="AC65" s="21"/>
      <c r="AD65" s="21"/>
      <c r="AE65" s="21"/>
      <c r="AF65" s="21"/>
      <c r="AG65" s="21"/>
      <c r="AH65" s="21"/>
      <c r="AI65" s="21"/>
      <c r="AJ65" s="21"/>
      <c r="AK65" s="21"/>
      <c r="AL65" s="21"/>
      <c r="AM65" s="21"/>
      <c r="AN65" s="21"/>
    </row>
    <row r="66" spans="1:40" ht="15" customHeight="1">
      <c r="A66" s="38"/>
      <c r="B66" s="107" t="s">
        <v>112</v>
      </c>
      <c r="C66" s="108"/>
      <c r="D66" s="108"/>
      <c r="E66" s="77">
        <v>0</v>
      </c>
      <c r="F66" s="109" t="e">
        <f>E66/Primary!$E$8</f>
        <v>#DIV/0!</v>
      </c>
      <c r="G66" s="39" t="s">
        <v>103</v>
      </c>
      <c r="H66" s="116"/>
      <c r="J66" s="117"/>
      <c r="K66" s="10"/>
      <c r="N66" s="40"/>
      <c r="O66" s="41"/>
      <c r="P66" s="41"/>
      <c r="Q66" s="41"/>
      <c r="R66" s="41"/>
      <c r="S66" s="41"/>
      <c r="T66" s="41"/>
      <c r="U66" s="41"/>
      <c r="V66" s="41"/>
      <c r="W66" s="41"/>
      <c r="X66" s="10"/>
      <c r="Y66" s="10"/>
      <c r="Z66" s="10"/>
      <c r="AA66" s="10"/>
      <c r="AB66" s="42"/>
      <c r="AC66" s="21"/>
      <c r="AD66" s="21"/>
      <c r="AE66" s="21"/>
      <c r="AF66" s="21"/>
      <c r="AG66" s="21"/>
      <c r="AH66" s="21"/>
      <c r="AI66" s="21"/>
      <c r="AJ66" s="21"/>
      <c r="AK66" s="21"/>
      <c r="AL66" s="21"/>
      <c r="AM66" s="21"/>
      <c r="AN66" s="21"/>
    </row>
    <row r="67" spans="1:40" ht="15" customHeight="1">
      <c r="A67" s="38"/>
      <c r="B67" s="107" t="s">
        <v>113</v>
      </c>
      <c r="C67" s="108"/>
      <c r="D67" s="108"/>
      <c r="E67" s="77">
        <f>IF(Primary!E4="Tier 1",Tier1FinancialSummary!D33,Tier2FinancialSummary!F33)</f>
        <v>0</v>
      </c>
      <c r="F67" s="109" t="e">
        <f>E67/Primary!$E$8</f>
        <v>#DIV/0!</v>
      </c>
      <c r="G67" s="39" t="s">
        <v>103</v>
      </c>
      <c r="H67" s="39" t="s">
        <v>114</v>
      </c>
      <c r="J67" s="118">
        <f>D105</f>
        <v>0</v>
      </c>
      <c r="K67" s="39" t="s">
        <v>115</v>
      </c>
      <c r="M67" s="110">
        <f>C110</f>
        <v>0</v>
      </c>
      <c r="N67" s="111"/>
      <c r="O67" s="41"/>
      <c r="P67" s="41"/>
      <c r="Q67" s="41"/>
      <c r="R67" s="41"/>
      <c r="S67" s="41"/>
      <c r="T67" s="41"/>
      <c r="U67" s="41"/>
      <c r="V67" s="41"/>
      <c r="W67" s="41"/>
      <c r="X67" s="10"/>
      <c r="Y67" s="10"/>
      <c r="Z67" s="10"/>
      <c r="AA67" s="10"/>
      <c r="AB67" s="42"/>
      <c r="AC67" s="21"/>
      <c r="AD67" s="21"/>
      <c r="AE67" s="21"/>
      <c r="AF67" s="21"/>
      <c r="AG67" s="21"/>
      <c r="AH67" s="21"/>
      <c r="AI67" s="21"/>
      <c r="AJ67" s="21"/>
      <c r="AK67" s="21"/>
      <c r="AL67" s="21"/>
      <c r="AM67" s="21"/>
      <c r="AN67" s="21"/>
    </row>
    <row r="68" spans="1:40" ht="15" customHeight="1">
      <c r="A68" s="38"/>
      <c r="B68" s="119" t="str">
        <f>IF(E100=0,"Reserves Are Adequate In Each Year","Reserve Adequacy Problems Occur in "&amp;E90)</f>
        <v>Reserves Are Adequate In Each Year</v>
      </c>
      <c r="C68" s="108"/>
      <c r="D68" s="108"/>
      <c r="G68" s="39"/>
      <c r="H68" s="39" t="s">
        <v>106</v>
      </c>
      <c r="J68" s="118" t="e">
        <f>J67/Primary!$E$8</f>
        <v>#DIV/0!</v>
      </c>
      <c r="K68" s="39" t="s">
        <v>107</v>
      </c>
      <c r="M68" s="110" t="e">
        <f>M67/Primary!$E$8</f>
        <v>#DIV/0!</v>
      </c>
      <c r="N68" s="40"/>
      <c r="O68" s="41"/>
      <c r="P68" s="41"/>
      <c r="Q68" s="41"/>
      <c r="R68" s="41"/>
      <c r="S68" s="41"/>
      <c r="T68" s="41"/>
      <c r="U68" s="41"/>
      <c r="V68" s="41"/>
      <c r="W68" s="41"/>
      <c r="X68" s="10"/>
      <c r="Y68" s="10"/>
      <c r="Z68" s="10"/>
      <c r="AA68" s="10"/>
      <c r="AB68" s="42"/>
      <c r="AC68" s="21"/>
      <c r="AD68" s="21"/>
      <c r="AE68" s="21"/>
      <c r="AF68" s="21"/>
      <c r="AG68" s="21"/>
      <c r="AH68" s="21"/>
      <c r="AI68" s="21"/>
      <c r="AJ68" s="21"/>
      <c r="AK68" s="21"/>
      <c r="AL68" s="21"/>
      <c r="AM68" s="21"/>
      <c r="AN68" s="21"/>
    </row>
    <row r="69" spans="1:40" ht="15" customHeight="1">
      <c r="A69" s="38"/>
      <c r="B69" s="108"/>
      <c r="C69" s="108"/>
      <c r="D69" s="120"/>
      <c r="E69" s="121" t="s">
        <v>116</v>
      </c>
      <c r="F69" s="122" t="s">
        <v>117</v>
      </c>
      <c r="H69" s="39" t="s">
        <v>108</v>
      </c>
      <c r="J69" s="112">
        <f>E106</f>
        <v>0</v>
      </c>
      <c r="K69" s="39" t="s">
        <v>109</v>
      </c>
      <c r="M69" s="113" t="e">
        <f>M67/$Z$85</f>
        <v>#DIV/0!</v>
      </c>
      <c r="N69" s="40"/>
      <c r="O69" s="41"/>
      <c r="P69" s="41"/>
      <c r="Q69" s="41"/>
      <c r="R69" s="41"/>
      <c r="S69" s="41"/>
      <c r="T69" s="41"/>
      <c r="U69" s="41"/>
      <c r="V69" s="41"/>
      <c r="W69" s="41"/>
      <c r="X69" s="10"/>
      <c r="Y69" s="10"/>
      <c r="Z69" s="10"/>
      <c r="AA69" s="10"/>
      <c r="AB69" s="42"/>
      <c r="AC69" s="21"/>
      <c r="AD69" s="21"/>
      <c r="AE69" s="21"/>
      <c r="AF69" s="21"/>
      <c r="AG69" s="21"/>
      <c r="AH69" s="21"/>
      <c r="AI69" s="21"/>
      <c r="AJ69" s="21"/>
      <c r="AK69" s="21"/>
      <c r="AL69" s="21"/>
      <c r="AM69" s="21"/>
      <c r="AN69" s="21"/>
    </row>
    <row r="70" spans="1:40" ht="15" customHeight="1">
      <c r="A70" s="38"/>
      <c r="B70" s="107" t="s">
        <v>118</v>
      </c>
      <c r="C70" s="123"/>
      <c r="D70" s="123"/>
      <c r="E70" s="109">
        <f>AVERAGE($E$53:$X$53)</f>
        <v>0</v>
      </c>
      <c r="F70" s="109">
        <f>AVERAGE($E$55:$X$55)</f>
        <v>0</v>
      </c>
      <c r="G70" s="39"/>
      <c r="H70" s="39" t="s">
        <v>110</v>
      </c>
      <c r="J70" s="114" t="str">
        <f>"Year "&amp;E105</f>
        <v>Year 20</v>
      </c>
      <c r="K70" s="39" t="s">
        <v>111</v>
      </c>
      <c r="M70" s="115" t="str">
        <f>"Year "&amp;E110</f>
        <v>Year 20</v>
      </c>
      <c r="N70" s="40"/>
      <c r="O70" s="41"/>
      <c r="P70" s="41"/>
      <c r="Q70" s="41"/>
      <c r="R70" s="41"/>
      <c r="S70" s="41"/>
      <c r="T70" s="41"/>
      <c r="U70" s="41"/>
      <c r="V70" s="41"/>
      <c r="W70" s="41"/>
      <c r="X70" s="10"/>
      <c r="Y70" s="10"/>
      <c r="Z70" s="10"/>
      <c r="AA70" s="10"/>
      <c r="AB70" s="42"/>
      <c r="AC70" s="21"/>
      <c r="AD70" s="21"/>
      <c r="AE70" s="21"/>
      <c r="AF70" s="21"/>
      <c r="AG70" s="21"/>
      <c r="AH70" s="21"/>
      <c r="AI70" s="21"/>
      <c r="AJ70" s="21"/>
      <c r="AK70" s="21"/>
      <c r="AL70" s="21"/>
      <c r="AM70" s="21"/>
      <c r="AN70" s="21"/>
    </row>
    <row r="71" spans="1:40" ht="15" customHeight="1">
      <c r="A71" s="38"/>
      <c r="B71" s="107" t="s">
        <v>119</v>
      </c>
      <c r="C71" s="123"/>
      <c r="D71" s="123"/>
      <c r="E71" s="109">
        <f>AVERAGE($E$53:$I$53)</f>
        <v>0</v>
      </c>
      <c r="F71" s="109">
        <f>AVERAGE($E$55:$I$55)</f>
        <v>0</v>
      </c>
      <c r="G71" s="39"/>
      <c r="K71" s="124"/>
      <c r="N71" s="40"/>
      <c r="O71" s="41"/>
      <c r="P71" s="41"/>
      <c r="Q71" s="41"/>
      <c r="R71" s="41"/>
      <c r="S71" s="41"/>
      <c r="T71" s="41"/>
      <c r="U71" s="41"/>
      <c r="V71" s="41"/>
      <c r="W71" s="41"/>
      <c r="X71" s="10"/>
      <c r="Y71" s="10"/>
      <c r="Z71" s="10"/>
      <c r="AA71" s="10"/>
      <c r="AB71" s="42"/>
      <c r="AC71" s="21"/>
      <c r="AD71" s="21"/>
      <c r="AE71" s="21"/>
      <c r="AF71" s="21"/>
      <c r="AG71" s="21"/>
      <c r="AH71" s="21"/>
      <c r="AI71" s="21"/>
      <c r="AJ71" s="21"/>
      <c r="AK71" s="21"/>
      <c r="AL71" s="21"/>
      <c r="AM71" s="21"/>
      <c r="AN71" s="21"/>
    </row>
    <row r="72" spans="1:40" ht="15" customHeight="1">
      <c r="A72" s="38"/>
      <c r="B72" s="123" t="s">
        <v>120</v>
      </c>
      <c r="C72" s="123"/>
      <c r="D72" s="123"/>
      <c r="E72" s="109">
        <f>AVERAGE($J$53:$N$53)</f>
        <v>0</v>
      </c>
      <c r="F72" s="109">
        <f>AVERAGE($J$55:$N$55)</f>
        <v>0</v>
      </c>
      <c r="G72" s="39"/>
      <c r="K72" s="10"/>
      <c r="N72" s="40"/>
      <c r="O72" s="41"/>
      <c r="P72" s="41"/>
      <c r="Q72" s="41"/>
      <c r="R72" s="41"/>
      <c r="S72" s="41"/>
      <c r="T72" s="41"/>
      <c r="U72" s="41"/>
      <c r="V72" s="41"/>
      <c r="W72" s="41"/>
      <c r="X72" s="10"/>
      <c r="Y72" s="10"/>
      <c r="Z72" s="10"/>
      <c r="AA72" s="10"/>
      <c r="AB72" s="42"/>
      <c r="AC72" s="21"/>
      <c r="AD72" s="21"/>
      <c r="AE72" s="21"/>
      <c r="AF72" s="21"/>
      <c r="AG72" s="21"/>
      <c r="AH72" s="21"/>
      <c r="AI72" s="21"/>
      <c r="AJ72" s="21"/>
      <c r="AK72" s="21"/>
      <c r="AL72" s="21"/>
      <c r="AM72" s="21"/>
      <c r="AN72" s="21"/>
    </row>
    <row r="73" spans="1:40" ht="15" customHeight="1">
      <c r="A73" s="38"/>
      <c r="B73" s="123" t="s">
        <v>121</v>
      </c>
      <c r="C73" s="123"/>
      <c r="D73" s="123"/>
      <c r="E73" s="109">
        <f>AVERAGE($O$53:$S$53)</f>
        <v>0</v>
      </c>
      <c r="F73" s="109">
        <f>AVERAGE($O$55:$S$55)</f>
        <v>0</v>
      </c>
      <c r="G73" s="39"/>
      <c r="H73" s="394" t="str">
        <f>"Reserve Deposits and Withdrawals are $0 After Loan Maturity in Year "&amp;Primary!E19</f>
        <v>Reserve Deposits and Withdrawals are $0 After Loan Maturity in Year -105</v>
      </c>
      <c r="N73" s="40"/>
      <c r="O73" s="41"/>
      <c r="P73" s="41"/>
      <c r="Q73" s="41"/>
      <c r="R73" s="41"/>
      <c r="S73" s="41"/>
      <c r="T73" s="41"/>
      <c r="U73" s="41"/>
      <c r="V73" s="41"/>
      <c r="W73" s="41"/>
      <c r="X73" s="10"/>
      <c r="Y73" s="10"/>
      <c r="Z73" s="10"/>
      <c r="AA73" s="10"/>
      <c r="AB73" s="42"/>
      <c r="AC73" s="21"/>
      <c r="AD73" s="21"/>
      <c r="AE73" s="21"/>
      <c r="AF73" s="21"/>
      <c r="AG73" s="21"/>
      <c r="AH73" s="21"/>
      <c r="AI73" s="21"/>
      <c r="AJ73" s="21"/>
      <c r="AK73" s="21"/>
      <c r="AL73" s="21"/>
      <c r="AM73" s="21"/>
      <c r="AN73" s="21"/>
    </row>
    <row r="74" spans="1:40" ht="13.5" customHeight="1">
      <c r="A74" s="23"/>
      <c r="B74" s="123" t="s">
        <v>122</v>
      </c>
      <c r="C74" s="123"/>
      <c r="D74" s="123"/>
      <c r="E74" s="109">
        <f>AVERAGE($T$53:$X$53)</f>
        <v>0</v>
      </c>
      <c r="F74" s="109">
        <f>AVERAGE($T$55:$X$55)</f>
        <v>0</v>
      </c>
      <c r="G74" s="39"/>
      <c r="H74" s="125"/>
      <c r="N74" s="106"/>
      <c r="O74" s="29"/>
      <c r="P74" s="29"/>
      <c r="Q74" s="29"/>
      <c r="R74" s="29"/>
      <c r="S74" s="29"/>
      <c r="T74" s="29"/>
      <c r="U74" s="29"/>
      <c r="V74" s="29"/>
      <c r="W74" s="29"/>
      <c r="X74" s="10"/>
      <c r="Y74" s="36"/>
      <c r="Z74" s="36"/>
      <c r="AA74" s="36"/>
      <c r="AB74" s="37"/>
      <c r="AC74" s="34"/>
      <c r="AD74" s="34"/>
      <c r="AE74" s="34"/>
      <c r="AF74" s="34"/>
      <c r="AG74" s="34"/>
      <c r="AH74" s="34"/>
      <c r="AI74" s="34"/>
      <c r="AJ74" s="34"/>
      <c r="AK74" s="34"/>
      <c r="AL74" s="34"/>
      <c r="AM74" s="34"/>
      <c r="AN74" s="34"/>
    </row>
    <row r="75" spans="1:40" ht="13.5" customHeight="1">
      <c r="A75" s="23"/>
      <c r="H75" s="125"/>
      <c r="N75" s="106"/>
      <c r="O75" s="29"/>
      <c r="P75" s="29"/>
      <c r="Q75" s="29"/>
      <c r="R75" s="29"/>
      <c r="S75" s="29"/>
      <c r="T75" s="29"/>
      <c r="U75" s="29"/>
      <c r="V75" s="29"/>
      <c r="W75" s="29"/>
      <c r="X75" s="10"/>
      <c r="Y75" s="36"/>
      <c r="Z75" s="36"/>
      <c r="AA75" s="36"/>
      <c r="AB75" s="37"/>
      <c r="AC75" s="34"/>
      <c r="AD75" s="34"/>
      <c r="AE75" s="34"/>
      <c r="AF75" s="34"/>
      <c r="AG75" s="34"/>
      <c r="AH75" s="34"/>
      <c r="AI75" s="34"/>
      <c r="AJ75" s="34"/>
      <c r="AK75" s="34"/>
      <c r="AL75" s="34"/>
      <c r="AM75" s="34"/>
      <c r="AN75" s="34"/>
    </row>
    <row r="76" spans="1:40" ht="12.75" customHeight="1">
      <c r="A76" s="23"/>
      <c r="B76" s="39"/>
      <c r="C76" s="44"/>
      <c r="D76" s="104"/>
      <c r="E76" s="46" t="s">
        <v>75</v>
      </c>
      <c r="F76" s="47" t="s">
        <v>76</v>
      </c>
      <c r="G76" s="47" t="s">
        <v>77</v>
      </c>
      <c r="H76" s="47" t="s">
        <v>78</v>
      </c>
      <c r="I76" s="47" t="s">
        <v>79</v>
      </c>
      <c r="J76" s="47" t="s">
        <v>80</v>
      </c>
      <c r="K76" s="47" t="s">
        <v>81</v>
      </c>
      <c r="L76" s="47" t="s">
        <v>82</v>
      </c>
      <c r="M76" s="47" t="s">
        <v>83</v>
      </c>
      <c r="N76" s="47" t="s">
        <v>84</v>
      </c>
      <c r="O76" s="47" t="s">
        <v>85</v>
      </c>
      <c r="P76" s="47" t="s">
        <v>86</v>
      </c>
      <c r="Q76" s="47" t="s">
        <v>87</v>
      </c>
      <c r="R76" s="47" t="s">
        <v>88</v>
      </c>
      <c r="S76" s="47" t="s">
        <v>89</v>
      </c>
      <c r="T76" s="47" t="s">
        <v>90</v>
      </c>
      <c r="U76" s="47" t="s">
        <v>91</v>
      </c>
      <c r="V76" s="47" t="s">
        <v>92</v>
      </c>
      <c r="W76" s="47" t="s">
        <v>93</v>
      </c>
      <c r="X76" s="47" t="s">
        <v>94</v>
      </c>
      <c r="Y76" s="36"/>
      <c r="Z76" s="10"/>
      <c r="AB76" s="37"/>
      <c r="AC76" s="34"/>
      <c r="AD76" s="34"/>
      <c r="AE76" s="34"/>
      <c r="AF76" s="34"/>
      <c r="AG76" s="34"/>
      <c r="AH76" s="34"/>
      <c r="AI76" s="34"/>
      <c r="AJ76" s="34"/>
      <c r="AK76" s="34"/>
      <c r="AL76" s="34"/>
      <c r="AM76" s="34"/>
      <c r="AN76" s="34"/>
    </row>
    <row r="77" spans="1:40" ht="5.25" customHeight="1" thickBot="1">
      <c r="A77" s="23"/>
      <c r="B77" s="25"/>
      <c r="C77" s="25"/>
      <c r="D77" s="104"/>
      <c r="E77" s="104"/>
      <c r="F77" s="25"/>
      <c r="G77" s="25"/>
      <c r="H77" s="25"/>
      <c r="I77" s="25"/>
      <c r="J77" s="25"/>
      <c r="K77" s="25"/>
      <c r="L77" s="25"/>
      <c r="M77" s="25"/>
      <c r="N77" s="25" t="s">
        <v>70</v>
      </c>
      <c r="O77" s="25"/>
      <c r="P77" s="25"/>
      <c r="Q77" s="25"/>
      <c r="R77" s="25"/>
      <c r="S77" s="25"/>
      <c r="T77" s="25"/>
      <c r="U77" s="25"/>
      <c r="V77" s="25"/>
      <c r="W77" s="25"/>
      <c r="X77" s="25"/>
      <c r="Y77" s="30"/>
      <c r="Z77" s="10"/>
      <c r="AB77" s="37"/>
      <c r="AC77" s="34"/>
      <c r="AD77" s="34"/>
      <c r="AE77" s="34"/>
      <c r="AF77" s="34"/>
      <c r="AG77" s="34"/>
      <c r="AH77" s="34"/>
      <c r="AI77" s="34"/>
      <c r="AJ77" s="34"/>
      <c r="AK77" s="34"/>
      <c r="AL77" s="34"/>
      <c r="AM77" s="34"/>
      <c r="AN77" s="34"/>
    </row>
    <row r="78" spans="1:40" ht="15" customHeight="1" thickTop="1">
      <c r="A78" s="38"/>
      <c r="B78" s="49" t="s">
        <v>95</v>
      </c>
      <c r="C78" s="50"/>
      <c r="D78" s="126"/>
      <c r="E78" s="51">
        <f>E10</f>
        <v>0</v>
      </c>
      <c r="F78" s="52">
        <f aca="true" t="shared" si="5" ref="F78:X78">E78+1</f>
        <v>1</v>
      </c>
      <c r="G78" s="53">
        <f t="shared" si="5"/>
        <v>2</v>
      </c>
      <c r="H78" s="53">
        <f t="shared" si="5"/>
        <v>3</v>
      </c>
      <c r="I78" s="53">
        <f t="shared" si="5"/>
        <v>4</v>
      </c>
      <c r="J78" s="53">
        <f t="shared" si="5"/>
        <v>5</v>
      </c>
      <c r="K78" s="53">
        <f t="shared" si="5"/>
        <v>6</v>
      </c>
      <c r="L78" s="53">
        <f t="shared" si="5"/>
        <v>7</v>
      </c>
      <c r="M78" s="53">
        <f t="shared" si="5"/>
        <v>8</v>
      </c>
      <c r="N78" s="53">
        <f t="shared" si="5"/>
        <v>9</v>
      </c>
      <c r="O78" s="53">
        <f t="shared" si="5"/>
        <v>10</v>
      </c>
      <c r="P78" s="53">
        <f t="shared" si="5"/>
        <v>11</v>
      </c>
      <c r="Q78" s="53">
        <f t="shared" si="5"/>
        <v>12</v>
      </c>
      <c r="R78" s="53">
        <f t="shared" si="5"/>
        <v>13</v>
      </c>
      <c r="S78" s="53">
        <f t="shared" si="5"/>
        <v>14</v>
      </c>
      <c r="T78" s="53">
        <f t="shared" si="5"/>
        <v>15</v>
      </c>
      <c r="U78" s="53">
        <f t="shared" si="5"/>
        <v>16</v>
      </c>
      <c r="V78" s="53">
        <f t="shared" si="5"/>
        <v>17</v>
      </c>
      <c r="W78" s="53">
        <f t="shared" si="5"/>
        <v>18</v>
      </c>
      <c r="X78" s="387">
        <f t="shared" si="5"/>
        <v>19</v>
      </c>
      <c r="Y78" s="379"/>
      <c r="Z78" s="55"/>
      <c r="AB78" s="42"/>
      <c r="AC78" s="21"/>
      <c r="AD78" s="21"/>
      <c r="AE78" s="21"/>
      <c r="AF78" s="21"/>
      <c r="AG78" s="21"/>
      <c r="AH78" s="21"/>
      <c r="AI78" s="21"/>
      <c r="AJ78" s="21"/>
      <c r="AK78" s="21"/>
      <c r="AL78" s="21"/>
      <c r="AM78" s="21"/>
      <c r="AN78" s="21"/>
    </row>
    <row r="79" spans="1:40" ht="15" customHeight="1" thickBot="1">
      <c r="A79" s="38"/>
      <c r="B79" s="56" t="s">
        <v>97</v>
      </c>
      <c r="C79" s="57"/>
      <c r="D79" s="127"/>
      <c r="E79" s="58">
        <f>Primary!E16</f>
        <v>0</v>
      </c>
      <c r="F79" s="59">
        <f aca="true" t="shared" si="6" ref="F79:X79">E79+1</f>
        <v>1</v>
      </c>
      <c r="G79" s="60">
        <f t="shared" si="6"/>
        <v>2</v>
      </c>
      <c r="H79" s="60">
        <f t="shared" si="6"/>
        <v>3</v>
      </c>
      <c r="I79" s="60">
        <f t="shared" si="6"/>
        <v>4</v>
      </c>
      <c r="J79" s="60">
        <f t="shared" si="6"/>
        <v>5</v>
      </c>
      <c r="K79" s="60">
        <f t="shared" si="6"/>
        <v>6</v>
      </c>
      <c r="L79" s="60">
        <f t="shared" si="6"/>
        <v>7</v>
      </c>
      <c r="M79" s="60">
        <f t="shared" si="6"/>
        <v>8</v>
      </c>
      <c r="N79" s="60">
        <f t="shared" si="6"/>
        <v>9</v>
      </c>
      <c r="O79" s="60">
        <f t="shared" si="6"/>
        <v>10</v>
      </c>
      <c r="P79" s="60">
        <f t="shared" si="6"/>
        <v>11</v>
      </c>
      <c r="Q79" s="60">
        <f t="shared" si="6"/>
        <v>12</v>
      </c>
      <c r="R79" s="60">
        <f t="shared" si="6"/>
        <v>13</v>
      </c>
      <c r="S79" s="60">
        <f t="shared" si="6"/>
        <v>14</v>
      </c>
      <c r="T79" s="60">
        <f t="shared" si="6"/>
        <v>15</v>
      </c>
      <c r="U79" s="60">
        <f t="shared" si="6"/>
        <v>16</v>
      </c>
      <c r="V79" s="60">
        <f t="shared" si="6"/>
        <v>17</v>
      </c>
      <c r="W79" s="60">
        <f t="shared" si="6"/>
        <v>18</v>
      </c>
      <c r="X79" s="388">
        <f t="shared" si="6"/>
        <v>19</v>
      </c>
      <c r="Y79" s="380" t="s">
        <v>96</v>
      </c>
      <c r="Z79" s="128" t="s">
        <v>123</v>
      </c>
      <c r="AB79" s="42"/>
      <c r="AC79" s="21"/>
      <c r="AD79" s="21"/>
      <c r="AE79" s="21"/>
      <c r="AF79" s="21"/>
      <c r="AG79" s="21"/>
      <c r="AH79" s="21"/>
      <c r="AI79" s="21"/>
      <c r="AJ79" s="21"/>
      <c r="AK79" s="21"/>
      <c r="AL79" s="21"/>
      <c r="AM79" s="21"/>
      <c r="AN79" s="21"/>
    </row>
    <row r="80" spans="1:40" ht="15" customHeight="1" thickBot="1" thickTop="1">
      <c r="A80" s="38"/>
      <c r="B80" s="95" t="s">
        <v>161</v>
      </c>
      <c r="C80" s="96"/>
      <c r="D80" s="129"/>
      <c r="E80" s="87">
        <f aca="true" t="shared" si="7" ref="E80:X80">E55</f>
        <v>0</v>
      </c>
      <c r="F80" s="88">
        <f t="shared" si="7"/>
        <v>0</v>
      </c>
      <c r="G80" s="88">
        <f t="shared" si="7"/>
        <v>0</v>
      </c>
      <c r="H80" s="88">
        <f t="shared" si="7"/>
        <v>0</v>
      </c>
      <c r="I80" s="88">
        <f t="shared" si="7"/>
        <v>0</v>
      </c>
      <c r="J80" s="88">
        <f t="shared" si="7"/>
        <v>0</v>
      </c>
      <c r="K80" s="88">
        <f t="shared" si="7"/>
        <v>0</v>
      </c>
      <c r="L80" s="88">
        <f t="shared" si="7"/>
        <v>0</v>
      </c>
      <c r="M80" s="88">
        <f t="shared" si="7"/>
        <v>0</v>
      </c>
      <c r="N80" s="88">
        <f t="shared" si="7"/>
        <v>0</v>
      </c>
      <c r="O80" s="88">
        <f t="shared" si="7"/>
        <v>0</v>
      </c>
      <c r="P80" s="88">
        <f t="shared" si="7"/>
        <v>0</v>
      </c>
      <c r="Q80" s="88">
        <f t="shared" si="7"/>
        <v>0</v>
      </c>
      <c r="R80" s="88">
        <f t="shared" si="7"/>
        <v>0</v>
      </c>
      <c r="S80" s="88">
        <f t="shared" si="7"/>
        <v>0</v>
      </c>
      <c r="T80" s="88">
        <f t="shared" si="7"/>
        <v>0</v>
      </c>
      <c r="U80" s="88">
        <f t="shared" si="7"/>
        <v>0</v>
      </c>
      <c r="V80" s="88">
        <f t="shared" si="7"/>
        <v>0</v>
      </c>
      <c r="W80" s="88">
        <f t="shared" si="7"/>
        <v>0</v>
      </c>
      <c r="X80" s="389">
        <f t="shared" si="7"/>
        <v>0</v>
      </c>
      <c r="Y80" s="381">
        <f>SUM(E80:X80)</f>
        <v>0</v>
      </c>
      <c r="Z80" s="102">
        <f>Y80/20</f>
        <v>0</v>
      </c>
      <c r="AB80" s="42"/>
      <c r="AC80" s="21"/>
      <c r="AD80" s="21"/>
      <c r="AE80" s="21"/>
      <c r="AF80" s="21"/>
      <c r="AG80" s="21"/>
      <c r="AH80" s="21"/>
      <c r="AI80" s="21"/>
      <c r="AJ80" s="21"/>
      <c r="AK80" s="21"/>
      <c r="AL80" s="21"/>
      <c r="AM80" s="21"/>
      <c r="AN80" s="21"/>
    </row>
    <row r="81" spans="1:40" ht="15" customHeight="1" thickBot="1" thickTop="1">
      <c r="A81" s="38"/>
      <c r="B81" s="130" t="s">
        <v>100</v>
      </c>
      <c r="C81" s="131"/>
      <c r="D81" s="132"/>
      <c r="E81" s="370" t="e">
        <f>E80/Primary!$E$8</f>
        <v>#DIV/0!</v>
      </c>
      <c r="F81" s="134" t="e">
        <f>F80/Primary!$E$8</f>
        <v>#DIV/0!</v>
      </c>
      <c r="G81" s="134" t="e">
        <f>G80/Primary!$E$8</f>
        <v>#DIV/0!</v>
      </c>
      <c r="H81" s="134" t="e">
        <f>H80/Primary!$E$8</f>
        <v>#DIV/0!</v>
      </c>
      <c r="I81" s="134" t="e">
        <f>I80/Primary!$E$8</f>
        <v>#DIV/0!</v>
      </c>
      <c r="J81" s="134" t="e">
        <f>J80/Primary!$E$8</f>
        <v>#DIV/0!</v>
      </c>
      <c r="K81" s="134" t="e">
        <f>K80/Primary!$E$8</f>
        <v>#DIV/0!</v>
      </c>
      <c r="L81" s="134" t="e">
        <f>L80/Primary!$E$8</f>
        <v>#DIV/0!</v>
      </c>
      <c r="M81" s="134" t="e">
        <f>M80/Primary!$E$8</f>
        <v>#DIV/0!</v>
      </c>
      <c r="N81" s="134" t="e">
        <f>N80/Primary!$E$8</f>
        <v>#DIV/0!</v>
      </c>
      <c r="O81" s="134" t="e">
        <f>O80/Primary!$E$8</f>
        <v>#DIV/0!</v>
      </c>
      <c r="P81" s="134" t="e">
        <f>P80/Primary!$E$8</f>
        <v>#DIV/0!</v>
      </c>
      <c r="Q81" s="134" t="e">
        <f>Q80/Primary!$E$8</f>
        <v>#DIV/0!</v>
      </c>
      <c r="R81" s="134" t="e">
        <f>R80/Primary!$E$8</f>
        <v>#DIV/0!</v>
      </c>
      <c r="S81" s="134" t="e">
        <f>S80/Primary!$E$8</f>
        <v>#DIV/0!</v>
      </c>
      <c r="T81" s="134" t="e">
        <f>T80/Primary!$E$8</f>
        <v>#DIV/0!</v>
      </c>
      <c r="U81" s="134" t="e">
        <f>U80/Primary!$E$8</f>
        <v>#DIV/0!</v>
      </c>
      <c r="V81" s="134" t="e">
        <f>V80/Primary!$E$8</f>
        <v>#DIV/0!</v>
      </c>
      <c r="W81" s="134" t="e">
        <f>W80/Primary!$E$8</f>
        <v>#DIV/0!</v>
      </c>
      <c r="X81" s="135" t="e">
        <f>X80/Primary!$E$8</f>
        <v>#DIV/0!</v>
      </c>
      <c r="Y81" s="382" t="e">
        <f>SUM(E81:X81)</f>
        <v>#DIV/0!</v>
      </c>
      <c r="Z81" s="136" t="e">
        <f>Y81/20</f>
        <v>#DIV/0!</v>
      </c>
      <c r="AB81" s="42"/>
      <c r="AC81" s="21"/>
      <c r="AD81" s="21"/>
      <c r="AE81" s="21"/>
      <c r="AF81" s="21"/>
      <c r="AG81" s="21"/>
      <c r="AH81" s="21"/>
      <c r="AI81" s="21"/>
      <c r="AJ81" s="21"/>
      <c r="AK81" s="21"/>
      <c r="AL81" s="21"/>
      <c r="AM81" s="21"/>
      <c r="AN81" s="21"/>
    </row>
    <row r="82" spans="1:40" ht="15" customHeight="1" thickBot="1" thickTop="1">
      <c r="A82" s="38"/>
      <c r="B82" s="137" t="s">
        <v>181</v>
      </c>
      <c r="C82" s="138"/>
      <c r="D82" s="146"/>
      <c r="E82" s="372">
        <f>E61</f>
        <v>0</v>
      </c>
      <c r="F82" s="140">
        <f aca="true" t="shared" si="8" ref="F82:X82">E87</f>
        <v>0</v>
      </c>
      <c r="G82" s="140">
        <f t="shared" si="8"/>
        <v>0</v>
      </c>
      <c r="H82" s="140">
        <f t="shared" si="8"/>
        <v>0</v>
      </c>
      <c r="I82" s="140">
        <f t="shared" si="8"/>
        <v>0</v>
      </c>
      <c r="J82" s="140">
        <f t="shared" si="8"/>
        <v>0</v>
      </c>
      <c r="K82" s="140">
        <f t="shared" si="8"/>
        <v>0</v>
      </c>
      <c r="L82" s="140">
        <f t="shared" si="8"/>
        <v>0</v>
      </c>
      <c r="M82" s="140">
        <f t="shared" si="8"/>
        <v>0</v>
      </c>
      <c r="N82" s="140">
        <f t="shared" si="8"/>
        <v>0</v>
      </c>
      <c r="O82" s="140">
        <f t="shared" si="8"/>
        <v>0</v>
      </c>
      <c r="P82" s="140">
        <f t="shared" si="8"/>
        <v>0</v>
      </c>
      <c r="Q82" s="140">
        <f t="shared" si="8"/>
        <v>0</v>
      </c>
      <c r="R82" s="140">
        <f t="shared" si="8"/>
        <v>0</v>
      </c>
      <c r="S82" s="140">
        <f t="shared" si="8"/>
        <v>0</v>
      </c>
      <c r="T82" s="140">
        <f t="shared" si="8"/>
        <v>0</v>
      </c>
      <c r="U82" s="140">
        <f t="shared" si="8"/>
        <v>0</v>
      </c>
      <c r="V82" s="140">
        <f t="shared" si="8"/>
        <v>0</v>
      </c>
      <c r="W82" s="140">
        <f t="shared" si="8"/>
        <v>0</v>
      </c>
      <c r="X82" s="390">
        <f t="shared" si="8"/>
        <v>0</v>
      </c>
      <c r="Y82" s="383" t="s">
        <v>98</v>
      </c>
      <c r="Z82" s="141">
        <f>AVERAGE(E82:X82)</f>
        <v>0</v>
      </c>
      <c r="AB82" s="42"/>
      <c r="AC82" s="21"/>
      <c r="AD82" s="21"/>
      <c r="AE82" s="21"/>
      <c r="AF82" s="21"/>
      <c r="AG82" s="21"/>
      <c r="AH82" s="21"/>
      <c r="AI82" s="21"/>
      <c r="AJ82" s="21"/>
      <c r="AK82" s="21"/>
      <c r="AL82" s="21"/>
      <c r="AM82" s="21"/>
      <c r="AN82" s="21"/>
    </row>
    <row r="83" spans="1:40" ht="15" customHeight="1" thickBot="1" thickTop="1">
      <c r="A83" s="38"/>
      <c r="B83" s="137" t="s">
        <v>124</v>
      </c>
      <c r="C83" s="138"/>
      <c r="D83" s="139"/>
      <c r="E83" s="371">
        <f>IF(HLOOKUP(E76,$E$114:$X$115,2)&gt;Primary!$E$19,0,E66)</f>
        <v>0</v>
      </c>
      <c r="F83" s="140">
        <f>IF(HLOOKUP(F76,$E$114:$X$115,2,FALSE)&gt;Primary!$E$19,0,E83*(1+'PCA Input'!$H$4))</f>
        <v>0</v>
      </c>
      <c r="G83" s="140">
        <f>IF(HLOOKUP(G76,$E$114:$X$115,2,FALSE)&gt;Primary!$E$19,0,F83*(1+'PCA Input'!$H$4))</f>
        <v>0</v>
      </c>
      <c r="H83" s="140">
        <f>IF(HLOOKUP(H76,$E$114:$X$115,2,FALSE)&gt;Primary!$E$19,0,G83*(1+'PCA Input'!$H$4))</f>
        <v>0</v>
      </c>
      <c r="I83" s="140">
        <f>IF(HLOOKUP(I76,$E$114:$X$115,2,FALSE)&gt;Primary!$E$19,0,H83*(1+'PCA Input'!$H$4))</f>
        <v>0</v>
      </c>
      <c r="J83" s="140">
        <f>IF(HLOOKUP(J76,$E$114:$X$115,2,FALSE)&gt;Primary!$E$19,0,I83*(1+'PCA Input'!$H$4))</f>
        <v>0</v>
      </c>
      <c r="K83" s="140">
        <f>IF(HLOOKUP(K76,$E$114:$X$115,2,FALSE)&gt;Primary!$E$19,0,J83*(1+'PCA Input'!$H$4))</f>
        <v>0</v>
      </c>
      <c r="L83" s="140">
        <f>IF(HLOOKUP(L76,$E$114:$X$115,2,FALSE)&gt;Primary!$E$19,0,K83*(1+'PCA Input'!$H$4))</f>
        <v>0</v>
      </c>
      <c r="M83" s="140">
        <f>IF(HLOOKUP(M76,$E$114:$X$115,2,FALSE)&gt;Primary!$E$19,0,L83*(1+'PCA Input'!$H$4))</f>
        <v>0</v>
      </c>
      <c r="N83" s="140">
        <f>IF(HLOOKUP(N76,$E$114:$X$115,2,FALSE)&gt;Primary!$E$19,0,M83*(1+'PCA Input'!$H$4))</f>
        <v>0</v>
      </c>
      <c r="O83" s="140">
        <f>IF(HLOOKUP(O76,$E$114:$X$115,2,FALSE)&gt;Primary!$E$19,0,N83*(1+'PCA Input'!$H$4))</f>
        <v>0</v>
      </c>
      <c r="P83" s="140">
        <f>IF(HLOOKUP(P76,$E$114:$X$115,2,FALSE)&gt;Primary!$E$19,0,O83*(1+'PCA Input'!$H$4))</f>
        <v>0</v>
      </c>
      <c r="Q83" s="140">
        <f>IF(HLOOKUP(Q76,$E$114:$X$115,2,FALSE)&gt;Primary!$E$19,0,P83*(1+'PCA Input'!$H$4))</f>
        <v>0</v>
      </c>
      <c r="R83" s="140">
        <f>IF(HLOOKUP(R76,$E$114:$X$115,2,FALSE)&gt;Primary!$E$19,0,Q83*(1+'PCA Input'!$H$4))</f>
        <v>0</v>
      </c>
      <c r="S83" s="140">
        <f>IF(HLOOKUP(S76,$E$114:$X$115,2,FALSE)&gt;Primary!$E$19,0,R83*(1+'PCA Input'!$H$4))</f>
        <v>0</v>
      </c>
      <c r="T83" s="140">
        <f>IF(HLOOKUP(T76,$E$114:$X$115,2,FALSE)&gt;Primary!$E$19,0,S83*(1+'PCA Input'!$H$4))</f>
        <v>0</v>
      </c>
      <c r="U83" s="140">
        <f>IF(HLOOKUP(U76,$E$114:$X$115,2,FALSE)&gt;Primary!$E$19,0,T83*(1+'PCA Input'!$H$4))</f>
        <v>0</v>
      </c>
      <c r="V83" s="140">
        <f>IF(HLOOKUP(V76,$E$114:$X$115,2,FALSE)&gt;Primary!$E$19,0,U83*(1+'PCA Input'!$H$4))</f>
        <v>0</v>
      </c>
      <c r="W83" s="140">
        <f>IF(HLOOKUP(W76,$E$114:$X$115,2,FALSE)&gt;Primary!$E$19,0,V83*(1+'PCA Input'!$H$4))</f>
        <v>0</v>
      </c>
      <c r="X83" s="101">
        <f>IF(HLOOKUP(X76,$E$114:$X$115,2,FALSE)&gt;Primary!$E$19,0,W83*(1+'PCA Input'!$H$4))</f>
        <v>0</v>
      </c>
      <c r="Y83" s="384">
        <f>SUM(E83:X83)</f>
        <v>0</v>
      </c>
      <c r="Z83" s="142">
        <f>Y83/20</f>
        <v>0</v>
      </c>
      <c r="AB83" s="42"/>
      <c r="AC83" s="21"/>
      <c r="AD83" s="21"/>
      <c r="AE83" s="21"/>
      <c r="AF83" s="21"/>
      <c r="AG83" s="21"/>
      <c r="AH83" s="21"/>
      <c r="AI83" s="21"/>
      <c r="AJ83" s="21"/>
      <c r="AK83" s="21"/>
      <c r="AL83" s="21"/>
      <c r="AM83" s="21"/>
      <c r="AN83" s="21"/>
    </row>
    <row r="84" spans="1:40" ht="15" customHeight="1" thickBot="1" thickTop="1">
      <c r="A84" s="38"/>
      <c r="B84" s="85" t="s">
        <v>126</v>
      </c>
      <c r="C84" s="147"/>
      <c r="D84" s="148"/>
      <c r="E84" s="372">
        <f>E82+E83</f>
        <v>0</v>
      </c>
      <c r="F84" s="140">
        <f aca="true" t="shared" si="9" ref="F84:X84">F82+F83</f>
        <v>0</v>
      </c>
      <c r="G84" s="140">
        <f t="shared" si="9"/>
        <v>0</v>
      </c>
      <c r="H84" s="140">
        <f t="shared" si="9"/>
        <v>0</v>
      </c>
      <c r="I84" s="140">
        <f t="shared" si="9"/>
        <v>0</v>
      </c>
      <c r="J84" s="140">
        <f t="shared" si="9"/>
        <v>0</v>
      </c>
      <c r="K84" s="140">
        <f t="shared" si="9"/>
        <v>0</v>
      </c>
      <c r="L84" s="140">
        <f t="shared" si="9"/>
        <v>0</v>
      </c>
      <c r="M84" s="140">
        <f t="shared" si="9"/>
        <v>0</v>
      </c>
      <c r="N84" s="140">
        <f t="shared" si="9"/>
        <v>0</v>
      </c>
      <c r="O84" s="140">
        <f t="shared" si="9"/>
        <v>0</v>
      </c>
      <c r="P84" s="140">
        <f t="shared" si="9"/>
        <v>0</v>
      </c>
      <c r="Q84" s="140">
        <f t="shared" si="9"/>
        <v>0</v>
      </c>
      <c r="R84" s="140">
        <f t="shared" si="9"/>
        <v>0</v>
      </c>
      <c r="S84" s="140">
        <f t="shared" si="9"/>
        <v>0</v>
      </c>
      <c r="T84" s="140">
        <f t="shared" si="9"/>
        <v>0</v>
      </c>
      <c r="U84" s="140">
        <f t="shared" si="9"/>
        <v>0</v>
      </c>
      <c r="V84" s="140">
        <f t="shared" si="9"/>
        <v>0</v>
      </c>
      <c r="W84" s="140">
        <f t="shared" si="9"/>
        <v>0</v>
      </c>
      <c r="X84" s="390">
        <f t="shared" si="9"/>
        <v>0</v>
      </c>
      <c r="Y84" s="383" t="s">
        <v>98</v>
      </c>
      <c r="Z84" s="141" t="s">
        <v>98</v>
      </c>
      <c r="AB84" s="42"/>
      <c r="AC84" s="21"/>
      <c r="AD84" s="21"/>
      <c r="AE84" s="21"/>
      <c r="AF84" s="21"/>
      <c r="AG84" s="21"/>
      <c r="AH84" s="21"/>
      <c r="AI84" s="21"/>
      <c r="AJ84" s="21"/>
      <c r="AK84" s="21"/>
      <c r="AL84" s="21"/>
      <c r="AM84" s="21"/>
      <c r="AN84" s="21"/>
    </row>
    <row r="85" spans="1:40" ht="15" customHeight="1" thickBot="1" thickTop="1">
      <c r="A85" s="38"/>
      <c r="B85" s="95" t="s">
        <v>127</v>
      </c>
      <c r="C85" s="143"/>
      <c r="D85" s="148"/>
      <c r="E85" s="373">
        <f>IF(HLOOKUP(E76,$E$114:$X$115,2,FALSE)&gt;Primary!$E$19,0,-E80)</f>
        <v>0</v>
      </c>
      <c r="F85" s="149">
        <f>IF(HLOOKUP(F76,$E$114:$X$115,2,FALSE)&gt;Primary!$E$19,0,-F80)</f>
        <v>0</v>
      </c>
      <c r="G85" s="149">
        <f>IF(HLOOKUP(G76,$E$114:$X$115,2,FALSE)&gt;Primary!$E$19,0,-G80)</f>
        <v>0</v>
      </c>
      <c r="H85" s="149">
        <f>IF(HLOOKUP(H76,$E$114:$X$115,2,FALSE)&gt;Primary!$E$19,0,-H80)</f>
        <v>0</v>
      </c>
      <c r="I85" s="149">
        <f>IF(HLOOKUP(I76,$E$114:$X$115,2,FALSE)&gt;Primary!$E$19,0,-I80)</f>
        <v>0</v>
      </c>
      <c r="J85" s="149">
        <f>IF(HLOOKUP(J76,$E$114:$X$115,2,FALSE)&gt;Primary!$E$19,0,-J80)</f>
        <v>0</v>
      </c>
      <c r="K85" s="149">
        <f>IF(HLOOKUP(K76,$E$114:$X$115,2,FALSE)&gt;Primary!$E$19,0,-K80)</f>
        <v>0</v>
      </c>
      <c r="L85" s="149">
        <f>IF(HLOOKUP(L76,$E$114:$X$115,2,FALSE)&gt;Primary!$E$19,0,-L80)</f>
        <v>0</v>
      </c>
      <c r="M85" s="149">
        <f>IF(HLOOKUP(M76,$E$114:$X$115,2,FALSE)&gt;Primary!$E$19,0,-M80)</f>
        <v>0</v>
      </c>
      <c r="N85" s="149">
        <f>IF(HLOOKUP(N76,$E$114:$X$115,2,FALSE)&gt;Primary!$E$19,0,-N80)</f>
        <v>0</v>
      </c>
      <c r="O85" s="149">
        <f>IF(HLOOKUP(O76,$E$114:$X$115,2,FALSE)&gt;Primary!$E$19,0,-O80)</f>
        <v>0</v>
      </c>
      <c r="P85" s="149">
        <f>IF(HLOOKUP(P76,$E$114:$X$115,2,FALSE)&gt;Primary!$E$19,0,-P80)</f>
        <v>0</v>
      </c>
      <c r="Q85" s="149">
        <f>IF(HLOOKUP(Q76,$E$114:$X$115,2,FALSE)&gt;Primary!$E$19,0,-Q80)</f>
        <v>0</v>
      </c>
      <c r="R85" s="149">
        <f>IF(HLOOKUP(R76,$E$114:$X$115,2,FALSE)&gt;Primary!$E$19,0,-R80)</f>
        <v>0</v>
      </c>
      <c r="S85" s="149">
        <f>IF(HLOOKUP(S76,$E$114:$X$115,2,FALSE)&gt;Primary!$E$19,0,-S80)</f>
        <v>0</v>
      </c>
      <c r="T85" s="149">
        <f>IF(HLOOKUP(T76,$E$114:$X$115,2,FALSE)&gt;Primary!$E$19,0,-T80)</f>
        <v>0</v>
      </c>
      <c r="U85" s="149">
        <f>IF(HLOOKUP(U76,$E$114:$X$115,2,FALSE)&gt;Primary!$E$19,0,-U80)</f>
        <v>0</v>
      </c>
      <c r="V85" s="149">
        <f>IF(HLOOKUP(V76,$E$114:$X$115,2,FALSE)&gt;Primary!$E$19,0,-V80)</f>
        <v>0</v>
      </c>
      <c r="W85" s="149">
        <f>IF(HLOOKUP(W76,$E$114:$X$115,2,FALSE)&gt;Primary!$E$19,0,-W80)</f>
        <v>0</v>
      </c>
      <c r="X85" s="149">
        <f>IF(HLOOKUP(X76,$E$114:$X$115,2,FALSE)&gt;Primary!$E$19,0,-X80)</f>
        <v>0</v>
      </c>
      <c r="Y85" s="385">
        <f>SUM(E85:X85)</f>
        <v>0</v>
      </c>
      <c r="Z85" s="150">
        <f>Y85/20</f>
        <v>0</v>
      </c>
      <c r="AB85" s="42"/>
      <c r="AC85" s="21"/>
      <c r="AD85" s="21"/>
      <c r="AE85" s="21"/>
      <c r="AF85" s="21"/>
      <c r="AG85" s="21"/>
      <c r="AH85" s="21"/>
      <c r="AI85" s="21"/>
      <c r="AJ85" s="21"/>
      <c r="AK85" s="21"/>
      <c r="AL85" s="21"/>
      <c r="AM85" s="21"/>
      <c r="AN85" s="21"/>
    </row>
    <row r="86" spans="1:40" ht="15" customHeight="1" thickBot="1" thickTop="1">
      <c r="A86" s="38"/>
      <c r="B86" s="95" t="s">
        <v>128</v>
      </c>
      <c r="C86" s="143"/>
      <c r="D86" s="151"/>
      <c r="E86" s="374">
        <f>(E82+(E83/2)+(E85/2))*'PCA Input'!$H$6</f>
        <v>0</v>
      </c>
      <c r="F86" s="152">
        <f>(F82+(F83/2)+(F85/2))*'PCA Input'!$H$6</f>
        <v>0</v>
      </c>
      <c r="G86" s="152">
        <f>(G82+(G83/2)+(G85/2))*'PCA Input'!$H$6</f>
        <v>0</v>
      </c>
      <c r="H86" s="152">
        <f>(H82+(H83/2)+(H85/2))*'PCA Input'!$H$6</f>
        <v>0</v>
      </c>
      <c r="I86" s="152">
        <f>(I82+(I83/2)+(I85/2))*'PCA Input'!$H$6</f>
        <v>0</v>
      </c>
      <c r="J86" s="152">
        <f>(J82+(J83/2)+(J85/2))*'PCA Input'!$H$6</f>
        <v>0</v>
      </c>
      <c r="K86" s="152">
        <f>(K82+(K83/2)+(K85/2))*'PCA Input'!$H$6</f>
        <v>0</v>
      </c>
      <c r="L86" s="152">
        <f>(L82+(L83/2)+(L85/2))*'PCA Input'!$H$6</f>
        <v>0</v>
      </c>
      <c r="M86" s="152">
        <f>(M82+(M83/2)+(M85/2))*'PCA Input'!$H$6</f>
        <v>0</v>
      </c>
      <c r="N86" s="152">
        <f>(N82+(N83/2)+(N85/2))*'PCA Input'!$H$6</f>
        <v>0</v>
      </c>
      <c r="O86" s="152">
        <f>(O82+(O83/2)+(O85/2))*'PCA Input'!$H$6</f>
        <v>0</v>
      </c>
      <c r="P86" s="152">
        <f>(P82+(P83/2)+(P85/2))*'PCA Input'!$H$6</f>
        <v>0</v>
      </c>
      <c r="Q86" s="152">
        <f>(Q82+(Q83/2)+(Q85/2))*'PCA Input'!$H$6</f>
        <v>0</v>
      </c>
      <c r="R86" s="152">
        <f>(R82+(R83/2)+(R85/2))*'PCA Input'!$H$6</f>
        <v>0</v>
      </c>
      <c r="S86" s="152">
        <f>(S82+(S83/2)+(S85/2))*'PCA Input'!$H$6</f>
        <v>0</v>
      </c>
      <c r="T86" s="152">
        <f>(T82+(T83/2)+(T85/2))*'PCA Input'!$H$6</f>
        <v>0</v>
      </c>
      <c r="U86" s="152">
        <f>(U82+(U83/2)+(U85/2))*'PCA Input'!$H$6</f>
        <v>0</v>
      </c>
      <c r="V86" s="152">
        <f>(V82+(V83/2)+(V85/2))*'PCA Input'!$H$6</f>
        <v>0</v>
      </c>
      <c r="W86" s="152">
        <f>(W82+(W83/2)+(W85/2))*'PCA Input'!$H$6</f>
        <v>0</v>
      </c>
      <c r="X86" s="391">
        <f>(X82+(X83/2)+(X85/2))*'PCA Input'!$H$6</f>
        <v>0</v>
      </c>
      <c r="Y86" s="381">
        <f>SUM(E86:X86)</f>
        <v>0</v>
      </c>
      <c r="Z86" s="102">
        <f>Y86/20</f>
        <v>0</v>
      </c>
      <c r="AB86" s="42"/>
      <c r="AC86" s="21"/>
      <c r="AD86" s="21"/>
      <c r="AE86" s="21"/>
      <c r="AF86" s="21"/>
      <c r="AG86" s="21"/>
      <c r="AH86" s="21"/>
      <c r="AI86" s="21"/>
      <c r="AJ86" s="21"/>
      <c r="AK86" s="21"/>
      <c r="AL86" s="21"/>
      <c r="AM86" s="21"/>
      <c r="AN86" s="21"/>
    </row>
    <row r="87" spans="1:40" ht="15" customHeight="1" thickBot="1" thickTop="1">
      <c r="A87" s="38"/>
      <c r="B87" s="95" t="s">
        <v>129</v>
      </c>
      <c r="C87" s="143"/>
      <c r="D87" s="148"/>
      <c r="E87" s="87">
        <f>SUM(E84:E86)</f>
        <v>0</v>
      </c>
      <c r="F87" s="100">
        <f aca="true" t="shared" si="10" ref="F87:X87">SUM(F84:F86)</f>
        <v>0</v>
      </c>
      <c r="G87" s="100">
        <f t="shared" si="10"/>
        <v>0</v>
      </c>
      <c r="H87" s="100">
        <f t="shared" si="10"/>
        <v>0</v>
      </c>
      <c r="I87" s="100">
        <f t="shared" si="10"/>
        <v>0</v>
      </c>
      <c r="J87" s="100">
        <f t="shared" si="10"/>
        <v>0</v>
      </c>
      <c r="K87" s="100">
        <f t="shared" si="10"/>
        <v>0</v>
      </c>
      <c r="L87" s="100">
        <f t="shared" si="10"/>
        <v>0</v>
      </c>
      <c r="M87" s="100">
        <f t="shared" si="10"/>
        <v>0</v>
      </c>
      <c r="N87" s="100">
        <f t="shared" si="10"/>
        <v>0</v>
      </c>
      <c r="O87" s="100">
        <f t="shared" si="10"/>
        <v>0</v>
      </c>
      <c r="P87" s="100">
        <f t="shared" si="10"/>
        <v>0</v>
      </c>
      <c r="Q87" s="100">
        <f t="shared" si="10"/>
        <v>0</v>
      </c>
      <c r="R87" s="100">
        <f t="shared" si="10"/>
        <v>0</v>
      </c>
      <c r="S87" s="100">
        <f t="shared" si="10"/>
        <v>0</v>
      </c>
      <c r="T87" s="100">
        <f t="shared" si="10"/>
        <v>0</v>
      </c>
      <c r="U87" s="100">
        <f t="shared" si="10"/>
        <v>0</v>
      </c>
      <c r="V87" s="100">
        <f t="shared" si="10"/>
        <v>0</v>
      </c>
      <c r="W87" s="100">
        <f t="shared" si="10"/>
        <v>0</v>
      </c>
      <c r="X87" s="101">
        <f t="shared" si="10"/>
        <v>0</v>
      </c>
      <c r="Y87" s="386" t="s">
        <v>98</v>
      </c>
      <c r="Z87" s="102">
        <f>AVERAGE(E87:X87)</f>
        <v>0</v>
      </c>
      <c r="AB87" s="42"/>
      <c r="AC87" s="21"/>
      <c r="AD87" s="21"/>
      <c r="AE87" s="21"/>
      <c r="AF87" s="21"/>
      <c r="AG87" s="21"/>
      <c r="AH87" s="21"/>
      <c r="AI87" s="21"/>
      <c r="AJ87" s="21"/>
      <c r="AK87" s="21"/>
      <c r="AL87" s="21"/>
      <c r="AM87" s="21"/>
      <c r="AN87" s="21"/>
    </row>
    <row r="88" spans="1:40" ht="15" customHeight="1" thickBot="1" thickTop="1">
      <c r="A88" s="38"/>
      <c r="B88" s="130" t="s">
        <v>125</v>
      </c>
      <c r="C88" s="144"/>
      <c r="D88" s="145"/>
      <c r="E88" s="480" t="e">
        <f>E83/Primary!$E$8</f>
        <v>#DIV/0!</v>
      </c>
      <c r="F88" s="133" t="e">
        <f>F83/Primary!$E$8</f>
        <v>#DIV/0!</v>
      </c>
      <c r="G88" s="133" t="e">
        <f>G83/Primary!$E$8</f>
        <v>#DIV/0!</v>
      </c>
      <c r="H88" s="133" t="e">
        <f>H83/Primary!$E$8</f>
        <v>#DIV/0!</v>
      </c>
      <c r="I88" s="133" t="e">
        <f>I83/Primary!$E$8</f>
        <v>#DIV/0!</v>
      </c>
      <c r="J88" s="133" t="e">
        <f>J83/Primary!$E$8</f>
        <v>#DIV/0!</v>
      </c>
      <c r="K88" s="133" t="e">
        <f>K83/Primary!$E$8</f>
        <v>#DIV/0!</v>
      </c>
      <c r="L88" s="133" t="e">
        <f>L83/Primary!$E$8</f>
        <v>#DIV/0!</v>
      </c>
      <c r="M88" s="133" t="e">
        <f>M83/Primary!$E$8</f>
        <v>#DIV/0!</v>
      </c>
      <c r="N88" s="133" t="e">
        <f>N83/Primary!$E$8</f>
        <v>#DIV/0!</v>
      </c>
      <c r="O88" s="133" t="e">
        <f>O83/Primary!$E$8</f>
        <v>#DIV/0!</v>
      </c>
      <c r="P88" s="133" t="e">
        <f>P83/Primary!$E$8</f>
        <v>#DIV/0!</v>
      </c>
      <c r="Q88" s="133" t="e">
        <f>Q83/Primary!$E$8</f>
        <v>#DIV/0!</v>
      </c>
      <c r="R88" s="133" t="e">
        <f>R83/Primary!$E$8</f>
        <v>#DIV/0!</v>
      </c>
      <c r="S88" s="133" t="e">
        <f>S83/Primary!$E$8</f>
        <v>#DIV/0!</v>
      </c>
      <c r="T88" s="133" t="e">
        <f>T83/Primary!$E$8</f>
        <v>#DIV/0!</v>
      </c>
      <c r="U88" s="133" t="e">
        <f>U83/Primary!$E$8</f>
        <v>#DIV/0!</v>
      </c>
      <c r="V88" s="133" t="e">
        <f>V83/Primary!$E$8</f>
        <v>#DIV/0!</v>
      </c>
      <c r="W88" s="133" t="e">
        <f>W83/Primary!$E$8</f>
        <v>#DIV/0!</v>
      </c>
      <c r="X88" s="392" t="e">
        <f>X83/Primary!$E$8</f>
        <v>#DIV/0!</v>
      </c>
      <c r="Y88" s="382" t="e">
        <f>SUM(E88:X88)</f>
        <v>#DIV/0!</v>
      </c>
      <c r="Z88" s="136" t="e">
        <f>Y88/20</f>
        <v>#DIV/0!</v>
      </c>
      <c r="AB88" s="42"/>
      <c r="AC88" s="21"/>
      <c r="AD88" s="21"/>
      <c r="AE88" s="21"/>
      <c r="AF88" s="21"/>
      <c r="AG88" s="21"/>
      <c r="AH88" s="21"/>
      <c r="AI88" s="21"/>
      <c r="AJ88" s="21"/>
      <c r="AK88" s="21"/>
      <c r="AL88" s="21"/>
      <c r="AM88" s="21"/>
      <c r="AN88" s="21"/>
    </row>
    <row r="89" spans="1:40" ht="15" customHeight="1" thickBot="1" thickTop="1">
      <c r="A89" s="38"/>
      <c r="B89" s="95" t="s">
        <v>130</v>
      </c>
      <c r="C89" s="143"/>
      <c r="D89" s="148"/>
      <c r="E89" s="375">
        <f aca="true" t="shared" si="11" ref="E89:X89">IF(E87&lt;$E$67,"&lt; Floor","")</f>
      </c>
      <c r="F89" s="155">
        <f t="shared" si="11"/>
      </c>
      <c r="G89" s="155">
        <f t="shared" si="11"/>
      </c>
      <c r="H89" s="155">
        <f t="shared" si="11"/>
      </c>
      <c r="I89" s="155">
        <f t="shared" si="11"/>
      </c>
      <c r="J89" s="155">
        <f t="shared" si="11"/>
      </c>
      <c r="K89" s="155">
        <f t="shared" si="11"/>
      </c>
      <c r="L89" s="155">
        <f t="shared" si="11"/>
      </c>
      <c r="M89" s="155">
        <f t="shared" si="11"/>
      </c>
      <c r="N89" s="155">
        <f t="shared" si="11"/>
      </c>
      <c r="O89" s="155">
        <f t="shared" si="11"/>
      </c>
      <c r="P89" s="155">
        <f t="shared" si="11"/>
      </c>
      <c r="Q89" s="155">
        <f t="shared" si="11"/>
      </c>
      <c r="R89" s="155">
        <f t="shared" si="11"/>
      </c>
      <c r="S89" s="155">
        <f t="shared" si="11"/>
      </c>
      <c r="T89" s="155">
        <f t="shared" si="11"/>
      </c>
      <c r="U89" s="155">
        <f t="shared" si="11"/>
      </c>
      <c r="V89" s="155">
        <f t="shared" si="11"/>
      </c>
      <c r="W89" s="155">
        <f t="shared" si="11"/>
      </c>
      <c r="X89" s="155">
        <f t="shared" si="11"/>
      </c>
      <c r="Y89" s="153"/>
      <c r="Z89" s="102"/>
      <c r="AB89" s="42"/>
      <c r="AC89" s="21"/>
      <c r="AD89" s="21"/>
      <c r="AE89" s="21"/>
      <c r="AF89" s="21"/>
      <c r="AG89" s="21"/>
      <c r="AH89" s="21"/>
      <c r="AI89" s="21"/>
      <c r="AJ89" s="21"/>
      <c r="AK89" s="21"/>
      <c r="AL89" s="21"/>
      <c r="AM89" s="21"/>
      <c r="AN89" s="21"/>
    </row>
    <row r="90" spans="1:40" ht="15" customHeight="1" thickBot="1" thickTop="1">
      <c r="A90" s="38"/>
      <c r="B90" s="95" t="s">
        <v>203</v>
      </c>
      <c r="C90" s="143"/>
      <c r="D90" s="148"/>
      <c r="E90" s="154" t="str">
        <f>E100&amp;" of 20 Years"</f>
        <v>0 of 20 Years</v>
      </c>
      <c r="F90" s="376"/>
      <c r="G90" s="376"/>
      <c r="H90" s="376"/>
      <c r="I90" s="376"/>
      <c r="J90" s="376"/>
      <c r="K90" s="376"/>
      <c r="L90" s="376"/>
      <c r="M90" s="376"/>
      <c r="N90" s="376"/>
      <c r="O90" s="376"/>
      <c r="P90" s="376"/>
      <c r="Q90" s="376"/>
      <c r="R90" s="376"/>
      <c r="S90" s="376"/>
      <c r="T90" s="376"/>
      <c r="U90" s="376"/>
      <c r="V90" s="376"/>
      <c r="W90" s="376"/>
      <c r="X90" s="376"/>
      <c r="Y90" s="377"/>
      <c r="Z90" s="378"/>
      <c r="AB90" s="42"/>
      <c r="AC90" s="21"/>
      <c r="AD90" s="21"/>
      <c r="AE90" s="21"/>
      <c r="AF90" s="21"/>
      <c r="AG90" s="21"/>
      <c r="AH90" s="21"/>
      <c r="AI90" s="21"/>
      <c r="AJ90" s="21"/>
      <c r="AK90" s="21"/>
      <c r="AL90" s="21"/>
      <c r="AM90" s="21"/>
      <c r="AN90" s="21"/>
    </row>
    <row r="91" spans="1:40" ht="5.25" customHeight="1" thickTop="1">
      <c r="A91" s="156"/>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8"/>
      <c r="AC91" s="21"/>
      <c r="AD91" s="21"/>
      <c r="AE91" s="21"/>
      <c r="AF91" s="21"/>
      <c r="AG91" s="21"/>
      <c r="AH91" s="21"/>
      <c r="AI91" s="21"/>
      <c r="AJ91" s="34" t="s">
        <v>70</v>
      </c>
      <c r="AK91" s="34"/>
      <c r="AL91" s="34"/>
      <c r="AM91" s="34"/>
      <c r="AN91" s="34"/>
    </row>
    <row r="92" spans="1:40" ht="12.7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row>
    <row r="93" spans="1:40" ht="12.7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row>
    <row r="94" spans="1:40" ht="12.7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row>
    <row r="95" spans="1:40" ht="12.7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row>
    <row r="96" spans="1:40" ht="12.7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row>
    <row r="97" spans="1:40" ht="12.7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row>
    <row r="98" spans="1:40" ht="12.7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row>
    <row r="99" spans="1:40" ht="12.7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row>
    <row r="100" spans="1:40" ht="12.75" hidden="1">
      <c r="A100" s="21"/>
      <c r="B100" s="21" t="s">
        <v>131</v>
      </c>
      <c r="C100" s="21"/>
      <c r="D100" s="21"/>
      <c r="E100" s="21">
        <f>SUM(F100:Y100)</f>
        <v>0</v>
      </c>
      <c r="F100" s="21">
        <f aca="true" t="shared" si="12" ref="F100:Y100">IF(E89="",0,1)</f>
        <v>0</v>
      </c>
      <c r="G100" s="21">
        <f t="shared" si="12"/>
        <v>0</v>
      </c>
      <c r="H100" s="21">
        <f t="shared" si="12"/>
        <v>0</v>
      </c>
      <c r="I100" s="21">
        <f t="shared" si="12"/>
        <v>0</v>
      </c>
      <c r="J100" s="21">
        <f t="shared" si="12"/>
        <v>0</v>
      </c>
      <c r="K100" s="21">
        <f t="shared" si="12"/>
        <v>0</v>
      </c>
      <c r="L100" s="21">
        <f t="shared" si="12"/>
        <v>0</v>
      </c>
      <c r="M100" s="21">
        <f t="shared" si="12"/>
        <v>0</v>
      </c>
      <c r="N100" s="21">
        <f t="shared" si="12"/>
        <v>0</v>
      </c>
      <c r="O100" s="21">
        <f t="shared" si="12"/>
        <v>0</v>
      </c>
      <c r="P100" s="21">
        <f t="shared" si="12"/>
        <v>0</v>
      </c>
      <c r="Q100" s="21">
        <f t="shared" si="12"/>
        <v>0</v>
      </c>
      <c r="R100" s="21">
        <f t="shared" si="12"/>
        <v>0</v>
      </c>
      <c r="S100" s="21">
        <f t="shared" si="12"/>
        <v>0</v>
      </c>
      <c r="T100" s="21">
        <f t="shared" si="12"/>
        <v>0</v>
      </c>
      <c r="U100" s="21">
        <f t="shared" si="12"/>
        <v>0</v>
      </c>
      <c r="V100" s="21">
        <f t="shared" si="12"/>
        <v>0</v>
      </c>
      <c r="W100" s="21">
        <f t="shared" si="12"/>
        <v>0</v>
      </c>
      <c r="X100" s="21">
        <f t="shared" si="12"/>
        <v>0</v>
      </c>
      <c r="Y100" s="21">
        <f t="shared" si="12"/>
        <v>0</v>
      </c>
      <c r="Z100" s="21"/>
      <c r="AA100" s="21"/>
      <c r="AB100" s="21"/>
      <c r="AC100" s="21"/>
      <c r="AD100" s="21"/>
      <c r="AE100" s="21"/>
      <c r="AF100" s="21"/>
      <c r="AG100" s="21"/>
      <c r="AH100" s="21"/>
      <c r="AI100" s="21"/>
      <c r="AJ100" s="21"/>
      <c r="AK100" s="21"/>
      <c r="AL100" s="21"/>
      <c r="AM100" s="21"/>
      <c r="AN100" s="21"/>
    </row>
    <row r="101" spans="1:40" ht="12.75" hidden="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row>
    <row r="102" spans="1:40" ht="12.75" hidden="1">
      <c r="A102" s="21"/>
      <c r="B102" s="21" t="s">
        <v>132</v>
      </c>
      <c r="C102" s="21"/>
      <c r="D102" s="90">
        <f>MAX(E$87:X$87)</f>
        <v>0</v>
      </c>
      <c r="E102" s="21">
        <f>MAX(F102:Y102)</f>
        <v>20</v>
      </c>
      <c r="F102" s="159">
        <f>IF(E$87=$D102,E$79+1-$E$79,"")</f>
        <v>1</v>
      </c>
      <c r="G102" s="159">
        <f aca="true" t="shared" si="13" ref="G102:Y102">IF(F87=$D102,F$79+1-$E$79,"")</f>
        <v>2</v>
      </c>
      <c r="H102" s="159">
        <f t="shared" si="13"/>
        <v>3</v>
      </c>
      <c r="I102" s="159">
        <f t="shared" si="13"/>
        <v>4</v>
      </c>
      <c r="J102" s="159">
        <f t="shared" si="13"/>
        <v>5</v>
      </c>
      <c r="K102" s="159">
        <f t="shared" si="13"/>
        <v>6</v>
      </c>
      <c r="L102" s="159">
        <f t="shared" si="13"/>
        <v>7</v>
      </c>
      <c r="M102" s="159">
        <f t="shared" si="13"/>
        <v>8</v>
      </c>
      <c r="N102" s="159">
        <f t="shared" si="13"/>
        <v>9</v>
      </c>
      <c r="O102" s="159">
        <f t="shared" si="13"/>
        <v>10</v>
      </c>
      <c r="P102" s="159">
        <f t="shared" si="13"/>
        <v>11</v>
      </c>
      <c r="Q102" s="159">
        <f t="shared" si="13"/>
        <v>12</v>
      </c>
      <c r="R102" s="159">
        <f t="shared" si="13"/>
        <v>13</v>
      </c>
      <c r="S102" s="159">
        <f t="shared" si="13"/>
        <v>14</v>
      </c>
      <c r="T102" s="159">
        <f t="shared" si="13"/>
        <v>15</v>
      </c>
      <c r="U102" s="159">
        <f t="shared" si="13"/>
        <v>16</v>
      </c>
      <c r="V102" s="159">
        <f t="shared" si="13"/>
        <v>17</v>
      </c>
      <c r="W102" s="159">
        <f t="shared" si="13"/>
        <v>18</v>
      </c>
      <c r="X102" s="159">
        <f t="shared" si="13"/>
        <v>19</v>
      </c>
      <c r="Y102" s="159">
        <f t="shared" si="13"/>
        <v>20</v>
      </c>
      <c r="Z102" s="21"/>
      <c r="AA102" s="21"/>
      <c r="AB102" s="21"/>
      <c r="AC102" s="21"/>
      <c r="AD102" s="21"/>
      <c r="AE102" s="21"/>
      <c r="AF102" s="21"/>
      <c r="AG102" s="21"/>
      <c r="AH102" s="21"/>
      <c r="AI102" s="21"/>
      <c r="AJ102" s="21"/>
      <c r="AK102" s="21"/>
      <c r="AL102" s="21"/>
      <c r="AM102" s="21"/>
      <c r="AN102" s="21"/>
    </row>
    <row r="103" spans="1:40" ht="12.75" hidden="1">
      <c r="A103" s="21"/>
      <c r="B103" s="21" t="s">
        <v>133</v>
      </c>
      <c r="C103" s="21"/>
      <c r="D103" s="90"/>
      <c r="E103" s="160">
        <f>MAX(F103:Y103)</f>
        <v>0</v>
      </c>
      <c r="F103" s="161">
        <f aca="true" t="shared" si="14" ref="F103:Y103">IF(F102=$E102,F$108,-100)</f>
        <v>-100</v>
      </c>
      <c r="G103" s="161">
        <f t="shared" si="14"/>
        <v>-100</v>
      </c>
      <c r="H103" s="161">
        <f t="shared" si="14"/>
        <v>-100</v>
      </c>
      <c r="I103" s="161">
        <f t="shared" si="14"/>
        <v>-100</v>
      </c>
      <c r="J103" s="161">
        <f t="shared" si="14"/>
        <v>-100</v>
      </c>
      <c r="K103" s="161">
        <f t="shared" si="14"/>
        <v>-100</v>
      </c>
      <c r="L103" s="161">
        <f t="shared" si="14"/>
        <v>-100</v>
      </c>
      <c r="M103" s="161">
        <f t="shared" si="14"/>
        <v>-100</v>
      </c>
      <c r="N103" s="161">
        <f t="shared" si="14"/>
        <v>-100</v>
      </c>
      <c r="O103" s="161">
        <f t="shared" si="14"/>
        <v>-100</v>
      </c>
      <c r="P103" s="161">
        <f t="shared" si="14"/>
        <v>-100</v>
      </c>
      <c r="Q103" s="161">
        <f t="shared" si="14"/>
        <v>-100</v>
      </c>
      <c r="R103" s="161">
        <f t="shared" si="14"/>
        <v>-100</v>
      </c>
      <c r="S103" s="161">
        <f t="shared" si="14"/>
        <v>-100</v>
      </c>
      <c r="T103" s="161">
        <f t="shared" si="14"/>
        <v>-100</v>
      </c>
      <c r="U103" s="161">
        <f t="shared" si="14"/>
        <v>-100</v>
      </c>
      <c r="V103" s="161">
        <f t="shared" si="14"/>
        <v>-100</v>
      </c>
      <c r="W103" s="161">
        <f t="shared" si="14"/>
        <v>-100</v>
      </c>
      <c r="X103" s="161">
        <f t="shared" si="14"/>
        <v>-100</v>
      </c>
      <c r="Y103" s="161">
        <f t="shared" si="14"/>
        <v>0</v>
      </c>
      <c r="Z103" s="21"/>
      <c r="AA103" s="21"/>
      <c r="AB103" s="21"/>
      <c r="AC103" s="21"/>
      <c r="AD103" s="21"/>
      <c r="AE103" s="21"/>
      <c r="AF103" s="21"/>
      <c r="AG103" s="21"/>
      <c r="AH103" s="21"/>
      <c r="AI103" s="21"/>
      <c r="AJ103" s="21"/>
      <c r="AK103" s="21"/>
      <c r="AL103" s="21"/>
      <c r="AM103" s="21"/>
      <c r="AN103" s="21"/>
    </row>
    <row r="104" spans="1:40" ht="12.75" hidden="1">
      <c r="A104" s="21"/>
      <c r="B104" s="21"/>
      <c r="C104" s="21"/>
      <c r="D104" s="90"/>
      <c r="E104" s="160"/>
      <c r="F104" s="159"/>
      <c r="G104" s="162"/>
      <c r="H104" s="162"/>
      <c r="I104" s="162"/>
      <c r="J104" s="162"/>
      <c r="K104" s="162"/>
      <c r="L104" s="162"/>
      <c r="M104" s="162"/>
      <c r="N104" s="162"/>
      <c r="O104" s="162"/>
      <c r="P104" s="162"/>
      <c r="Q104" s="162"/>
      <c r="R104" s="162"/>
      <c r="S104" s="162"/>
      <c r="T104" s="162"/>
      <c r="U104" s="162"/>
      <c r="V104" s="162"/>
      <c r="W104" s="162"/>
      <c r="X104" s="162"/>
      <c r="Y104" s="162"/>
      <c r="Z104" s="21"/>
      <c r="AA104" s="21"/>
      <c r="AB104" s="21"/>
      <c r="AC104" s="21"/>
      <c r="AD104" s="21"/>
      <c r="AE104" s="21"/>
      <c r="AF104" s="21"/>
      <c r="AG104" s="21"/>
      <c r="AH104" s="21"/>
      <c r="AI104" s="21"/>
      <c r="AJ104" s="21"/>
      <c r="AK104" s="21"/>
      <c r="AL104" s="21"/>
      <c r="AM104" s="21"/>
      <c r="AN104" s="21"/>
    </row>
    <row r="105" spans="1:40" ht="12.75" hidden="1">
      <c r="A105" s="21"/>
      <c r="B105" s="21" t="s">
        <v>134</v>
      </c>
      <c r="C105" s="21"/>
      <c r="D105" s="90">
        <f>MIN(E$87:X$87)</f>
        <v>0</v>
      </c>
      <c r="E105" s="21">
        <f>MAX(F105:Y105)</f>
        <v>20</v>
      </c>
      <c r="F105" s="159">
        <f aca="true" t="shared" si="15" ref="F105:Y105">IF(E$87=$D105,E$79+1-$E$79,"")</f>
        <v>1</v>
      </c>
      <c r="G105" s="159">
        <f t="shared" si="15"/>
        <v>2</v>
      </c>
      <c r="H105" s="159">
        <f t="shared" si="15"/>
        <v>3</v>
      </c>
      <c r="I105" s="159">
        <f t="shared" si="15"/>
        <v>4</v>
      </c>
      <c r="J105" s="159">
        <f t="shared" si="15"/>
        <v>5</v>
      </c>
      <c r="K105" s="159">
        <f t="shared" si="15"/>
        <v>6</v>
      </c>
      <c r="L105" s="159">
        <f t="shared" si="15"/>
        <v>7</v>
      </c>
      <c r="M105" s="159">
        <f t="shared" si="15"/>
        <v>8</v>
      </c>
      <c r="N105" s="159">
        <f t="shared" si="15"/>
        <v>9</v>
      </c>
      <c r="O105" s="159">
        <f t="shared" si="15"/>
        <v>10</v>
      </c>
      <c r="P105" s="159">
        <f t="shared" si="15"/>
        <v>11</v>
      </c>
      <c r="Q105" s="159">
        <f t="shared" si="15"/>
        <v>12</v>
      </c>
      <c r="R105" s="159">
        <f t="shared" si="15"/>
        <v>13</v>
      </c>
      <c r="S105" s="159">
        <f t="shared" si="15"/>
        <v>14</v>
      </c>
      <c r="T105" s="159">
        <f t="shared" si="15"/>
        <v>15</v>
      </c>
      <c r="U105" s="159">
        <f t="shared" si="15"/>
        <v>16</v>
      </c>
      <c r="V105" s="159">
        <f t="shared" si="15"/>
        <v>17</v>
      </c>
      <c r="W105" s="159">
        <f t="shared" si="15"/>
        <v>18</v>
      </c>
      <c r="X105" s="159">
        <f t="shared" si="15"/>
        <v>19</v>
      </c>
      <c r="Y105" s="159">
        <f t="shared" si="15"/>
        <v>20</v>
      </c>
      <c r="Z105" s="21"/>
      <c r="AA105" s="21"/>
      <c r="AB105" s="21"/>
      <c r="AC105" s="21"/>
      <c r="AD105" s="21"/>
      <c r="AE105" s="21"/>
      <c r="AF105" s="21"/>
      <c r="AG105" s="21"/>
      <c r="AH105" s="21"/>
      <c r="AI105" s="21"/>
      <c r="AJ105" s="21"/>
      <c r="AK105" s="21"/>
      <c r="AL105" s="21"/>
      <c r="AM105" s="21"/>
      <c r="AN105" s="21"/>
    </row>
    <row r="106" spans="1:40" ht="12.75" hidden="1">
      <c r="A106" s="21"/>
      <c r="B106" s="21" t="s">
        <v>135</v>
      </c>
      <c r="C106" s="21"/>
      <c r="D106" s="90"/>
      <c r="E106" s="163">
        <f>MIN(F106:Y106)</f>
        <v>0</v>
      </c>
      <c r="F106" s="161">
        <f aca="true" t="shared" si="16" ref="F106:Y106">IF(F105=$E105,F$108,100)</f>
        <v>100</v>
      </c>
      <c r="G106" s="161">
        <f t="shared" si="16"/>
        <v>100</v>
      </c>
      <c r="H106" s="161">
        <f t="shared" si="16"/>
        <v>100</v>
      </c>
      <c r="I106" s="161">
        <f t="shared" si="16"/>
        <v>100</v>
      </c>
      <c r="J106" s="161">
        <f t="shared" si="16"/>
        <v>100</v>
      </c>
      <c r="K106" s="161">
        <f t="shared" si="16"/>
        <v>100</v>
      </c>
      <c r="L106" s="161">
        <f t="shared" si="16"/>
        <v>100</v>
      </c>
      <c r="M106" s="161">
        <f t="shared" si="16"/>
        <v>100</v>
      </c>
      <c r="N106" s="161">
        <f t="shared" si="16"/>
        <v>100</v>
      </c>
      <c r="O106" s="161">
        <f t="shared" si="16"/>
        <v>100</v>
      </c>
      <c r="P106" s="161">
        <f t="shared" si="16"/>
        <v>100</v>
      </c>
      <c r="Q106" s="161">
        <f t="shared" si="16"/>
        <v>100</v>
      </c>
      <c r="R106" s="161">
        <f t="shared" si="16"/>
        <v>100</v>
      </c>
      <c r="S106" s="161">
        <f t="shared" si="16"/>
        <v>100</v>
      </c>
      <c r="T106" s="161">
        <f t="shared" si="16"/>
        <v>100</v>
      </c>
      <c r="U106" s="161">
        <f t="shared" si="16"/>
        <v>100</v>
      </c>
      <c r="V106" s="161">
        <f t="shared" si="16"/>
        <v>100</v>
      </c>
      <c r="W106" s="161">
        <f t="shared" si="16"/>
        <v>100</v>
      </c>
      <c r="X106" s="161">
        <f t="shared" si="16"/>
        <v>100</v>
      </c>
      <c r="Y106" s="161">
        <f t="shared" si="16"/>
        <v>0</v>
      </c>
      <c r="Z106" s="21"/>
      <c r="AA106" s="21"/>
      <c r="AB106" s="21"/>
      <c r="AC106" s="21"/>
      <c r="AD106" s="21"/>
      <c r="AE106" s="21"/>
      <c r="AF106" s="21"/>
      <c r="AG106" s="21"/>
      <c r="AH106" s="21"/>
      <c r="AI106" s="21"/>
      <c r="AJ106" s="21"/>
      <c r="AK106" s="21"/>
      <c r="AL106" s="21"/>
      <c r="AM106" s="21"/>
      <c r="AN106" s="21"/>
    </row>
    <row r="107" spans="1:40" ht="12.75" hidden="1">
      <c r="A107" s="21"/>
      <c r="B107" s="21"/>
      <c r="C107" s="21"/>
      <c r="D107" s="90"/>
      <c r="E107" s="160"/>
      <c r="F107" s="159"/>
      <c r="G107" s="162"/>
      <c r="H107" s="162"/>
      <c r="I107" s="162"/>
      <c r="J107" s="162"/>
      <c r="K107" s="162"/>
      <c r="L107" s="162"/>
      <c r="M107" s="162"/>
      <c r="N107" s="162"/>
      <c r="O107" s="162"/>
      <c r="P107" s="162"/>
      <c r="Q107" s="162"/>
      <c r="R107" s="162"/>
      <c r="S107" s="162"/>
      <c r="T107" s="162"/>
      <c r="U107" s="162"/>
      <c r="V107" s="162"/>
      <c r="W107" s="162"/>
      <c r="X107" s="162"/>
      <c r="Y107" s="162"/>
      <c r="Z107" s="21"/>
      <c r="AA107" s="21"/>
      <c r="AB107" s="21"/>
      <c r="AC107" s="21"/>
      <c r="AD107" s="21"/>
      <c r="AE107" s="21"/>
      <c r="AF107" s="21"/>
      <c r="AG107" s="21"/>
      <c r="AH107" s="21"/>
      <c r="AI107" s="21"/>
      <c r="AJ107" s="21"/>
      <c r="AK107" s="21"/>
      <c r="AL107" s="21"/>
      <c r="AM107" s="21"/>
      <c r="AN107" s="21"/>
    </row>
    <row r="108" spans="1:40" ht="12.75" hidden="1">
      <c r="A108" s="21"/>
      <c r="B108" s="21" t="s">
        <v>136</v>
      </c>
      <c r="C108" s="21"/>
      <c r="D108" s="21"/>
      <c r="E108" s="21"/>
      <c r="F108" s="160">
        <f aca="true" t="shared" si="17" ref="F108:Y108">IF(E83=0,0,E87/E83)</f>
        <v>0</v>
      </c>
      <c r="G108" s="160">
        <f t="shared" si="17"/>
        <v>0</v>
      </c>
      <c r="H108" s="160">
        <f t="shared" si="17"/>
        <v>0</v>
      </c>
      <c r="I108" s="160">
        <f t="shared" si="17"/>
        <v>0</v>
      </c>
      <c r="J108" s="160">
        <f t="shared" si="17"/>
        <v>0</v>
      </c>
      <c r="K108" s="160">
        <f t="shared" si="17"/>
        <v>0</v>
      </c>
      <c r="L108" s="160">
        <f t="shared" si="17"/>
        <v>0</v>
      </c>
      <c r="M108" s="160">
        <f t="shared" si="17"/>
        <v>0</v>
      </c>
      <c r="N108" s="160">
        <f t="shared" si="17"/>
        <v>0</v>
      </c>
      <c r="O108" s="160">
        <f t="shared" si="17"/>
        <v>0</v>
      </c>
      <c r="P108" s="160">
        <f t="shared" si="17"/>
        <v>0</v>
      </c>
      <c r="Q108" s="160">
        <f t="shared" si="17"/>
        <v>0</v>
      </c>
      <c r="R108" s="160">
        <f t="shared" si="17"/>
        <v>0</v>
      </c>
      <c r="S108" s="160">
        <f t="shared" si="17"/>
        <v>0</v>
      </c>
      <c r="T108" s="160">
        <f t="shared" si="17"/>
        <v>0</v>
      </c>
      <c r="U108" s="160">
        <f t="shared" si="17"/>
        <v>0</v>
      </c>
      <c r="V108" s="160">
        <f t="shared" si="17"/>
        <v>0</v>
      </c>
      <c r="W108" s="160">
        <f t="shared" si="17"/>
        <v>0</v>
      </c>
      <c r="X108" s="160">
        <f t="shared" si="17"/>
        <v>0</v>
      </c>
      <c r="Y108" s="160">
        <f t="shared" si="17"/>
        <v>0</v>
      </c>
      <c r="Z108" s="21"/>
      <c r="AA108" s="21"/>
      <c r="AB108" s="21"/>
      <c r="AC108" s="21"/>
      <c r="AD108" s="21"/>
      <c r="AE108" s="21"/>
      <c r="AF108" s="21"/>
      <c r="AG108" s="21"/>
      <c r="AH108" s="21"/>
      <c r="AI108" s="21"/>
      <c r="AJ108" s="21"/>
      <c r="AK108" s="21"/>
      <c r="AL108" s="21"/>
      <c r="AM108" s="21"/>
      <c r="AN108" s="21"/>
    </row>
    <row r="109" spans="1:40" ht="12.75" hidden="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row>
    <row r="110" spans="1:40" ht="12.75" hidden="1">
      <c r="A110" s="21"/>
      <c r="B110" s="21" t="s">
        <v>137</v>
      </c>
      <c r="C110" s="164">
        <f>MAX(E85:X85)</f>
        <v>0</v>
      </c>
      <c r="D110" s="21" t="s">
        <v>138</v>
      </c>
      <c r="E110" s="159">
        <f>MAX(F110:Y110)</f>
        <v>20</v>
      </c>
      <c r="F110" s="159">
        <f aca="true" t="shared" si="18" ref="F110:Y110">IF(E$85=$C110,E$79+1-$E$79,"")</f>
        <v>1</v>
      </c>
      <c r="G110" s="159">
        <f t="shared" si="18"/>
        <v>2</v>
      </c>
      <c r="H110" s="159">
        <f t="shared" si="18"/>
        <v>3</v>
      </c>
      <c r="I110" s="159">
        <f t="shared" si="18"/>
        <v>4</v>
      </c>
      <c r="J110" s="159">
        <f t="shared" si="18"/>
        <v>5</v>
      </c>
      <c r="K110" s="159">
        <f t="shared" si="18"/>
        <v>6</v>
      </c>
      <c r="L110" s="159">
        <f t="shared" si="18"/>
        <v>7</v>
      </c>
      <c r="M110" s="159">
        <f t="shared" si="18"/>
        <v>8</v>
      </c>
      <c r="N110" s="159">
        <f t="shared" si="18"/>
        <v>9</v>
      </c>
      <c r="O110" s="159">
        <f t="shared" si="18"/>
        <v>10</v>
      </c>
      <c r="P110" s="159">
        <f t="shared" si="18"/>
        <v>11</v>
      </c>
      <c r="Q110" s="159">
        <f t="shared" si="18"/>
        <v>12</v>
      </c>
      <c r="R110" s="159">
        <f t="shared" si="18"/>
        <v>13</v>
      </c>
      <c r="S110" s="159">
        <f t="shared" si="18"/>
        <v>14</v>
      </c>
      <c r="T110" s="159">
        <f t="shared" si="18"/>
        <v>15</v>
      </c>
      <c r="U110" s="159">
        <f t="shared" si="18"/>
        <v>16</v>
      </c>
      <c r="V110" s="159">
        <f t="shared" si="18"/>
        <v>17</v>
      </c>
      <c r="W110" s="159">
        <f t="shared" si="18"/>
        <v>18</v>
      </c>
      <c r="X110" s="159">
        <f t="shared" si="18"/>
        <v>19</v>
      </c>
      <c r="Y110" s="159">
        <f t="shared" si="18"/>
        <v>20</v>
      </c>
      <c r="Z110" s="21"/>
      <c r="AA110" s="21"/>
      <c r="AB110" s="21"/>
      <c r="AC110" s="21"/>
      <c r="AD110" s="21"/>
      <c r="AE110" s="21"/>
      <c r="AF110" s="21"/>
      <c r="AG110" s="21"/>
      <c r="AH110" s="21"/>
      <c r="AI110" s="21"/>
      <c r="AJ110" s="21"/>
      <c r="AK110" s="21"/>
      <c r="AL110" s="21"/>
      <c r="AM110" s="21"/>
      <c r="AN110" s="21"/>
    </row>
    <row r="111" spans="1:40" ht="12.75" hidden="1">
      <c r="A111" s="21"/>
      <c r="B111" s="21" t="s">
        <v>139</v>
      </c>
      <c r="C111" s="165">
        <f>MIN(E85:X85)</f>
        <v>0</v>
      </c>
      <c r="D111" s="21" t="s">
        <v>138</v>
      </c>
      <c r="E111" s="159">
        <f>MAX(F111:Y111)</f>
        <v>20</v>
      </c>
      <c r="F111" s="159">
        <f aca="true" t="shared" si="19" ref="F111:Y111">IF(E$85=$C111,E$79+1-$E$79,"")</f>
        <v>1</v>
      </c>
      <c r="G111" s="159">
        <f t="shared" si="19"/>
        <v>2</v>
      </c>
      <c r="H111" s="159">
        <f t="shared" si="19"/>
        <v>3</v>
      </c>
      <c r="I111" s="159">
        <f t="shared" si="19"/>
        <v>4</v>
      </c>
      <c r="J111" s="159">
        <f t="shared" si="19"/>
        <v>5</v>
      </c>
      <c r="K111" s="159">
        <f t="shared" si="19"/>
        <v>6</v>
      </c>
      <c r="L111" s="159">
        <f t="shared" si="19"/>
        <v>7</v>
      </c>
      <c r="M111" s="159">
        <f t="shared" si="19"/>
        <v>8</v>
      </c>
      <c r="N111" s="159">
        <f t="shared" si="19"/>
        <v>9</v>
      </c>
      <c r="O111" s="159">
        <f t="shared" si="19"/>
        <v>10</v>
      </c>
      <c r="P111" s="159">
        <f t="shared" si="19"/>
        <v>11</v>
      </c>
      <c r="Q111" s="159">
        <f t="shared" si="19"/>
        <v>12</v>
      </c>
      <c r="R111" s="159">
        <f t="shared" si="19"/>
        <v>13</v>
      </c>
      <c r="S111" s="159">
        <f t="shared" si="19"/>
        <v>14</v>
      </c>
      <c r="T111" s="159">
        <f t="shared" si="19"/>
        <v>15</v>
      </c>
      <c r="U111" s="159">
        <f t="shared" si="19"/>
        <v>16</v>
      </c>
      <c r="V111" s="159">
        <f t="shared" si="19"/>
        <v>17</v>
      </c>
      <c r="W111" s="159">
        <f t="shared" si="19"/>
        <v>18</v>
      </c>
      <c r="X111" s="159">
        <f t="shared" si="19"/>
        <v>19</v>
      </c>
      <c r="Y111" s="159">
        <f t="shared" si="19"/>
        <v>20</v>
      </c>
      <c r="Z111" s="21"/>
      <c r="AA111" s="21"/>
      <c r="AB111" s="21"/>
      <c r="AC111" s="21"/>
      <c r="AD111" s="21"/>
      <c r="AE111" s="21"/>
      <c r="AF111" s="21"/>
      <c r="AG111" s="21"/>
      <c r="AH111" s="21"/>
      <c r="AI111" s="21"/>
      <c r="AJ111" s="21"/>
      <c r="AK111" s="21"/>
      <c r="AL111" s="21"/>
      <c r="AM111" s="21"/>
      <c r="AN111" s="21"/>
    </row>
    <row r="112" spans="1:40" ht="12.75" hidden="1">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row>
    <row r="113" spans="1:40" ht="12.75" hidden="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row>
    <row r="114" spans="1:40" ht="12.75" hidden="1">
      <c r="A114" s="21"/>
      <c r="B114" s="21" t="s">
        <v>204</v>
      </c>
      <c r="C114" s="21"/>
      <c r="D114" s="21"/>
      <c r="E114" s="393" t="s">
        <v>75</v>
      </c>
      <c r="F114" s="393" t="s">
        <v>76</v>
      </c>
      <c r="G114" s="393" t="s">
        <v>77</v>
      </c>
      <c r="H114" s="393" t="s">
        <v>78</v>
      </c>
      <c r="I114" s="393" t="s">
        <v>79</v>
      </c>
      <c r="J114" s="393" t="s">
        <v>80</v>
      </c>
      <c r="K114" s="393" t="s">
        <v>81</v>
      </c>
      <c r="L114" s="393" t="s">
        <v>82</v>
      </c>
      <c r="M114" s="393" t="s">
        <v>83</v>
      </c>
      <c r="N114" s="393" t="s">
        <v>84</v>
      </c>
      <c r="O114" s="393" t="s">
        <v>85</v>
      </c>
      <c r="P114" s="393" t="s">
        <v>86</v>
      </c>
      <c r="Q114" s="393" t="s">
        <v>87</v>
      </c>
      <c r="R114" s="393" t="s">
        <v>88</v>
      </c>
      <c r="S114" s="393" t="s">
        <v>89</v>
      </c>
      <c r="T114" s="393" t="s">
        <v>90</v>
      </c>
      <c r="U114" s="393" t="s">
        <v>91</v>
      </c>
      <c r="V114" s="393" t="s">
        <v>92</v>
      </c>
      <c r="W114" s="393" t="s">
        <v>93</v>
      </c>
      <c r="X114" s="393" t="s">
        <v>94</v>
      </c>
      <c r="Y114" s="21"/>
      <c r="Z114" s="21"/>
      <c r="AA114" s="21"/>
      <c r="AB114" s="21"/>
      <c r="AC114" s="21"/>
      <c r="AD114" s="21"/>
      <c r="AE114" s="21"/>
      <c r="AF114" s="21"/>
      <c r="AG114" s="21"/>
      <c r="AH114" s="21"/>
      <c r="AI114" s="21"/>
      <c r="AJ114" s="21"/>
      <c r="AK114" s="21"/>
      <c r="AL114" s="21"/>
      <c r="AM114" s="21"/>
      <c r="AN114" s="21"/>
    </row>
    <row r="115" spans="1:40" ht="12.75" hidden="1">
      <c r="A115" s="21"/>
      <c r="B115" s="21"/>
      <c r="C115" s="21"/>
      <c r="D115" s="21"/>
      <c r="E115" s="393">
        <v>1</v>
      </c>
      <c r="F115" s="393">
        <v>2</v>
      </c>
      <c r="G115" s="393">
        <v>3</v>
      </c>
      <c r="H115" s="393">
        <v>4</v>
      </c>
      <c r="I115" s="393">
        <v>5</v>
      </c>
      <c r="J115" s="393">
        <v>6</v>
      </c>
      <c r="K115" s="393">
        <v>7</v>
      </c>
      <c r="L115" s="393">
        <v>8</v>
      </c>
      <c r="M115" s="393">
        <v>9</v>
      </c>
      <c r="N115" s="393">
        <v>10</v>
      </c>
      <c r="O115" s="393">
        <v>11</v>
      </c>
      <c r="P115" s="393">
        <v>12</v>
      </c>
      <c r="Q115" s="393">
        <v>13</v>
      </c>
      <c r="R115" s="393">
        <v>14</v>
      </c>
      <c r="S115" s="393">
        <v>15</v>
      </c>
      <c r="T115" s="393">
        <v>16</v>
      </c>
      <c r="U115" s="393">
        <v>17</v>
      </c>
      <c r="V115" s="393">
        <v>18</v>
      </c>
      <c r="W115" s="393">
        <v>19</v>
      </c>
      <c r="X115" s="393">
        <v>20</v>
      </c>
      <c r="Y115" s="21"/>
      <c r="Z115" s="21"/>
      <c r="AA115" s="21"/>
      <c r="AB115" s="21"/>
      <c r="AC115" s="21"/>
      <c r="AD115" s="21"/>
      <c r="AE115" s="21"/>
      <c r="AF115" s="21"/>
      <c r="AG115" s="21"/>
      <c r="AH115" s="21"/>
      <c r="AI115" s="21"/>
      <c r="AJ115" s="21"/>
      <c r="AK115" s="21"/>
      <c r="AL115" s="21"/>
      <c r="AM115" s="21"/>
      <c r="AN115" s="21"/>
    </row>
    <row r="116" spans="1:40" ht="12.7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row>
    <row r="117" spans="1:40" ht="12.7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row>
    <row r="118" spans="1:40" ht="12.7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row>
    <row r="119" spans="1:40" ht="12.7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row>
    <row r="120" spans="1:40" ht="12.7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40" ht="12.7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40" ht="12.7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40" ht="12.7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40" ht="12.7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40" ht="12.7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40" ht="12.7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40" ht="12.7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40" ht="12.7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row r="129" spans="1:40" ht="12.7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row>
    <row r="130" spans="1:40" ht="12.7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row>
    <row r="131" spans="1:40" ht="12.7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row>
    <row r="132" spans="1:40" ht="12.7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row>
    <row r="133" spans="1:40" ht="12.7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row>
    <row r="134" spans="1:40" ht="12.7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row>
    <row r="135" spans="1:40" ht="12.7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row>
    <row r="136" spans="1:40" ht="12.7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row>
    <row r="137" spans="1:40" ht="12.7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row>
    <row r="138" spans="1:40" ht="12.7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row>
    <row r="139" spans="1:40" ht="12.7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row>
    <row r="140" spans="1:40" ht="12.7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row>
    <row r="141" spans="1:40" ht="12.7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row>
    <row r="142" spans="1:40" ht="12.7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row>
    <row r="143" spans="1:40" ht="12.7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row>
    <row r="144" spans="1:40" ht="12.7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row>
    <row r="145" spans="1:40" ht="12.7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row>
    <row r="146" spans="1:40" ht="12.7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row>
    <row r="147" spans="1:40" ht="12.7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row>
    <row r="148" spans="1:40" ht="12.7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row>
    <row r="149" spans="1:40" ht="12.7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row>
    <row r="150" spans="1:40" ht="12.7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row>
    <row r="151" spans="1:40" ht="12.7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row>
    <row r="152" spans="1:40" ht="12.7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row>
  </sheetData>
  <sheetProtection password="DB0F" sheet="1" objects="1" scenarios="1"/>
  <mergeCells count="40">
    <mergeCell ref="B33:D33"/>
    <mergeCell ref="B34:D34"/>
    <mergeCell ref="B29:D29"/>
    <mergeCell ref="B30:D30"/>
    <mergeCell ref="B31:D31"/>
    <mergeCell ref="B32:D32"/>
    <mergeCell ref="B25:D25"/>
    <mergeCell ref="B26:D26"/>
    <mergeCell ref="B27:D27"/>
    <mergeCell ref="B28:D28"/>
    <mergeCell ref="B13:D13"/>
    <mergeCell ref="B14:D14"/>
    <mergeCell ref="B15:D15"/>
    <mergeCell ref="B16:D16"/>
    <mergeCell ref="B17:D17"/>
    <mergeCell ref="B18:D18"/>
    <mergeCell ref="B19:D19"/>
    <mergeCell ref="B20:D20"/>
    <mergeCell ref="B21:D21"/>
    <mergeCell ref="B22:D22"/>
    <mergeCell ref="B23:D23"/>
    <mergeCell ref="B24:D24"/>
    <mergeCell ref="B35:D35"/>
    <mergeCell ref="B36:D36"/>
    <mergeCell ref="B37:D37"/>
    <mergeCell ref="B38:D38"/>
    <mergeCell ref="B39:D39"/>
    <mergeCell ref="B40:D40"/>
    <mergeCell ref="B41:D41"/>
    <mergeCell ref="B42:D42"/>
    <mergeCell ref="B43:D43"/>
    <mergeCell ref="B44:D44"/>
    <mergeCell ref="B45:D45"/>
    <mergeCell ref="B46:D46"/>
    <mergeCell ref="B51:D51"/>
    <mergeCell ref="B52:D52"/>
    <mergeCell ref="B47:D47"/>
    <mergeCell ref="B48:D48"/>
    <mergeCell ref="B49:D49"/>
    <mergeCell ref="B50:D50"/>
  </mergeCells>
  <printOptions horizontalCentered="1" verticalCentered="1"/>
  <pageMargins left="0.5" right="0.25" top="0.5" bottom="0.5" header="0" footer="0"/>
  <pageSetup blackAndWhite="1" fitToHeight="2" fitToWidth="2" horizontalDpi="600" verticalDpi="600" orientation="landscape" pageOrder="overThenDown" scale="52" r:id="rId4"/>
  <headerFooter alignWithMargins="0">
    <oddHeader>&amp;C&amp;"Times New Roman,Bold Italic"&amp;12M2M Lite Review</oddHeader>
    <oddFooter>&amp;L&amp;A&amp;R&amp;D &amp;T &amp;F</oddFooter>
  </headerFooter>
  <rowBreaks count="1" manualBreakCount="1">
    <brk id="57" max="27" man="1"/>
  </rowBreaks>
  <colBreaks count="1" manualBreakCount="1">
    <brk id="14" max="90" man="1"/>
  </colBreaks>
  <drawing r:id="rId3"/>
  <legacyDrawing r:id="rId2"/>
</worksheet>
</file>

<file path=xl/worksheets/sheet7.xml><?xml version="1.0" encoding="utf-8"?>
<worksheet xmlns="http://schemas.openxmlformats.org/spreadsheetml/2006/main" xmlns:r="http://schemas.openxmlformats.org/officeDocument/2006/relationships">
  <sheetPr codeName="Sheet2">
    <pageSetUpPr fitToPage="1"/>
  </sheetPr>
  <dimension ref="B2:I105"/>
  <sheetViews>
    <sheetView showGridLines="0" workbookViewId="0" topLeftCell="A1">
      <selection activeCell="A1" sqref="A1"/>
    </sheetView>
  </sheetViews>
  <sheetFormatPr defaultColWidth="9.33203125" defaultRowHeight="12.75"/>
  <cols>
    <col min="1" max="1" width="2.5" style="234" customWidth="1"/>
    <col min="2" max="2" width="3.66015625" style="234" customWidth="1"/>
    <col min="3" max="3" width="33.83203125" style="234" customWidth="1"/>
    <col min="4" max="6" width="15.33203125" style="234" customWidth="1"/>
    <col min="7" max="7" width="15.33203125" style="222" hidden="1" customWidth="1"/>
    <col min="8" max="8" width="15.33203125" style="222" customWidth="1"/>
    <col min="9" max="9" width="15.33203125" style="234" customWidth="1"/>
    <col min="10" max="10" width="2.83203125" style="234" customWidth="1"/>
    <col min="11" max="12" width="9.33203125" style="222" customWidth="1"/>
    <col min="13" max="16384" width="8" style="234" customWidth="1"/>
  </cols>
  <sheetData>
    <row r="1" ht="5.25" customHeight="1"/>
    <row r="2" spans="2:8" ht="15.75">
      <c r="B2" s="237" t="s">
        <v>167</v>
      </c>
      <c r="D2" s="453" t="s">
        <v>165</v>
      </c>
      <c r="E2" s="504">
        <f>Primary!E5</f>
        <v>0</v>
      </c>
      <c r="F2" s="505"/>
      <c r="G2" s="505"/>
      <c r="H2" s="506"/>
    </row>
    <row r="3" ht="15.75">
      <c r="B3" s="196" t="str">
        <f>Primary!E2&amp;", "&amp;Primary!E3</f>
        <v>, </v>
      </c>
    </row>
    <row r="4" ht="5.25" customHeight="1" thickBot="1">
      <c r="B4" s="168"/>
    </row>
    <row r="5" spans="2:9" ht="42" customHeight="1" thickBot="1" thickTop="1">
      <c r="B5" s="459" t="s">
        <v>244</v>
      </c>
      <c r="C5" s="458"/>
      <c r="D5" s="451" t="str">
        <f>"Audit Year "&amp;Primary!E6</f>
        <v>Audit Year </v>
      </c>
      <c r="E5" s="451" t="str">
        <f>IF(Primary!E9=0,"YTD Data Not Available","YTD Thru Month "&amp;Primary!E9)</f>
        <v>YTD Data Not Available</v>
      </c>
      <c r="F5" s="451" t="s">
        <v>170</v>
      </c>
      <c r="G5" s="451" t="s">
        <v>168</v>
      </c>
      <c r="H5" s="451" t="s">
        <v>169</v>
      </c>
      <c r="I5" s="451" t="s">
        <v>150</v>
      </c>
    </row>
    <row r="6" spans="2:9" ht="15.75" thickTop="1">
      <c r="B6" s="238" t="s">
        <v>140</v>
      </c>
      <c r="C6" s="239"/>
      <c r="D6" s="223"/>
      <c r="E6" s="223"/>
      <c r="F6" s="223"/>
      <c r="G6" s="223"/>
      <c r="H6" s="223"/>
      <c r="I6" s="223"/>
    </row>
    <row r="7" spans="2:9" ht="5.25" customHeight="1">
      <c r="B7" s="240"/>
      <c r="C7" s="241"/>
      <c r="D7" s="224"/>
      <c r="E7" s="224"/>
      <c r="F7" s="224"/>
      <c r="G7" s="224"/>
      <c r="H7" s="224"/>
      <c r="I7" s="224"/>
    </row>
    <row r="8" spans="2:9" ht="12.75">
      <c r="B8" s="240" t="s">
        <v>205</v>
      </c>
      <c r="C8" s="242"/>
      <c r="D8" s="225">
        <f>'Tier1 Inc&amp;Exp'!E11</f>
        <v>0</v>
      </c>
      <c r="E8" s="225">
        <f>'Tier1 Inc&amp;Exp'!F11</f>
        <v>0</v>
      </c>
      <c r="F8" s="225">
        <f>'Tier1 Inc&amp;Exp'!G11</f>
        <v>0</v>
      </c>
      <c r="G8" s="225">
        <f>'Tier1 Inc&amp;Exp'!H11</f>
        <v>0</v>
      </c>
      <c r="H8" s="225">
        <f>'Tier1 Inc&amp;Exp'!I11</f>
        <v>0</v>
      </c>
      <c r="I8" s="225">
        <f>'Tier1 Inc&amp;Exp'!J11</f>
        <v>0</v>
      </c>
    </row>
    <row r="9" spans="2:9" ht="12.75">
      <c r="B9" s="240" t="s">
        <v>206</v>
      </c>
      <c r="C9" s="242"/>
      <c r="D9" s="225">
        <f>'Tier1 Inc&amp;Exp'!E12</f>
        <v>0</v>
      </c>
      <c r="E9" s="225">
        <f>'Tier1 Inc&amp;Exp'!F12</f>
        <v>0</v>
      </c>
      <c r="F9" s="225">
        <f>'Tier1 Inc&amp;Exp'!G12</f>
        <v>0</v>
      </c>
      <c r="G9" s="225">
        <f>'Tier1 Inc&amp;Exp'!H12</f>
        <v>0</v>
      </c>
      <c r="H9" s="225">
        <f>'Tier1 Inc&amp;Exp'!I12</f>
        <v>0</v>
      </c>
      <c r="I9" s="225">
        <f>'Tier1 Inc&amp;Exp'!J12</f>
        <v>0</v>
      </c>
    </row>
    <row r="10" spans="2:9" ht="12.75">
      <c r="B10" s="240" t="s">
        <v>207</v>
      </c>
      <c r="C10" s="242"/>
      <c r="D10" s="225">
        <f>'Tier1 Inc&amp;Exp'!E13</f>
        <v>0</v>
      </c>
      <c r="E10" s="225">
        <f>'Tier1 Inc&amp;Exp'!F13</f>
        <v>0</v>
      </c>
      <c r="F10" s="225">
        <f>'Tier1 Inc&amp;Exp'!G13</f>
        <v>0</v>
      </c>
      <c r="G10" s="225">
        <f>'Tier1 Inc&amp;Exp'!H13</f>
        <v>0</v>
      </c>
      <c r="H10" s="225">
        <f>'Tier1 Inc&amp;Exp'!I13</f>
        <v>0</v>
      </c>
      <c r="I10" s="225">
        <f>'Tier1 Inc&amp;Exp'!J13</f>
        <v>0</v>
      </c>
    </row>
    <row r="11" spans="2:9" ht="12.75">
      <c r="B11" s="240" t="s">
        <v>208</v>
      </c>
      <c r="C11" s="242"/>
      <c r="D11" s="225">
        <f>'Tier1 Inc&amp;Exp'!E15</f>
        <v>0</v>
      </c>
      <c r="E11" s="225">
        <f>'Tier1 Inc&amp;Exp'!F15</f>
        <v>0</v>
      </c>
      <c r="F11" s="225">
        <f>'Tier1 Inc&amp;Exp'!G15</f>
        <v>0</v>
      </c>
      <c r="G11" s="225">
        <f>'Tier1 Inc&amp;Exp'!H15</f>
        <v>0</v>
      </c>
      <c r="H11" s="225">
        <f>'Tier1 Inc&amp;Exp'!I15</f>
        <v>0</v>
      </c>
      <c r="I11" s="225">
        <f>'Tier1 Inc&amp;Exp'!J15</f>
        <v>0</v>
      </c>
    </row>
    <row r="12" spans="2:9" ht="12.75">
      <c r="B12" s="240" t="s">
        <v>209</v>
      </c>
      <c r="C12" s="242"/>
      <c r="D12" s="225">
        <f>'Tier1 Inc&amp;Exp'!E21</f>
        <v>0</v>
      </c>
      <c r="E12" s="225">
        <f>'Tier1 Inc&amp;Exp'!F21</f>
        <v>0</v>
      </c>
      <c r="F12" s="225">
        <f>'Tier1 Inc&amp;Exp'!G21</f>
        <v>0</v>
      </c>
      <c r="G12" s="225">
        <f>'Tier1 Inc&amp;Exp'!H21</f>
        <v>0</v>
      </c>
      <c r="H12" s="225">
        <f>'Tier1 Inc&amp;Exp'!I21</f>
        <v>0</v>
      </c>
      <c r="I12" s="225">
        <f>'Tier1 Inc&amp;Exp'!J21</f>
        <v>0</v>
      </c>
    </row>
    <row r="13" spans="2:9" ht="12.75">
      <c r="B13" s="240" t="s">
        <v>210</v>
      </c>
      <c r="C13" s="242"/>
      <c r="D13" s="225">
        <f>'Tier1 Inc&amp;Exp'!E22</f>
        <v>0</v>
      </c>
      <c r="E13" s="225">
        <f>'Tier1 Inc&amp;Exp'!F22</f>
        <v>0</v>
      </c>
      <c r="F13" s="225">
        <f>'Tier1 Inc&amp;Exp'!G22</f>
        <v>0</v>
      </c>
      <c r="G13" s="225">
        <f>'Tier1 Inc&amp;Exp'!H22</f>
        <v>0</v>
      </c>
      <c r="H13" s="225">
        <f>'Tier1 Inc&amp;Exp'!I22</f>
        <v>0</v>
      </c>
      <c r="I13" s="225">
        <f>'Tier1 Inc&amp;Exp'!J22</f>
        <v>0</v>
      </c>
    </row>
    <row r="14" spans="2:9" ht="12.75">
      <c r="B14" s="240" t="s">
        <v>158</v>
      </c>
      <c r="C14" s="242"/>
      <c r="D14" s="225">
        <f>'Tier1 Inc&amp;Exp'!E16</f>
        <v>0</v>
      </c>
      <c r="E14" s="225">
        <f>'Tier1 Inc&amp;Exp'!F16</f>
        <v>0</v>
      </c>
      <c r="F14" s="225">
        <f>'Tier1 Inc&amp;Exp'!G16</f>
        <v>0</v>
      </c>
      <c r="G14" s="225">
        <f>'Tier1 Inc&amp;Exp'!H16</f>
        <v>0</v>
      </c>
      <c r="H14" s="225">
        <f>'Tier1 Inc&amp;Exp'!I16</f>
        <v>0</v>
      </c>
      <c r="I14" s="225">
        <f>'Tier1 Inc&amp;Exp'!J16</f>
        <v>0</v>
      </c>
    </row>
    <row r="15" spans="2:9" ht="15">
      <c r="B15" s="243" t="s">
        <v>141</v>
      </c>
      <c r="C15" s="244"/>
      <c r="D15" s="227">
        <f aca="true" t="shared" si="0" ref="D15:I15">SUM(D8:D14)</f>
        <v>0</v>
      </c>
      <c r="E15" s="227">
        <f t="shared" si="0"/>
        <v>0</v>
      </c>
      <c r="F15" s="227">
        <f t="shared" si="0"/>
        <v>0</v>
      </c>
      <c r="G15" s="227">
        <f t="shared" si="0"/>
        <v>0</v>
      </c>
      <c r="H15" s="227">
        <f t="shared" si="0"/>
        <v>0</v>
      </c>
      <c r="I15" s="227">
        <f t="shared" si="0"/>
        <v>0</v>
      </c>
    </row>
    <row r="16" spans="2:9" ht="5.25" customHeight="1">
      <c r="B16" s="245"/>
      <c r="C16" s="236"/>
      <c r="D16" s="362"/>
      <c r="E16" s="362"/>
      <c r="F16" s="362"/>
      <c r="G16" s="362"/>
      <c r="H16" s="362"/>
      <c r="I16" s="362"/>
    </row>
    <row r="17" spans="2:9" ht="15">
      <c r="B17" s="246" t="s">
        <v>142</v>
      </c>
      <c r="C17" s="236"/>
      <c r="D17" s="362"/>
      <c r="E17" s="362"/>
      <c r="F17" s="362"/>
      <c r="G17" s="362"/>
      <c r="H17" s="362"/>
      <c r="I17" s="362"/>
    </row>
    <row r="18" spans="2:9" ht="12.75">
      <c r="B18" s="247" t="s">
        <v>56</v>
      </c>
      <c r="C18" s="236"/>
      <c r="D18" s="225">
        <f>'Tier1 Inc&amp;Exp'!E130</f>
        <v>0</v>
      </c>
      <c r="E18" s="225">
        <f>'Tier1 Inc&amp;Exp'!F130</f>
        <v>0</v>
      </c>
      <c r="F18" s="225">
        <f>'Tier1 Inc&amp;Exp'!G130</f>
        <v>0</v>
      </c>
      <c r="G18" s="225">
        <f>'Tier1 Inc&amp;Exp'!K130</f>
        <v>0</v>
      </c>
      <c r="H18" s="225">
        <f>'Tier1 Inc&amp;Exp'!I130</f>
        <v>0</v>
      </c>
      <c r="I18" s="225">
        <f>'Tier1 Inc&amp;Exp'!J130</f>
        <v>0</v>
      </c>
    </row>
    <row r="19" spans="2:9" ht="12.75">
      <c r="B19" s="247" t="s">
        <v>57</v>
      </c>
      <c r="C19" s="236"/>
      <c r="D19" s="225">
        <f>'Tier1 Inc&amp;Exp'!E131</f>
        <v>0</v>
      </c>
      <c r="E19" s="225">
        <f>'Tier1 Inc&amp;Exp'!F131</f>
        <v>0</v>
      </c>
      <c r="F19" s="225">
        <f>'Tier1 Inc&amp;Exp'!G131</f>
        <v>0</v>
      </c>
      <c r="G19" s="225">
        <f>'Tier1 Inc&amp;Exp'!K131</f>
        <v>0</v>
      </c>
      <c r="H19" s="225">
        <f>'Tier1 Inc&amp;Exp'!I131</f>
        <v>0</v>
      </c>
      <c r="I19" s="225">
        <f>'Tier1 Inc&amp;Exp'!J131</f>
        <v>0</v>
      </c>
    </row>
    <row r="20" spans="2:9" ht="12.75">
      <c r="B20" s="248" t="s">
        <v>143</v>
      </c>
      <c r="C20" s="236"/>
      <c r="D20" s="225">
        <f>'Tier1 Inc&amp;Exp'!E132</f>
        <v>0</v>
      </c>
      <c r="E20" s="225">
        <f>'Tier1 Inc&amp;Exp'!F132</f>
        <v>0</v>
      </c>
      <c r="F20" s="225">
        <f>'Tier1 Inc&amp;Exp'!G132</f>
        <v>0</v>
      </c>
      <c r="G20" s="225">
        <f>'Tier1 Inc&amp;Exp'!K132</f>
        <v>0</v>
      </c>
      <c r="H20" s="225">
        <f>'Tier1 Inc&amp;Exp'!I132</f>
        <v>0</v>
      </c>
      <c r="I20" s="225">
        <f>'Tier1 Inc&amp;Exp'!J132</f>
        <v>0</v>
      </c>
    </row>
    <row r="21" spans="2:9" ht="12.75">
      <c r="B21" s="247" t="s">
        <v>59</v>
      </c>
      <c r="C21" s="236"/>
      <c r="D21" s="225">
        <f>'Tier1 Inc&amp;Exp'!E133</f>
        <v>0</v>
      </c>
      <c r="E21" s="225">
        <f>'Tier1 Inc&amp;Exp'!F133</f>
        <v>0</v>
      </c>
      <c r="F21" s="225">
        <f>'Tier1 Inc&amp;Exp'!G133</f>
        <v>0</v>
      </c>
      <c r="G21" s="225">
        <f>'Tier1 Inc&amp;Exp'!K133</f>
        <v>0</v>
      </c>
      <c r="H21" s="225">
        <f>'Tier1 Inc&amp;Exp'!I133</f>
        <v>0</v>
      </c>
      <c r="I21" s="225">
        <f>'Tier1 Inc&amp;Exp'!J133</f>
        <v>0</v>
      </c>
    </row>
    <row r="22" spans="2:9" ht="12.75">
      <c r="B22" s="247" t="s">
        <v>60</v>
      </c>
      <c r="C22" s="236"/>
      <c r="D22" s="225">
        <f>'Tier1 Inc&amp;Exp'!E134</f>
        <v>0</v>
      </c>
      <c r="E22" s="225">
        <f>'Tier1 Inc&amp;Exp'!F134</f>
        <v>0</v>
      </c>
      <c r="F22" s="225">
        <f>'Tier1 Inc&amp;Exp'!G134</f>
        <v>0</v>
      </c>
      <c r="G22" s="225">
        <f>'Tier1 Inc&amp;Exp'!K134</f>
        <v>0</v>
      </c>
      <c r="H22" s="225">
        <f>'Tier1 Inc&amp;Exp'!I134</f>
        <v>0</v>
      </c>
      <c r="I22" s="225">
        <f>'Tier1 Inc&amp;Exp'!J134</f>
        <v>0</v>
      </c>
    </row>
    <row r="23" spans="2:9" ht="12.75">
      <c r="B23" s="240" t="s">
        <v>61</v>
      </c>
      <c r="C23" s="236"/>
      <c r="D23" s="225">
        <f>'Tier1 Inc&amp;Exp'!E135</f>
        <v>0</v>
      </c>
      <c r="E23" s="225">
        <f>'Tier1 Inc&amp;Exp'!F135</f>
        <v>0</v>
      </c>
      <c r="F23" s="225">
        <f>'Tier1 Inc&amp;Exp'!G135</f>
        <v>0</v>
      </c>
      <c r="G23" s="225">
        <f>'Tier1 Inc&amp;Exp'!K135</f>
        <v>0</v>
      </c>
      <c r="H23" s="225">
        <f>'Tier1 Inc&amp;Exp'!I135</f>
        <v>0</v>
      </c>
      <c r="I23" s="225">
        <f>'Tier1 Inc&amp;Exp'!J135</f>
        <v>0</v>
      </c>
    </row>
    <row r="24" spans="2:9" ht="12.75">
      <c r="B24" s="240" t="s">
        <v>62</v>
      </c>
      <c r="C24" s="236"/>
      <c r="D24" s="225">
        <f>'Tier1 Inc&amp;Exp'!E136</f>
        <v>0</v>
      </c>
      <c r="E24" s="225">
        <f>'Tier1 Inc&amp;Exp'!F136</f>
        <v>0</v>
      </c>
      <c r="F24" s="225">
        <f>'Tier1 Inc&amp;Exp'!G136</f>
        <v>0</v>
      </c>
      <c r="G24" s="225">
        <f>'Tier1 Inc&amp;Exp'!K136</f>
        <v>0</v>
      </c>
      <c r="H24" s="225">
        <f>'Tier1 Inc&amp;Exp'!I136</f>
        <v>0</v>
      </c>
      <c r="I24" s="225">
        <f>'Tier1 Inc&amp;Exp'!J136</f>
        <v>0</v>
      </c>
    </row>
    <row r="25" spans="2:9" ht="12.75">
      <c r="B25" s="248" t="s">
        <v>63</v>
      </c>
      <c r="C25" s="236"/>
      <c r="D25" s="225">
        <f>'Tier1 Inc&amp;Exp'!E137</f>
        <v>0</v>
      </c>
      <c r="E25" s="225">
        <f>'Tier1 Inc&amp;Exp'!F137</f>
        <v>0</v>
      </c>
      <c r="F25" s="225">
        <f>'Tier1 Inc&amp;Exp'!G137</f>
        <v>0</v>
      </c>
      <c r="G25" s="225">
        <f>'Tier1 Inc&amp;Exp'!K137</f>
        <v>0</v>
      </c>
      <c r="H25" s="225">
        <f>'Tier1 Inc&amp;Exp'!I137</f>
        <v>0</v>
      </c>
      <c r="I25" s="225">
        <f>'Tier1 Inc&amp;Exp'!J137</f>
        <v>0</v>
      </c>
    </row>
    <row r="26" spans="2:9" ht="12.75">
      <c r="B26" s="240" t="s">
        <v>144</v>
      </c>
      <c r="C26" s="236"/>
      <c r="D26" s="225">
        <f>'Tier1 Inc&amp;Exp'!E138</f>
        <v>0</v>
      </c>
      <c r="E26" s="225">
        <f>'Tier1 Inc&amp;Exp'!F138</f>
        <v>0</v>
      </c>
      <c r="F26" s="225">
        <f>'Tier1 Inc&amp;Exp'!G138</f>
        <v>0</v>
      </c>
      <c r="G26" s="225">
        <f>'Tier1 Inc&amp;Exp'!K138</f>
        <v>0</v>
      </c>
      <c r="H26" s="225">
        <f>'Tier1 Inc&amp;Exp'!I138</f>
        <v>0</v>
      </c>
      <c r="I26" s="225">
        <f>'Tier1 Inc&amp;Exp'!J138</f>
        <v>0</v>
      </c>
    </row>
    <row r="27" spans="2:9" ht="12.75">
      <c r="B27" s="240" t="s">
        <v>64</v>
      </c>
      <c r="C27" s="236"/>
      <c r="D27" s="225">
        <f>'Tier1 Inc&amp;Exp'!E139</f>
        <v>0</v>
      </c>
      <c r="E27" s="225">
        <f>'Tier1 Inc&amp;Exp'!F139</f>
        <v>0</v>
      </c>
      <c r="F27" s="225">
        <f>'Tier1 Inc&amp;Exp'!G139</f>
        <v>0</v>
      </c>
      <c r="G27" s="225">
        <f>'Tier1 Inc&amp;Exp'!K139</f>
        <v>0</v>
      </c>
      <c r="H27" s="225">
        <f>'Tier1 Inc&amp;Exp'!I139</f>
        <v>0</v>
      </c>
      <c r="I27" s="225">
        <f>'Tier1 Inc&amp;Exp'!J139</f>
        <v>0</v>
      </c>
    </row>
    <row r="28" spans="2:9" ht="12.75">
      <c r="B28" s="249" t="s">
        <v>67</v>
      </c>
      <c r="C28" s="236"/>
      <c r="D28" s="225">
        <f>'Tier1 Inc&amp;Exp'!E140</f>
        <v>0</v>
      </c>
      <c r="E28" s="225">
        <f>'Tier1 Inc&amp;Exp'!F140</f>
        <v>0</v>
      </c>
      <c r="F28" s="225">
        <f>'Tier1 Inc&amp;Exp'!G140</f>
        <v>0</v>
      </c>
      <c r="G28" s="225">
        <f>'Tier1 Inc&amp;Exp'!K140</f>
        <v>0</v>
      </c>
      <c r="H28" s="225">
        <f>'Tier1 Inc&amp;Exp'!I140</f>
        <v>0</v>
      </c>
      <c r="I28" s="225">
        <f>'Tier1 Inc&amp;Exp'!J140</f>
        <v>0</v>
      </c>
    </row>
    <row r="29" spans="2:9" ht="15">
      <c r="B29" s="243" t="s">
        <v>145</v>
      </c>
      <c r="C29" s="236"/>
      <c r="D29" s="227">
        <f aca="true" t="shared" si="1" ref="D29:I29">SUM(D18:D28)</f>
        <v>0</v>
      </c>
      <c r="E29" s="227">
        <f t="shared" si="1"/>
        <v>0</v>
      </c>
      <c r="F29" s="227">
        <f t="shared" si="1"/>
        <v>0</v>
      </c>
      <c r="G29" s="227">
        <f t="shared" si="1"/>
        <v>0</v>
      </c>
      <c r="H29" s="227">
        <f t="shared" si="1"/>
        <v>0</v>
      </c>
      <c r="I29" s="227">
        <f t="shared" si="1"/>
        <v>0</v>
      </c>
    </row>
    <row r="30" spans="2:9" ht="5.25" customHeight="1" thickBot="1">
      <c r="B30" s="243"/>
      <c r="C30" s="236"/>
      <c r="D30" s="225"/>
      <c r="E30" s="225"/>
      <c r="F30" s="225"/>
      <c r="G30" s="225"/>
      <c r="H30" s="225"/>
      <c r="I30" s="225"/>
    </row>
    <row r="31" spans="2:9" s="257" customFormat="1" ht="15" customHeight="1" thickBot="1" thickTop="1">
      <c r="B31" s="243" t="s">
        <v>159</v>
      </c>
      <c r="C31" s="250"/>
      <c r="D31" s="361">
        <f aca="true" t="shared" si="2" ref="D31:I31">D15-D29</f>
        <v>0</v>
      </c>
      <c r="E31" s="361">
        <f t="shared" si="2"/>
        <v>0</v>
      </c>
      <c r="F31" s="361">
        <f t="shared" si="2"/>
        <v>0</v>
      </c>
      <c r="G31" s="361">
        <f t="shared" si="2"/>
        <v>0</v>
      </c>
      <c r="H31" s="361">
        <f t="shared" si="2"/>
        <v>0</v>
      </c>
      <c r="I31" s="361">
        <f t="shared" si="2"/>
        <v>0</v>
      </c>
    </row>
    <row r="32" spans="2:9" ht="5.25" customHeight="1" thickTop="1">
      <c r="B32" s="243"/>
      <c r="C32" s="236"/>
      <c r="D32" s="225"/>
      <c r="E32" s="225"/>
      <c r="F32" s="225"/>
      <c r="G32" s="225"/>
      <c r="H32" s="225"/>
      <c r="I32" s="225"/>
    </row>
    <row r="33" spans="2:9" ht="12.75">
      <c r="B33" s="240" t="s">
        <v>146</v>
      </c>
      <c r="C33" s="236"/>
      <c r="D33" s="225">
        <f>'Tier1 Inc&amp;Exp'!E104</f>
        <v>0</v>
      </c>
      <c r="E33" s="225">
        <f>'Tier1 Inc&amp;Exp'!F104</f>
        <v>0</v>
      </c>
      <c r="F33" s="225">
        <f>'Tier1 Inc&amp;Exp'!G104</f>
        <v>0</v>
      </c>
      <c r="G33" s="225">
        <f>'Tier1 Inc&amp;Exp'!H104</f>
        <v>0</v>
      </c>
      <c r="H33" s="225">
        <f>'Tier1 Inc&amp;Exp'!I104</f>
        <v>0</v>
      </c>
      <c r="I33" s="225">
        <f>'Tier1 Inc&amp;Exp'!J104</f>
        <v>0</v>
      </c>
    </row>
    <row r="34" spans="2:9" ht="5.25" customHeight="1" thickBot="1">
      <c r="B34" s="240"/>
      <c r="C34" s="236"/>
      <c r="D34" s="229"/>
      <c r="E34" s="229"/>
      <c r="F34" s="229"/>
      <c r="G34" s="229"/>
      <c r="H34" s="229"/>
      <c r="I34" s="229"/>
    </row>
    <row r="35" spans="2:9" ht="15" customHeight="1" thickBot="1" thickTop="1">
      <c r="B35" s="243" t="s">
        <v>147</v>
      </c>
      <c r="C35" s="236"/>
      <c r="D35" s="230">
        <f aca="true" t="shared" si="3" ref="D35:I35">D31-D33</f>
        <v>0</v>
      </c>
      <c r="E35" s="230">
        <f t="shared" si="3"/>
        <v>0</v>
      </c>
      <c r="F35" s="230">
        <f t="shared" si="3"/>
        <v>0</v>
      </c>
      <c r="G35" s="230">
        <f t="shared" si="3"/>
        <v>0</v>
      </c>
      <c r="H35" s="230">
        <f t="shared" si="3"/>
        <v>0</v>
      </c>
      <c r="I35" s="230">
        <f t="shared" si="3"/>
        <v>0</v>
      </c>
    </row>
    <row r="36" spans="2:9" ht="5.25" customHeight="1" thickTop="1">
      <c r="B36" s="245"/>
      <c r="C36" s="236"/>
      <c r="D36" s="229"/>
      <c r="E36" s="229"/>
      <c r="F36" s="229"/>
      <c r="G36" s="229"/>
      <c r="H36" s="229"/>
      <c r="I36" s="229"/>
    </row>
    <row r="37" spans="2:9" ht="12.75" customHeight="1">
      <c r="B37" s="251" t="s">
        <v>153</v>
      </c>
      <c r="C37" s="236"/>
      <c r="D37" s="229"/>
      <c r="E37" s="229"/>
      <c r="F37" s="229"/>
      <c r="G37" s="229"/>
      <c r="H37" s="229"/>
      <c r="I37" s="229"/>
    </row>
    <row r="38" spans="2:9" ht="12.75">
      <c r="B38" s="252" t="s">
        <v>173</v>
      </c>
      <c r="C38" s="236"/>
      <c r="D38" s="225">
        <f>'Tier1 Inc&amp;Exp'!E114</f>
        <v>0</v>
      </c>
      <c r="E38" s="225">
        <f>'Tier1 Inc&amp;Exp'!F114</f>
        <v>0</v>
      </c>
      <c r="F38" s="225">
        <f>'Tier1 Inc&amp;Exp'!G114</f>
        <v>0</v>
      </c>
      <c r="G38" s="225">
        <f>'Tier1 Inc&amp;Exp'!H114</f>
        <v>0</v>
      </c>
      <c r="H38" s="225">
        <f>'Tier1 Inc&amp;Exp'!I114</f>
        <v>0</v>
      </c>
      <c r="I38" s="225">
        <f>'Tier1 Inc&amp;Exp'!J114</f>
        <v>0</v>
      </c>
    </row>
    <row r="39" spans="2:9" ht="12.75">
      <c r="B39" s="252" t="s">
        <v>154</v>
      </c>
      <c r="C39" s="236"/>
      <c r="D39" s="225">
        <f>'Tier1 Inc&amp;Exp'!E115</f>
        <v>0</v>
      </c>
      <c r="E39" s="225">
        <f>'Tier1 Inc&amp;Exp'!F115</f>
        <v>0</v>
      </c>
      <c r="F39" s="225">
        <f>'Tier1 Inc&amp;Exp'!G115</f>
        <v>0</v>
      </c>
      <c r="G39" s="225">
        <f>'Tier1 Inc&amp;Exp'!H115</f>
        <v>0</v>
      </c>
      <c r="H39" s="225">
        <f>'Tier1 Inc&amp;Exp'!I115</f>
        <v>0</v>
      </c>
      <c r="I39" s="225">
        <f>'Tier1 Inc&amp;Exp'!J115</f>
        <v>0</v>
      </c>
    </row>
    <row r="40" spans="2:9" ht="12.75">
      <c r="B40" s="252" t="s">
        <v>174</v>
      </c>
      <c r="C40" s="236"/>
      <c r="D40" s="225">
        <f>'Tier1 Inc&amp;Exp'!E116</f>
        <v>0</v>
      </c>
      <c r="E40" s="225">
        <f>'Tier1 Inc&amp;Exp'!F116</f>
        <v>0</v>
      </c>
      <c r="F40" s="225">
        <f>'Tier1 Inc&amp;Exp'!G116</f>
        <v>0</v>
      </c>
      <c r="G40" s="225">
        <f>'Tier1 Inc&amp;Exp'!H116</f>
        <v>0</v>
      </c>
      <c r="H40" s="225">
        <f>'Tier1 Inc&amp;Exp'!I116</f>
        <v>0</v>
      </c>
      <c r="I40" s="225">
        <f>'Tier1 Inc&amp;Exp'!J116</f>
        <v>0</v>
      </c>
    </row>
    <row r="41" spans="2:9" ht="12.75">
      <c r="B41" s="252" t="s">
        <v>175</v>
      </c>
      <c r="C41" s="236"/>
      <c r="D41" s="226">
        <f>'Tier1 Inc&amp;Exp'!E117</f>
        <v>0</v>
      </c>
      <c r="E41" s="226">
        <f>'Tier1 Inc&amp;Exp'!F117</f>
        <v>0</v>
      </c>
      <c r="F41" s="226">
        <f>'Tier1 Inc&amp;Exp'!G117</f>
        <v>0</v>
      </c>
      <c r="G41" s="226">
        <f>'Tier1 Inc&amp;Exp'!H117</f>
        <v>0</v>
      </c>
      <c r="H41" s="226">
        <f>'Tier1 Inc&amp;Exp'!I117</f>
        <v>0</v>
      </c>
      <c r="I41" s="226">
        <f>'Tier1 Inc&amp;Exp'!J117</f>
        <v>0</v>
      </c>
    </row>
    <row r="42" spans="2:9" ht="12.75">
      <c r="B42" s="251" t="s">
        <v>157</v>
      </c>
      <c r="C42" s="236"/>
      <c r="D42" s="228">
        <f aca="true" t="shared" si="4" ref="D42:I42">SUM(D38:D41)</f>
        <v>0</v>
      </c>
      <c r="E42" s="228">
        <f t="shared" si="4"/>
        <v>0</v>
      </c>
      <c r="F42" s="228">
        <f t="shared" si="4"/>
        <v>0</v>
      </c>
      <c r="G42" s="228">
        <f t="shared" si="4"/>
        <v>0</v>
      </c>
      <c r="H42" s="228">
        <f t="shared" si="4"/>
        <v>0</v>
      </c>
      <c r="I42" s="228">
        <f t="shared" si="4"/>
        <v>0</v>
      </c>
    </row>
    <row r="43" spans="2:9" ht="12.75">
      <c r="B43" s="245"/>
      <c r="C43" s="236"/>
      <c r="D43" s="229"/>
      <c r="E43" s="229"/>
      <c r="F43" s="229"/>
      <c r="G43" s="229"/>
      <c r="H43" s="229"/>
      <c r="I43" s="229"/>
    </row>
    <row r="44" spans="2:9" ht="12.75">
      <c r="B44" s="252" t="s">
        <v>148</v>
      </c>
      <c r="C44" s="253"/>
      <c r="D44" s="228">
        <f aca="true" t="shared" si="5" ref="D44:I44">D35-D42</f>
        <v>0</v>
      </c>
      <c r="E44" s="228">
        <f t="shared" si="5"/>
        <v>0</v>
      </c>
      <c r="F44" s="228">
        <f t="shared" si="5"/>
        <v>0</v>
      </c>
      <c r="G44" s="228">
        <f t="shared" si="5"/>
        <v>0</v>
      </c>
      <c r="H44" s="228">
        <f t="shared" si="5"/>
        <v>0</v>
      </c>
      <c r="I44" s="228">
        <f t="shared" si="5"/>
        <v>0</v>
      </c>
    </row>
    <row r="45" spans="2:9" ht="12.75">
      <c r="B45" s="245"/>
      <c r="C45" s="236"/>
      <c r="D45" s="229"/>
      <c r="E45" s="229"/>
      <c r="F45" s="229"/>
      <c r="G45" s="229"/>
      <c r="H45" s="229"/>
      <c r="I45" s="229"/>
    </row>
    <row r="46" spans="2:9" ht="13.5" thickBot="1">
      <c r="B46" s="254" t="s">
        <v>177</v>
      </c>
      <c r="C46" s="255"/>
      <c r="D46" s="231" t="str">
        <f aca="true" t="shared" si="6" ref="D46:I46">IF(D42=0,"NAP",D35/D42)</f>
        <v>NAP</v>
      </c>
      <c r="E46" s="231" t="str">
        <f t="shared" si="6"/>
        <v>NAP</v>
      </c>
      <c r="F46" s="231" t="str">
        <f t="shared" si="6"/>
        <v>NAP</v>
      </c>
      <c r="G46" s="231" t="str">
        <f t="shared" si="6"/>
        <v>NAP</v>
      </c>
      <c r="H46" s="231" t="str">
        <f t="shared" si="6"/>
        <v>NAP</v>
      </c>
      <c r="I46" s="231" t="str">
        <f t="shared" si="6"/>
        <v>NAP</v>
      </c>
    </row>
    <row r="47" spans="7:8" ht="5.25" customHeight="1" thickTop="1">
      <c r="G47" s="234"/>
      <c r="H47" s="232"/>
    </row>
    <row r="48" spans="2:8" ht="12.75">
      <c r="B48" s="192" t="s">
        <v>212</v>
      </c>
      <c r="G48" s="234"/>
      <c r="H48" s="232"/>
    </row>
    <row r="49" spans="2:8" ht="12.75">
      <c r="B49" s="256"/>
      <c r="G49" s="234"/>
      <c r="H49" s="232"/>
    </row>
    <row r="50" spans="2:8" ht="12.75">
      <c r="B50" s="256"/>
      <c r="G50" s="234"/>
      <c r="H50" s="232"/>
    </row>
    <row r="51" spans="7:8" ht="12.75">
      <c r="G51" s="234"/>
      <c r="H51" s="232"/>
    </row>
    <row r="52" spans="7:8" ht="12.75">
      <c r="G52" s="234"/>
      <c r="H52" s="232"/>
    </row>
    <row r="53" spans="7:8" ht="12.75">
      <c r="G53" s="234"/>
      <c r="H53" s="232"/>
    </row>
    <row r="54" spans="7:8" ht="12.75">
      <c r="G54" s="234"/>
      <c r="H54" s="232"/>
    </row>
    <row r="55" spans="7:8" ht="12.75">
      <c r="G55" s="234"/>
      <c r="H55" s="232"/>
    </row>
    <row r="56" spans="7:8" ht="12.75">
      <c r="G56" s="234"/>
      <c r="H56" s="232"/>
    </row>
    <row r="57" spans="7:8" ht="12.75">
      <c r="G57" s="234"/>
      <c r="H57" s="232"/>
    </row>
    <row r="58" spans="7:8" ht="12.75">
      <c r="G58" s="234"/>
      <c r="H58" s="232"/>
    </row>
    <row r="59" spans="7:8" ht="12.75">
      <c r="G59" s="234"/>
      <c r="H59" s="232"/>
    </row>
    <row r="60" spans="7:8" ht="12.75">
      <c r="G60" s="234"/>
      <c r="H60" s="232"/>
    </row>
    <row r="61" spans="7:8" ht="12.75">
      <c r="G61" s="234"/>
      <c r="H61" s="232"/>
    </row>
    <row r="62" spans="7:8" ht="12.75">
      <c r="G62" s="234"/>
      <c r="H62" s="232"/>
    </row>
    <row r="63" spans="7:8" ht="12.75">
      <c r="G63" s="234"/>
      <c r="H63" s="232"/>
    </row>
    <row r="64" spans="7:8" ht="12.75">
      <c r="G64" s="234"/>
      <c r="H64" s="232"/>
    </row>
    <row r="65" spans="7:8" ht="12.75">
      <c r="G65" s="234"/>
      <c r="H65" s="232"/>
    </row>
    <row r="66" spans="7:8" ht="12.75">
      <c r="G66" s="234"/>
      <c r="H66" s="232"/>
    </row>
    <row r="67" spans="7:8" ht="12.75">
      <c r="G67" s="234"/>
      <c r="H67" s="232"/>
    </row>
    <row r="68" spans="7:8" ht="12.75">
      <c r="G68" s="234"/>
      <c r="H68" s="232"/>
    </row>
    <row r="69" spans="7:8" ht="12.75">
      <c r="G69" s="234"/>
      <c r="H69" s="232"/>
    </row>
    <row r="70" spans="7:8" ht="12.75">
      <c r="G70" s="234"/>
      <c r="H70" s="232"/>
    </row>
    <row r="71" spans="7:8" ht="12.75">
      <c r="G71" s="234"/>
      <c r="H71" s="232"/>
    </row>
    <row r="72" spans="7:8" ht="12.75">
      <c r="G72" s="234"/>
      <c r="H72" s="232"/>
    </row>
    <row r="73" spans="7:8" ht="12.75">
      <c r="G73" s="234"/>
      <c r="H73" s="232"/>
    </row>
    <row r="74" spans="7:8" ht="12.75">
      <c r="G74" s="234"/>
      <c r="H74" s="232"/>
    </row>
    <row r="75" spans="7:8" ht="12.75">
      <c r="G75" s="234"/>
      <c r="H75" s="232"/>
    </row>
    <row r="76" spans="7:8" ht="12.75">
      <c r="G76" s="234"/>
      <c r="H76" s="232"/>
    </row>
    <row r="77" ht="12.75">
      <c r="H77" s="233"/>
    </row>
    <row r="78" ht="12.75">
      <c r="H78" s="233"/>
    </row>
    <row r="79" ht="12.75">
      <c r="H79" s="233"/>
    </row>
    <row r="80" ht="12.75">
      <c r="H80" s="233"/>
    </row>
    <row r="81" ht="12.75">
      <c r="H81" s="233"/>
    </row>
    <row r="82" ht="12.75">
      <c r="H82" s="233"/>
    </row>
    <row r="83" ht="12.75">
      <c r="H83" s="233"/>
    </row>
    <row r="84" ht="12.75">
      <c r="H84" s="233"/>
    </row>
    <row r="85" ht="12.75">
      <c r="H85" s="233"/>
    </row>
    <row r="86" ht="12.75">
      <c r="H86" s="233"/>
    </row>
    <row r="87" ht="12.75">
      <c r="H87" s="233"/>
    </row>
    <row r="88" ht="12.75">
      <c r="H88" s="233"/>
    </row>
    <row r="89" ht="12.75">
      <c r="H89" s="233"/>
    </row>
    <row r="90" ht="12.75">
      <c r="H90" s="233"/>
    </row>
    <row r="91" ht="12.75">
      <c r="H91" s="233"/>
    </row>
    <row r="92" ht="12.75">
      <c r="H92" s="233"/>
    </row>
    <row r="93" ht="12.75">
      <c r="H93" s="233"/>
    </row>
    <row r="94" ht="12.75">
      <c r="H94" s="233"/>
    </row>
    <row r="95" ht="12.75">
      <c r="H95" s="233"/>
    </row>
    <row r="96" ht="12.75">
      <c r="H96" s="233"/>
    </row>
    <row r="97" ht="12.75">
      <c r="H97" s="233"/>
    </row>
    <row r="98" ht="12.75">
      <c r="H98" s="233"/>
    </row>
    <row r="99" ht="12.75">
      <c r="H99" s="233"/>
    </row>
    <row r="100" ht="12.75">
      <c r="H100" s="233"/>
    </row>
    <row r="101" ht="12.75">
      <c r="H101" s="233"/>
    </row>
    <row r="102" ht="12.75">
      <c r="H102" s="233"/>
    </row>
    <row r="103" ht="12.75">
      <c r="H103" s="233"/>
    </row>
    <row r="104" ht="12.75">
      <c r="H104" s="233"/>
    </row>
    <row r="105" ht="12.75">
      <c r="H105" s="233"/>
    </row>
  </sheetData>
  <sheetProtection password="C71C" sheet="1" objects="1" scenarios="1"/>
  <mergeCells count="1">
    <mergeCell ref="E2:H2"/>
  </mergeCells>
  <printOptions horizontalCentered="1" verticalCentered="1"/>
  <pageMargins left="0.5" right="0.25" top="0.5" bottom="0.5" header="0.25" footer="0.25"/>
  <pageSetup blackAndWhite="1" fitToHeight="1" fitToWidth="1" horizontalDpi="600" verticalDpi="600" orientation="portrait" scale="90" r:id="rId1"/>
  <headerFooter alignWithMargins="0">
    <oddHeader>&amp;C&amp;"Times New Roman,Bold Italic"&amp;14M2M Lite Review</oddHeader>
    <oddFooter>&amp;L&amp;A&amp;R&amp;D &amp;T &amp;F</oddFooter>
  </headerFooter>
</worksheet>
</file>

<file path=xl/worksheets/sheet8.xml><?xml version="1.0" encoding="utf-8"?>
<worksheet xmlns="http://schemas.openxmlformats.org/spreadsheetml/2006/main" xmlns:r="http://schemas.openxmlformats.org/officeDocument/2006/relationships">
  <sheetPr codeName="Sheet3">
    <pageSetUpPr fitToPage="1"/>
  </sheetPr>
  <dimension ref="B2:K48"/>
  <sheetViews>
    <sheetView showGridLines="0" workbookViewId="0" topLeftCell="A1">
      <selection activeCell="A1" sqref="A1"/>
    </sheetView>
  </sheetViews>
  <sheetFormatPr defaultColWidth="9.33203125" defaultRowHeight="12.75"/>
  <cols>
    <col min="1" max="1" width="2.5" style="166" customWidth="1"/>
    <col min="2" max="2" width="3.66015625" style="166" customWidth="1"/>
    <col min="3" max="3" width="35.33203125" style="166" customWidth="1"/>
    <col min="4" max="6" width="15.33203125" style="166" customWidth="1"/>
    <col min="7" max="7" width="15.33203125" style="166" hidden="1" customWidth="1"/>
    <col min="8" max="11" width="15.33203125" style="166" customWidth="1"/>
    <col min="12" max="12" width="2.66015625" style="166" customWidth="1"/>
    <col min="13" max="16384" width="8" style="166" customWidth="1"/>
  </cols>
  <sheetData>
    <row r="1" ht="5.25" customHeight="1"/>
    <row r="2" spans="2:9" ht="15.75">
      <c r="B2" s="167" t="s">
        <v>166</v>
      </c>
      <c r="E2" s="453" t="s">
        <v>165</v>
      </c>
      <c r="F2" s="504">
        <f>Primary!E5</f>
        <v>0</v>
      </c>
      <c r="G2" s="505"/>
      <c r="H2" s="505"/>
      <c r="I2" s="506"/>
    </row>
    <row r="3" ht="15.75">
      <c r="B3" s="196" t="str">
        <f>Primary!E2&amp;", "&amp;Primary!E3</f>
        <v>, </v>
      </c>
    </row>
    <row r="4" ht="5.25" customHeight="1" thickBot="1">
      <c r="B4" s="168"/>
    </row>
    <row r="5" spans="2:11" ht="42" customHeight="1" thickBot="1" thickTop="1">
      <c r="B5" s="459" t="s">
        <v>245</v>
      </c>
      <c r="C5" s="458"/>
      <c r="D5" s="457" t="str">
        <f>"Audit Year "&amp;Primary!E7</f>
        <v>Audit Year </v>
      </c>
      <c r="E5" s="457" t="str">
        <f>"Audit Year "&amp;Primary!E7+1</f>
        <v>Audit Year 1</v>
      </c>
      <c r="F5" s="457" t="str">
        <f>"Audit Year "&amp;Primary!E7+2</f>
        <v>Audit Year 2</v>
      </c>
      <c r="G5" s="457" t="str">
        <f>IF(Primary!E9=0,"YTD Data Not Available","YTD Thru Month "&amp;Primary!E9)</f>
        <v>YTD Data Not Available</v>
      </c>
      <c r="H5" s="457" t="s">
        <v>170</v>
      </c>
      <c r="I5" s="457" t="s">
        <v>168</v>
      </c>
      <c r="J5" s="457" t="s">
        <v>169</v>
      </c>
      <c r="K5" s="457" t="s">
        <v>150</v>
      </c>
    </row>
    <row r="6" spans="2:11" ht="15.75" thickTop="1">
      <c r="B6" s="169" t="s">
        <v>140</v>
      </c>
      <c r="C6" s="170"/>
      <c r="D6" s="171"/>
      <c r="E6" s="171"/>
      <c r="F6" s="171"/>
      <c r="G6" s="171"/>
      <c r="H6" s="171"/>
      <c r="I6" s="171"/>
      <c r="J6" s="171"/>
      <c r="K6" s="171"/>
    </row>
    <row r="7" spans="2:11" ht="5.25" customHeight="1">
      <c r="B7" s="172"/>
      <c r="C7" s="173"/>
      <c r="D7" s="174"/>
      <c r="E7" s="174"/>
      <c r="F7" s="174"/>
      <c r="G7" s="174"/>
      <c r="H7" s="174"/>
      <c r="I7" s="174"/>
      <c r="J7" s="174"/>
      <c r="K7" s="174"/>
    </row>
    <row r="8" spans="2:11" ht="12.75">
      <c r="B8" s="172" t="s">
        <v>205</v>
      </c>
      <c r="C8" s="175"/>
      <c r="D8" s="176">
        <f>'Tier2 Inc&amp;Exp'!E11</f>
        <v>0</v>
      </c>
      <c r="E8" s="176">
        <f>'Tier2 Inc&amp;Exp'!F11</f>
        <v>0</v>
      </c>
      <c r="F8" s="176">
        <f>'Tier2 Inc&amp;Exp'!G11</f>
        <v>0</v>
      </c>
      <c r="G8" s="176">
        <f>'Tier2 Inc&amp;Exp'!H11</f>
        <v>0</v>
      </c>
      <c r="H8" s="176">
        <f>'Tier2 Inc&amp;Exp'!I11</f>
        <v>0</v>
      </c>
      <c r="I8" s="176">
        <f>'Tier2 Inc&amp;Exp'!J11</f>
        <v>0</v>
      </c>
      <c r="J8" s="176">
        <f>'Tier2 Inc&amp;Exp'!K11</f>
        <v>0</v>
      </c>
      <c r="K8" s="176">
        <f>'Tier2 Inc&amp;Exp'!L11</f>
        <v>0</v>
      </c>
    </row>
    <row r="9" spans="2:11" ht="12.75">
      <c r="B9" s="172" t="s">
        <v>206</v>
      </c>
      <c r="C9" s="175"/>
      <c r="D9" s="176">
        <f>'Tier2 Inc&amp;Exp'!E12</f>
        <v>0</v>
      </c>
      <c r="E9" s="176">
        <f>'Tier2 Inc&amp;Exp'!F12</f>
        <v>0</v>
      </c>
      <c r="F9" s="176">
        <f>'Tier2 Inc&amp;Exp'!G12</f>
        <v>0</v>
      </c>
      <c r="G9" s="176">
        <f>'Tier2 Inc&amp;Exp'!H12</f>
        <v>0</v>
      </c>
      <c r="H9" s="176">
        <f>'Tier2 Inc&amp;Exp'!I12</f>
        <v>0</v>
      </c>
      <c r="I9" s="176">
        <f>'Tier2 Inc&amp;Exp'!J12</f>
        <v>0</v>
      </c>
      <c r="J9" s="176">
        <f>'Tier2 Inc&amp;Exp'!K12</f>
        <v>0</v>
      </c>
      <c r="K9" s="176">
        <f>'Tier2 Inc&amp;Exp'!L12</f>
        <v>0</v>
      </c>
    </row>
    <row r="10" spans="2:11" ht="12.75">
      <c r="B10" s="172" t="s">
        <v>207</v>
      </c>
      <c r="C10" s="175"/>
      <c r="D10" s="176">
        <f>'Tier2 Inc&amp;Exp'!E13</f>
        <v>0</v>
      </c>
      <c r="E10" s="176">
        <f>'Tier2 Inc&amp;Exp'!F13</f>
        <v>0</v>
      </c>
      <c r="F10" s="176">
        <f>'Tier2 Inc&amp;Exp'!G13</f>
        <v>0</v>
      </c>
      <c r="G10" s="176">
        <f>'Tier2 Inc&amp;Exp'!H13</f>
        <v>0</v>
      </c>
      <c r="H10" s="176">
        <f>'Tier2 Inc&amp;Exp'!I13</f>
        <v>0</v>
      </c>
      <c r="I10" s="176">
        <f>'Tier2 Inc&amp;Exp'!J13</f>
        <v>0</v>
      </c>
      <c r="J10" s="176">
        <f>'Tier2 Inc&amp;Exp'!K13</f>
        <v>0</v>
      </c>
      <c r="K10" s="176">
        <f>'Tier2 Inc&amp;Exp'!L13</f>
        <v>0</v>
      </c>
    </row>
    <row r="11" spans="2:11" ht="12.75">
      <c r="B11" s="172" t="s">
        <v>208</v>
      </c>
      <c r="C11" s="175"/>
      <c r="D11" s="176">
        <f>'Tier2 Inc&amp;Exp'!E15</f>
        <v>0</v>
      </c>
      <c r="E11" s="176">
        <f>'Tier2 Inc&amp;Exp'!F15</f>
        <v>0</v>
      </c>
      <c r="F11" s="176">
        <f>'Tier2 Inc&amp;Exp'!G15</f>
        <v>0</v>
      </c>
      <c r="G11" s="176">
        <f>'Tier2 Inc&amp;Exp'!H15</f>
        <v>0</v>
      </c>
      <c r="H11" s="176">
        <f>'Tier2 Inc&amp;Exp'!I15</f>
        <v>0</v>
      </c>
      <c r="I11" s="176">
        <f>'Tier2 Inc&amp;Exp'!J15</f>
        <v>0</v>
      </c>
      <c r="J11" s="176">
        <f>'Tier2 Inc&amp;Exp'!K15</f>
        <v>0</v>
      </c>
      <c r="K11" s="176">
        <f>'Tier2 Inc&amp;Exp'!L15</f>
        <v>0</v>
      </c>
    </row>
    <row r="12" spans="2:11" ht="12.75">
      <c r="B12" s="172" t="s">
        <v>209</v>
      </c>
      <c r="C12" s="175"/>
      <c r="D12" s="176">
        <f>'Tier2 Inc&amp;Exp'!E20</f>
        <v>0</v>
      </c>
      <c r="E12" s="176">
        <f>'Tier2 Inc&amp;Exp'!F20</f>
        <v>0</v>
      </c>
      <c r="F12" s="176">
        <f>'Tier2 Inc&amp;Exp'!G20</f>
        <v>0</v>
      </c>
      <c r="G12" s="176">
        <f>'Tier2 Inc&amp;Exp'!H20</f>
        <v>0</v>
      </c>
      <c r="H12" s="176">
        <f>'Tier2 Inc&amp;Exp'!I20</f>
        <v>0</v>
      </c>
      <c r="I12" s="176">
        <f>'Tier2 Inc&amp;Exp'!J20</f>
        <v>0</v>
      </c>
      <c r="J12" s="176">
        <f>'Tier2 Inc&amp;Exp'!K20</f>
        <v>0</v>
      </c>
      <c r="K12" s="176">
        <f>'Tier2 Inc&amp;Exp'!L20</f>
        <v>0</v>
      </c>
    </row>
    <row r="13" spans="2:11" ht="12.75">
      <c r="B13" s="172" t="s">
        <v>210</v>
      </c>
      <c r="C13" s="175"/>
      <c r="D13" s="176">
        <f>'Tier2 Inc&amp;Exp'!E21</f>
        <v>0</v>
      </c>
      <c r="E13" s="176">
        <f>'Tier2 Inc&amp;Exp'!F21</f>
        <v>0</v>
      </c>
      <c r="F13" s="176">
        <f>'Tier2 Inc&amp;Exp'!G21</f>
        <v>0</v>
      </c>
      <c r="G13" s="176">
        <f>'Tier2 Inc&amp;Exp'!H21</f>
        <v>0</v>
      </c>
      <c r="H13" s="176">
        <f>'Tier2 Inc&amp;Exp'!I21</f>
        <v>0</v>
      </c>
      <c r="I13" s="176">
        <f>'Tier2 Inc&amp;Exp'!J21</f>
        <v>0</v>
      </c>
      <c r="J13" s="176">
        <f>'Tier2 Inc&amp;Exp'!K21</f>
        <v>0</v>
      </c>
      <c r="K13" s="176">
        <f>'Tier2 Inc&amp;Exp'!L21</f>
        <v>0</v>
      </c>
    </row>
    <row r="14" spans="2:11" ht="12.75">
      <c r="B14" s="240" t="s">
        <v>158</v>
      </c>
      <c r="C14" s="175"/>
      <c r="D14" s="176">
        <f>'Tier2 Inc&amp;Exp'!E16</f>
        <v>0</v>
      </c>
      <c r="E14" s="176">
        <f>'Tier2 Inc&amp;Exp'!F16</f>
        <v>0</v>
      </c>
      <c r="F14" s="176">
        <f>'Tier2 Inc&amp;Exp'!G16</f>
        <v>0</v>
      </c>
      <c r="G14" s="176">
        <f>'Tier2 Inc&amp;Exp'!H16</f>
        <v>0</v>
      </c>
      <c r="H14" s="176">
        <f>'Tier2 Inc&amp;Exp'!I16</f>
        <v>0</v>
      </c>
      <c r="I14" s="176">
        <f>'Tier2 Inc&amp;Exp'!J16</f>
        <v>0</v>
      </c>
      <c r="J14" s="176">
        <f>'Tier2 Inc&amp;Exp'!K16</f>
        <v>0</v>
      </c>
      <c r="K14" s="176">
        <f>'Tier2 Inc&amp;Exp'!L16</f>
        <v>0</v>
      </c>
    </row>
    <row r="15" spans="2:11" ht="15">
      <c r="B15" s="177" t="s">
        <v>141</v>
      </c>
      <c r="C15" s="178"/>
      <c r="D15" s="179">
        <f>SUM(D8:D14)</f>
        <v>0</v>
      </c>
      <c r="E15" s="179">
        <f aca="true" t="shared" si="0" ref="E15:K15">SUM(E8:E14)</f>
        <v>0</v>
      </c>
      <c r="F15" s="179">
        <f t="shared" si="0"/>
        <v>0</v>
      </c>
      <c r="G15" s="179">
        <f t="shared" si="0"/>
        <v>0</v>
      </c>
      <c r="H15" s="179">
        <f t="shared" si="0"/>
        <v>0</v>
      </c>
      <c r="I15" s="179">
        <f t="shared" si="0"/>
        <v>0</v>
      </c>
      <c r="J15" s="179">
        <f t="shared" si="0"/>
        <v>0</v>
      </c>
      <c r="K15" s="179">
        <f t="shared" si="0"/>
        <v>0</v>
      </c>
    </row>
    <row r="16" spans="2:11" ht="5.25" customHeight="1">
      <c r="B16" s="180"/>
      <c r="C16" s="181"/>
      <c r="D16" s="174"/>
      <c r="E16" s="174"/>
      <c r="F16" s="174"/>
      <c r="G16" s="174"/>
      <c r="H16" s="174"/>
      <c r="I16" s="174"/>
      <c r="J16" s="174"/>
      <c r="K16" s="174"/>
    </row>
    <row r="17" spans="2:11" ht="15">
      <c r="B17" s="182" t="s">
        <v>142</v>
      </c>
      <c r="C17" s="181"/>
      <c r="D17" s="174"/>
      <c r="E17" s="174"/>
      <c r="F17" s="174"/>
      <c r="G17" s="174"/>
      <c r="H17" s="174"/>
      <c r="I17" s="174"/>
      <c r="J17" s="174"/>
      <c r="K17" s="174"/>
    </row>
    <row r="18" spans="2:11" ht="12.75">
      <c r="B18" s="183" t="s">
        <v>56</v>
      </c>
      <c r="C18" s="181"/>
      <c r="D18" s="176">
        <f>'Tier2 Inc&amp;Exp'!E124</f>
        <v>0</v>
      </c>
      <c r="E18" s="176">
        <f>'Tier2 Inc&amp;Exp'!F124</f>
        <v>0</v>
      </c>
      <c r="F18" s="176">
        <f>'Tier2 Inc&amp;Exp'!G124</f>
        <v>0</v>
      </c>
      <c r="G18" s="176">
        <f>'Tier2 Inc&amp;Exp'!H124</f>
        <v>0</v>
      </c>
      <c r="H18" s="176">
        <f>IF(Primary!$E$9=0,0,G18*12/Primary!$E$9)</f>
        <v>0</v>
      </c>
      <c r="I18" s="176">
        <f>'Tier2 Inc&amp;Exp'!J124</f>
        <v>0</v>
      </c>
      <c r="J18" s="176">
        <f>'Tier2 Inc&amp;Exp'!K124</f>
        <v>0</v>
      </c>
      <c r="K18" s="176">
        <f>'Tier2 Inc&amp;Exp'!L124</f>
        <v>0</v>
      </c>
    </row>
    <row r="19" spans="2:11" ht="12.75">
      <c r="B19" s="183" t="s">
        <v>57</v>
      </c>
      <c r="C19" s="181"/>
      <c r="D19" s="176">
        <f>'Tier2 Inc&amp;Exp'!E125</f>
        <v>0</v>
      </c>
      <c r="E19" s="176">
        <f>'Tier2 Inc&amp;Exp'!F125</f>
        <v>0</v>
      </c>
      <c r="F19" s="176">
        <f>'Tier2 Inc&amp;Exp'!G125</f>
        <v>0</v>
      </c>
      <c r="G19" s="176">
        <f>'Tier2 Inc&amp;Exp'!H125</f>
        <v>0</v>
      </c>
      <c r="H19" s="176">
        <f>IF(Primary!$E$9=0,0,G19*12/Primary!$E$9)</f>
        <v>0</v>
      </c>
      <c r="I19" s="176">
        <f>'Tier2 Inc&amp;Exp'!J125</f>
        <v>0</v>
      </c>
      <c r="J19" s="176">
        <f>'Tier2 Inc&amp;Exp'!K125</f>
        <v>0</v>
      </c>
      <c r="K19" s="176">
        <f>'Tier2 Inc&amp;Exp'!L125</f>
        <v>0</v>
      </c>
    </row>
    <row r="20" spans="2:11" ht="12.75">
      <c r="B20" s="184" t="s">
        <v>143</v>
      </c>
      <c r="C20" s="181"/>
      <c r="D20" s="176">
        <f>'Tier2 Inc&amp;Exp'!E126</f>
        <v>0</v>
      </c>
      <c r="E20" s="176">
        <f>'Tier2 Inc&amp;Exp'!F126</f>
        <v>0</v>
      </c>
      <c r="F20" s="176">
        <f>'Tier2 Inc&amp;Exp'!G126</f>
        <v>0</v>
      </c>
      <c r="G20" s="176">
        <f>'Tier2 Inc&amp;Exp'!H126</f>
        <v>0</v>
      </c>
      <c r="H20" s="176">
        <f>IF(Primary!$E$9=0,0,G20*12/Primary!$E$9)</f>
        <v>0</v>
      </c>
      <c r="I20" s="176">
        <f>'Tier2 Inc&amp;Exp'!J126</f>
        <v>0</v>
      </c>
      <c r="J20" s="176">
        <f>'Tier2 Inc&amp;Exp'!K126</f>
        <v>0</v>
      </c>
      <c r="K20" s="176">
        <f>'Tier2 Inc&amp;Exp'!L126</f>
        <v>0</v>
      </c>
    </row>
    <row r="21" spans="2:11" ht="12.75">
      <c r="B21" s="183" t="s">
        <v>59</v>
      </c>
      <c r="C21" s="181"/>
      <c r="D21" s="176">
        <f>'Tier2 Inc&amp;Exp'!E127</f>
        <v>0</v>
      </c>
      <c r="E21" s="176">
        <f>'Tier2 Inc&amp;Exp'!F127</f>
        <v>0</v>
      </c>
      <c r="F21" s="176">
        <f>'Tier2 Inc&amp;Exp'!G127</f>
        <v>0</v>
      </c>
      <c r="G21" s="176">
        <f>'Tier2 Inc&amp;Exp'!H127</f>
        <v>0</v>
      </c>
      <c r="H21" s="176">
        <f>IF(Primary!$E$9=0,0,G21*12/Primary!$E$9)</f>
        <v>0</v>
      </c>
      <c r="I21" s="176">
        <f>'Tier2 Inc&amp;Exp'!J127</f>
        <v>0</v>
      </c>
      <c r="J21" s="176">
        <f>'Tier2 Inc&amp;Exp'!K127</f>
        <v>0</v>
      </c>
      <c r="K21" s="176">
        <f>'Tier2 Inc&amp;Exp'!L127</f>
        <v>0</v>
      </c>
    </row>
    <row r="22" spans="2:11" ht="12.75">
      <c r="B22" s="183" t="s">
        <v>60</v>
      </c>
      <c r="C22" s="181"/>
      <c r="D22" s="176">
        <f>'Tier2 Inc&amp;Exp'!E128</f>
        <v>0</v>
      </c>
      <c r="E22" s="176">
        <f>'Tier2 Inc&amp;Exp'!F128</f>
        <v>0</v>
      </c>
      <c r="F22" s="176">
        <f>'Tier2 Inc&amp;Exp'!G128</f>
        <v>0</v>
      </c>
      <c r="G22" s="176">
        <f>'Tier2 Inc&amp;Exp'!H128</f>
        <v>0</v>
      </c>
      <c r="H22" s="176">
        <f>IF(Primary!$E$9=0,0,G22*12/Primary!$E$9)</f>
        <v>0</v>
      </c>
      <c r="I22" s="176">
        <f>'Tier2 Inc&amp;Exp'!J128</f>
        <v>0</v>
      </c>
      <c r="J22" s="176">
        <f>'Tier2 Inc&amp;Exp'!K128</f>
        <v>0</v>
      </c>
      <c r="K22" s="176">
        <f>'Tier2 Inc&amp;Exp'!L128</f>
        <v>0</v>
      </c>
    </row>
    <row r="23" spans="2:11" ht="12.75">
      <c r="B23" s="172" t="s">
        <v>61</v>
      </c>
      <c r="C23" s="181"/>
      <c r="D23" s="176">
        <f>'Tier2 Inc&amp;Exp'!E129</f>
        <v>0</v>
      </c>
      <c r="E23" s="176">
        <f>'Tier2 Inc&amp;Exp'!F129</f>
        <v>0</v>
      </c>
      <c r="F23" s="176">
        <f>'Tier2 Inc&amp;Exp'!G129</f>
        <v>0</v>
      </c>
      <c r="G23" s="176">
        <f>'Tier2 Inc&amp;Exp'!H129</f>
        <v>0</v>
      </c>
      <c r="H23" s="176">
        <f>IF(Primary!$E$9=0,0,G23*12/Primary!$E$9)</f>
        <v>0</v>
      </c>
      <c r="I23" s="176">
        <f>'Tier2 Inc&amp;Exp'!J129</f>
        <v>0</v>
      </c>
      <c r="J23" s="176">
        <f>'Tier2 Inc&amp;Exp'!K129</f>
        <v>0</v>
      </c>
      <c r="K23" s="176">
        <f>'Tier2 Inc&amp;Exp'!L129</f>
        <v>0</v>
      </c>
    </row>
    <row r="24" spans="2:11" ht="12.75">
      <c r="B24" s="172" t="s">
        <v>62</v>
      </c>
      <c r="C24" s="181"/>
      <c r="D24" s="176">
        <f>'Tier2 Inc&amp;Exp'!E130</f>
        <v>0</v>
      </c>
      <c r="E24" s="176">
        <f>'Tier2 Inc&amp;Exp'!F130</f>
        <v>0</v>
      </c>
      <c r="F24" s="176">
        <f>'Tier2 Inc&amp;Exp'!G130</f>
        <v>0</v>
      </c>
      <c r="G24" s="176">
        <f>'Tier2 Inc&amp;Exp'!H130</f>
        <v>0</v>
      </c>
      <c r="H24" s="176">
        <f>IF(Primary!$E$9=0,0,G24*12/Primary!$E$9)</f>
        <v>0</v>
      </c>
      <c r="I24" s="176">
        <f>'Tier2 Inc&amp;Exp'!J130</f>
        <v>0</v>
      </c>
      <c r="J24" s="176">
        <f>'Tier2 Inc&amp;Exp'!K130</f>
        <v>0</v>
      </c>
      <c r="K24" s="176">
        <f>'Tier2 Inc&amp;Exp'!L130</f>
        <v>0</v>
      </c>
    </row>
    <row r="25" spans="2:11" ht="12.75">
      <c r="B25" s="184" t="s">
        <v>63</v>
      </c>
      <c r="C25" s="181"/>
      <c r="D25" s="176">
        <f>'Tier2 Inc&amp;Exp'!E131</f>
        <v>0</v>
      </c>
      <c r="E25" s="176">
        <f>'Tier2 Inc&amp;Exp'!F131</f>
        <v>0</v>
      </c>
      <c r="F25" s="176">
        <f>'Tier2 Inc&amp;Exp'!G131</f>
        <v>0</v>
      </c>
      <c r="G25" s="176">
        <f>'Tier2 Inc&amp;Exp'!H131</f>
        <v>0</v>
      </c>
      <c r="H25" s="176">
        <f>IF(Primary!$E$9=0,0,G25*12/Primary!$E$9)</f>
        <v>0</v>
      </c>
      <c r="I25" s="176">
        <f>'Tier2 Inc&amp;Exp'!J131</f>
        <v>0</v>
      </c>
      <c r="J25" s="176">
        <f>'Tier2 Inc&amp;Exp'!K131</f>
        <v>0</v>
      </c>
      <c r="K25" s="176">
        <f>'Tier2 Inc&amp;Exp'!L131</f>
        <v>0</v>
      </c>
    </row>
    <row r="26" spans="2:11" ht="12.75">
      <c r="B26" s="172" t="s">
        <v>144</v>
      </c>
      <c r="C26" s="181"/>
      <c r="D26" s="176">
        <f>'Tier2 Inc&amp;Exp'!E132</f>
        <v>0</v>
      </c>
      <c r="E26" s="176">
        <f>'Tier2 Inc&amp;Exp'!F132</f>
        <v>0</v>
      </c>
      <c r="F26" s="176">
        <f>'Tier2 Inc&amp;Exp'!G132</f>
        <v>0</v>
      </c>
      <c r="G26" s="176">
        <f>'Tier2 Inc&amp;Exp'!H132</f>
        <v>0</v>
      </c>
      <c r="H26" s="176">
        <v>0</v>
      </c>
      <c r="I26" s="176">
        <f>'Tier2 Inc&amp;Exp'!J132</f>
        <v>0</v>
      </c>
      <c r="J26" s="176">
        <f>'Tier2 Inc&amp;Exp'!K132</f>
        <v>0</v>
      </c>
      <c r="K26" s="176">
        <f>'Tier2 Inc&amp;Exp'!L132</f>
        <v>0</v>
      </c>
    </row>
    <row r="27" spans="2:11" ht="12.75">
      <c r="B27" s="172" t="s">
        <v>64</v>
      </c>
      <c r="C27" s="181"/>
      <c r="D27" s="176">
        <f>'Tier2 Inc&amp;Exp'!E133</f>
        <v>0</v>
      </c>
      <c r="E27" s="176">
        <f>'Tier2 Inc&amp;Exp'!F133</f>
        <v>0</v>
      </c>
      <c r="F27" s="176">
        <f>'Tier2 Inc&amp;Exp'!G133</f>
        <v>0</v>
      </c>
      <c r="G27" s="176">
        <f>'Tier2 Inc&amp;Exp'!H133</f>
        <v>0</v>
      </c>
      <c r="H27" s="176">
        <v>0</v>
      </c>
      <c r="I27" s="176">
        <f>'Tier2 Inc&amp;Exp'!J133</f>
        <v>0</v>
      </c>
      <c r="J27" s="176">
        <f>'Tier2 Inc&amp;Exp'!K133</f>
        <v>0</v>
      </c>
      <c r="K27" s="176">
        <f>'Tier2 Inc&amp;Exp'!L133</f>
        <v>0</v>
      </c>
    </row>
    <row r="28" spans="2:11" ht="12.75">
      <c r="B28" s="185" t="s">
        <v>67</v>
      </c>
      <c r="C28" s="181"/>
      <c r="D28" s="176">
        <f>'Tier2 Inc&amp;Exp'!E134</f>
        <v>0</v>
      </c>
      <c r="E28" s="176">
        <f>'Tier2 Inc&amp;Exp'!F134</f>
        <v>0</v>
      </c>
      <c r="F28" s="176">
        <f>'Tier2 Inc&amp;Exp'!G134</f>
        <v>0</v>
      </c>
      <c r="G28" s="176">
        <f>'Tier2 Inc&amp;Exp'!H134</f>
        <v>0</v>
      </c>
      <c r="H28" s="176">
        <v>0</v>
      </c>
      <c r="I28" s="176">
        <f>'Tier2 Inc&amp;Exp'!J134</f>
        <v>0</v>
      </c>
      <c r="J28" s="176">
        <f>'Tier2 Inc&amp;Exp'!K134</f>
        <v>0</v>
      </c>
      <c r="K28" s="176">
        <f>'Tier2 Inc&amp;Exp'!L134</f>
        <v>0</v>
      </c>
    </row>
    <row r="29" spans="2:11" ht="15">
      <c r="B29" s="177" t="s">
        <v>145</v>
      </c>
      <c r="C29" s="181"/>
      <c r="D29" s="179">
        <f>SUM(D18:D28)</f>
        <v>0</v>
      </c>
      <c r="E29" s="179">
        <f aca="true" t="shared" si="1" ref="E29:K29">SUM(E18:E28)</f>
        <v>0</v>
      </c>
      <c r="F29" s="179">
        <f t="shared" si="1"/>
        <v>0</v>
      </c>
      <c r="G29" s="179">
        <f t="shared" si="1"/>
        <v>0</v>
      </c>
      <c r="H29" s="179">
        <f t="shared" si="1"/>
        <v>0</v>
      </c>
      <c r="I29" s="179">
        <f t="shared" si="1"/>
        <v>0</v>
      </c>
      <c r="J29" s="179">
        <f t="shared" si="1"/>
        <v>0</v>
      </c>
      <c r="K29" s="179">
        <f t="shared" si="1"/>
        <v>0</v>
      </c>
    </row>
    <row r="30" spans="2:11" ht="5.25" customHeight="1" thickBot="1">
      <c r="B30" s="177"/>
      <c r="C30" s="181"/>
      <c r="D30" s="176"/>
      <c r="E30" s="176"/>
      <c r="F30" s="176"/>
      <c r="G30" s="176"/>
      <c r="H30" s="176"/>
      <c r="I30" s="176"/>
      <c r="J30" s="176"/>
      <c r="K30" s="176"/>
    </row>
    <row r="31" spans="2:11" s="192" customFormat="1" ht="15" customHeight="1" thickBot="1" thickTop="1">
      <c r="B31" s="177" t="s">
        <v>159</v>
      </c>
      <c r="C31" s="193"/>
      <c r="D31" s="194">
        <f>'Tier2 Inc&amp;Exp'!E96</f>
        <v>0</v>
      </c>
      <c r="E31" s="194">
        <f>'Tier2 Inc&amp;Exp'!F96</f>
        <v>0</v>
      </c>
      <c r="F31" s="194">
        <f>'Tier2 Inc&amp;Exp'!G96</f>
        <v>0</v>
      </c>
      <c r="G31" s="194">
        <f>'Tier2 Inc&amp;Exp'!H96</f>
        <v>0</v>
      </c>
      <c r="H31" s="194">
        <f>'Tier2 Inc&amp;Exp'!I96</f>
        <v>0</v>
      </c>
      <c r="I31" s="194">
        <f>'Tier2 Inc&amp;Exp'!J96</f>
        <v>0</v>
      </c>
      <c r="J31" s="194">
        <f>'Tier2 Inc&amp;Exp'!K96</f>
        <v>0</v>
      </c>
      <c r="K31" s="194">
        <f>'Tier2 Inc&amp;Exp'!L96</f>
        <v>0</v>
      </c>
    </row>
    <row r="32" spans="2:11" ht="5.25" customHeight="1" thickTop="1">
      <c r="B32" s="177"/>
      <c r="C32" s="181"/>
      <c r="D32" s="176"/>
      <c r="E32" s="176"/>
      <c r="F32" s="176"/>
      <c r="G32" s="176"/>
      <c r="H32" s="176"/>
      <c r="I32" s="176"/>
      <c r="J32" s="176"/>
      <c r="K32" s="176"/>
    </row>
    <row r="33" spans="2:11" ht="12.75">
      <c r="B33" s="172" t="s">
        <v>146</v>
      </c>
      <c r="C33" s="181"/>
      <c r="D33" s="176">
        <f>'Tier2 Inc&amp;Exp'!E98</f>
        <v>0</v>
      </c>
      <c r="E33" s="176">
        <f>'Tier2 Inc&amp;Exp'!F98</f>
        <v>0</v>
      </c>
      <c r="F33" s="176">
        <f>'Tier2 Inc&amp;Exp'!G98</f>
        <v>0</v>
      </c>
      <c r="G33" s="176">
        <f>'Tier2 Inc&amp;Exp'!H98</f>
        <v>0</v>
      </c>
      <c r="H33" s="176">
        <v>0</v>
      </c>
      <c r="I33" s="176">
        <f>'Tier2 Inc&amp;Exp'!J98</f>
        <v>0</v>
      </c>
      <c r="J33" s="176">
        <f>'Tier2 Inc&amp;Exp'!K98</f>
        <v>0</v>
      </c>
      <c r="K33" s="176">
        <f>'Tier2 Inc&amp;Exp'!L98</f>
        <v>0</v>
      </c>
    </row>
    <row r="34" spans="2:11" ht="5.25" customHeight="1" thickBot="1">
      <c r="B34" s="172"/>
      <c r="C34" s="181"/>
      <c r="D34" s="176"/>
      <c r="E34" s="176"/>
      <c r="F34" s="176"/>
      <c r="G34" s="176"/>
      <c r="H34" s="176"/>
      <c r="I34" s="176"/>
      <c r="J34" s="176"/>
      <c r="K34" s="176"/>
    </row>
    <row r="35" spans="2:11" ht="15" customHeight="1" thickBot="1" thickTop="1">
      <c r="B35" s="177" t="s">
        <v>147</v>
      </c>
      <c r="C35" s="181"/>
      <c r="D35" s="190">
        <f>'Tier2 Inc&amp;Exp'!E100</f>
        <v>0</v>
      </c>
      <c r="E35" s="190">
        <f>'Tier2 Inc&amp;Exp'!F100</f>
        <v>0</v>
      </c>
      <c r="F35" s="190">
        <f>'Tier2 Inc&amp;Exp'!G100</f>
        <v>0</v>
      </c>
      <c r="G35" s="190">
        <f>'Tier2 Inc&amp;Exp'!H100</f>
        <v>0</v>
      </c>
      <c r="H35" s="190">
        <f>'Tier2 Inc&amp;Exp'!I100</f>
        <v>0</v>
      </c>
      <c r="I35" s="190">
        <f>'Tier2 Inc&amp;Exp'!J100</f>
        <v>0</v>
      </c>
      <c r="J35" s="190">
        <f>'Tier2 Inc&amp;Exp'!K100</f>
        <v>0</v>
      </c>
      <c r="K35" s="190">
        <f>'Tier2 Inc&amp;Exp'!L100</f>
        <v>0</v>
      </c>
    </row>
    <row r="36" spans="2:11" ht="5.25" customHeight="1" thickTop="1">
      <c r="B36" s="180"/>
      <c r="C36" s="181"/>
      <c r="D36" s="176"/>
      <c r="E36" s="176"/>
      <c r="F36" s="176"/>
      <c r="G36" s="176"/>
      <c r="H36" s="176"/>
      <c r="I36" s="176"/>
      <c r="J36" s="176"/>
      <c r="K36" s="176"/>
    </row>
    <row r="37" spans="2:11" ht="12.75" customHeight="1">
      <c r="B37" s="191" t="s">
        <v>153</v>
      </c>
      <c r="C37" s="181"/>
      <c r="D37" s="176"/>
      <c r="E37" s="176"/>
      <c r="F37" s="176"/>
      <c r="G37" s="176"/>
      <c r="H37" s="176"/>
      <c r="I37" s="176"/>
      <c r="J37" s="176"/>
      <c r="K37" s="176"/>
    </row>
    <row r="38" spans="2:11" ht="12.75">
      <c r="B38" s="186" t="s">
        <v>178</v>
      </c>
      <c r="C38" s="181"/>
      <c r="D38" s="176">
        <f>'Tier2 Inc&amp;Exp'!E108</f>
        <v>0</v>
      </c>
      <c r="E38" s="176">
        <f>'Tier2 Inc&amp;Exp'!F108</f>
        <v>0</v>
      </c>
      <c r="F38" s="176">
        <f>'Tier2 Inc&amp;Exp'!G108</f>
        <v>0</v>
      </c>
      <c r="G38" s="176">
        <f>'Tier2 Inc&amp;Exp'!H108</f>
        <v>0</v>
      </c>
      <c r="H38" s="176">
        <f>IF(Primary!$E$9=0,0,G38*12/Primary!$E$9)</f>
        <v>0</v>
      </c>
      <c r="I38" s="176">
        <f>'Tier2 Inc&amp;Exp'!J108</f>
        <v>0</v>
      </c>
      <c r="J38" s="176">
        <f>'Tier2 Inc&amp;Exp'!K108</f>
        <v>0</v>
      </c>
      <c r="K38" s="176">
        <f>'Tier2 Inc&amp;Exp'!L108</f>
        <v>0</v>
      </c>
    </row>
    <row r="39" spans="2:11" ht="12.75">
      <c r="B39" s="186" t="s">
        <v>154</v>
      </c>
      <c r="C39" s="181"/>
      <c r="D39" s="176">
        <f>'Tier2 Inc&amp;Exp'!E109</f>
        <v>0</v>
      </c>
      <c r="E39" s="176">
        <f>'Tier2 Inc&amp;Exp'!F109</f>
        <v>0</v>
      </c>
      <c r="F39" s="176">
        <f>'Tier2 Inc&amp;Exp'!G109</f>
        <v>0</v>
      </c>
      <c r="G39" s="176">
        <f>'Tier2 Inc&amp;Exp'!H109</f>
        <v>0</v>
      </c>
      <c r="H39" s="176">
        <f>IF(Primary!$E$9=0,0,G39*12/Primary!$E$9)</f>
        <v>0</v>
      </c>
      <c r="I39" s="176">
        <f>'Tier2 Inc&amp;Exp'!J109</f>
        <v>0</v>
      </c>
      <c r="J39" s="176">
        <f>'Tier2 Inc&amp;Exp'!K109</f>
        <v>0</v>
      </c>
      <c r="K39" s="176">
        <f>'Tier2 Inc&amp;Exp'!L109</f>
        <v>0</v>
      </c>
    </row>
    <row r="40" spans="2:11" ht="12.75">
      <c r="B40" s="186" t="s">
        <v>155</v>
      </c>
      <c r="C40" s="181"/>
      <c r="D40" s="176">
        <f>'Tier2 Inc&amp;Exp'!E110</f>
        <v>0</v>
      </c>
      <c r="E40" s="176">
        <f>'Tier2 Inc&amp;Exp'!F110</f>
        <v>0</v>
      </c>
      <c r="F40" s="176">
        <f>'Tier2 Inc&amp;Exp'!G110</f>
        <v>0</v>
      </c>
      <c r="G40" s="176">
        <f>'Tier2 Inc&amp;Exp'!H110</f>
        <v>0</v>
      </c>
      <c r="H40" s="176">
        <f>IF(Primary!$E$9=0,0,G40*12/Primary!$E$9)</f>
        <v>0</v>
      </c>
      <c r="I40" s="176">
        <f>'Tier2 Inc&amp;Exp'!J110</f>
        <v>0</v>
      </c>
      <c r="J40" s="176">
        <f>'Tier2 Inc&amp;Exp'!K110</f>
        <v>0</v>
      </c>
      <c r="K40" s="176">
        <f>'Tier2 Inc&amp;Exp'!L110</f>
        <v>0</v>
      </c>
    </row>
    <row r="41" spans="2:11" ht="12.75">
      <c r="B41" s="186" t="s">
        <v>156</v>
      </c>
      <c r="C41" s="181"/>
      <c r="D41" s="189">
        <f>'Tier2 Inc&amp;Exp'!E111</f>
        <v>0</v>
      </c>
      <c r="E41" s="189">
        <f>'Tier2 Inc&amp;Exp'!F111</f>
        <v>0</v>
      </c>
      <c r="F41" s="189">
        <f>'Tier2 Inc&amp;Exp'!G111</f>
        <v>0</v>
      </c>
      <c r="G41" s="189">
        <f>'Tier2 Inc&amp;Exp'!H111</f>
        <v>0</v>
      </c>
      <c r="H41" s="189">
        <f>IF(Primary!$E$9=0,0,G41*12/Primary!$E$9)</f>
        <v>0</v>
      </c>
      <c r="I41" s="189">
        <f>'Tier2 Inc&amp;Exp'!J111</f>
        <v>0</v>
      </c>
      <c r="J41" s="189">
        <f>'Tier2 Inc&amp;Exp'!K111</f>
        <v>0</v>
      </c>
      <c r="K41" s="189">
        <f>'Tier2 Inc&amp;Exp'!L111</f>
        <v>0</v>
      </c>
    </row>
    <row r="42" spans="2:11" ht="12.75">
      <c r="B42" s="191" t="s">
        <v>157</v>
      </c>
      <c r="C42" s="181"/>
      <c r="D42" s="179">
        <f aca="true" t="shared" si="2" ref="D42:I42">SUM(D38:D41)</f>
        <v>0</v>
      </c>
      <c r="E42" s="179">
        <f t="shared" si="2"/>
        <v>0</v>
      </c>
      <c r="F42" s="179">
        <f t="shared" si="2"/>
        <v>0</v>
      </c>
      <c r="G42" s="179">
        <f t="shared" si="2"/>
        <v>0</v>
      </c>
      <c r="H42" s="179">
        <f t="shared" si="2"/>
        <v>0</v>
      </c>
      <c r="I42" s="179">
        <f t="shared" si="2"/>
        <v>0</v>
      </c>
      <c r="J42" s="179">
        <f>SUM(J38:J41)</f>
        <v>0</v>
      </c>
      <c r="K42" s="179">
        <f>SUM(K38:K41)</f>
        <v>0</v>
      </c>
    </row>
    <row r="43" spans="2:11" ht="12.75">
      <c r="B43" s="180"/>
      <c r="C43" s="181"/>
      <c r="D43" s="179"/>
      <c r="E43" s="179"/>
      <c r="F43" s="179"/>
      <c r="G43" s="179"/>
      <c r="H43" s="179"/>
      <c r="I43" s="179"/>
      <c r="J43" s="179"/>
      <c r="K43" s="179"/>
    </row>
    <row r="44" spans="2:11" ht="12.75">
      <c r="B44" s="186" t="s">
        <v>148</v>
      </c>
      <c r="C44" s="187"/>
      <c r="D44" s="179">
        <f aca="true" t="shared" si="3" ref="D44:I44">D35-D42</f>
        <v>0</v>
      </c>
      <c r="E44" s="179">
        <f t="shared" si="3"/>
        <v>0</v>
      </c>
      <c r="F44" s="179">
        <f t="shared" si="3"/>
        <v>0</v>
      </c>
      <c r="G44" s="179">
        <f>G35-G42</f>
        <v>0</v>
      </c>
      <c r="H44" s="179">
        <f>H35-H42</f>
        <v>0</v>
      </c>
      <c r="I44" s="179">
        <f t="shared" si="3"/>
        <v>0</v>
      </c>
      <c r="J44" s="179">
        <f>J35-J42</f>
        <v>0</v>
      </c>
      <c r="K44" s="179">
        <f>K35-K42</f>
        <v>0</v>
      </c>
    </row>
    <row r="45" spans="2:11" ht="12.75">
      <c r="B45" s="180"/>
      <c r="C45" s="181"/>
      <c r="D45" s="179"/>
      <c r="E45" s="179"/>
      <c r="F45" s="179"/>
      <c r="G45" s="179"/>
      <c r="H45" s="179"/>
      <c r="I45" s="179"/>
      <c r="J45" s="179"/>
      <c r="K45" s="179"/>
    </row>
    <row r="46" spans="2:11" ht="13.5" thickBot="1">
      <c r="B46" s="195" t="s">
        <v>177</v>
      </c>
      <c r="C46" s="188"/>
      <c r="D46" s="216" t="str">
        <f>IF(D42=0,"NAP",D35/D42)</f>
        <v>NAP</v>
      </c>
      <c r="E46" s="216" t="str">
        <f aca="true" t="shared" si="4" ref="E46:K46">IF(E42=0,"NAP",E35/E42)</f>
        <v>NAP</v>
      </c>
      <c r="F46" s="216" t="str">
        <f t="shared" si="4"/>
        <v>NAP</v>
      </c>
      <c r="G46" s="216" t="str">
        <f t="shared" si="4"/>
        <v>NAP</v>
      </c>
      <c r="H46" s="216" t="str">
        <f t="shared" si="4"/>
        <v>NAP</v>
      </c>
      <c r="I46" s="216" t="str">
        <f t="shared" si="4"/>
        <v>NAP</v>
      </c>
      <c r="J46" s="216" t="str">
        <f t="shared" si="4"/>
        <v>NAP</v>
      </c>
      <c r="K46" s="216" t="str">
        <f t="shared" si="4"/>
        <v>NAP</v>
      </c>
    </row>
    <row r="47" ht="5.25" customHeight="1" thickTop="1"/>
    <row r="48" ht="12.75">
      <c r="B48" s="192" t="s">
        <v>212</v>
      </c>
    </row>
  </sheetData>
  <sheetProtection password="C71C" sheet="1" objects="1" scenarios="1"/>
  <mergeCells count="1">
    <mergeCell ref="F2:I2"/>
  </mergeCells>
  <printOptions horizontalCentered="1" verticalCentered="1"/>
  <pageMargins left="0.5" right="0.25" top="0.5" bottom="0.5" header="0.25" footer="0.25"/>
  <pageSetup blackAndWhite="1" fitToHeight="1" fitToWidth="1" horizontalDpi="600" verticalDpi="600" orientation="landscape" scale="91" r:id="rId1"/>
  <headerFooter alignWithMargins="0">
    <oddHeader>&amp;C&amp;"Times New Roman,Bold Italic"&amp;14M2M Lite Review</oddHeader>
    <oddFooter>&amp;L&amp;A&amp;R&amp;D &amp;T &amp;F</oddFooter>
  </headerFooter>
</worksheet>
</file>

<file path=xl/worksheets/sheet9.xml><?xml version="1.0" encoding="utf-8"?>
<worksheet xmlns="http://schemas.openxmlformats.org/spreadsheetml/2006/main" xmlns:r="http://schemas.openxmlformats.org/officeDocument/2006/relationships">
  <sheetPr codeName="Sheet8"/>
  <dimension ref="B2:B2"/>
  <sheetViews>
    <sheetView workbookViewId="0" topLeftCell="A1">
      <selection activeCell="A1" sqref="A1"/>
    </sheetView>
  </sheetViews>
  <sheetFormatPr defaultColWidth="9.33203125" defaultRowHeight="12.75"/>
  <cols>
    <col min="1" max="1" width="2.83203125" style="0" customWidth="1"/>
  </cols>
  <sheetData>
    <row r="2" ht="12.75">
      <c r="B2" s="369" t="s">
        <v>246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Questor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OMHAR Lite Review Model</dc:title>
  <dc:subject>M2M Lite Review</dc:subject>
  <dc:creator>Jon Ruona</dc:creator>
  <cp:keywords/>
  <dc:description/>
  <cp:lastModifiedBy> </cp:lastModifiedBy>
  <cp:lastPrinted>2005-04-05T18:57:05Z</cp:lastPrinted>
  <dcterms:created xsi:type="dcterms:W3CDTF">2000-04-02T21:25:41Z</dcterms:created>
  <dcterms:modified xsi:type="dcterms:W3CDTF">2005-04-05T19:10:41Z</dcterms:modified>
  <cp:category/>
  <cp:version/>
  <cp:contentType/>
  <cp:contentStatus/>
</cp:coreProperties>
</file>