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60" yWindow="1875" windowWidth="8040" windowHeight="13335"/>
  </bookViews>
  <sheets>
    <sheet name="Nov 2011 mut_WT" sheetId="9" r:id="rId1"/>
    <sheet name="April 2011 mut_WT" sheetId="8" r:id="rId2"/>
    <sheet name="19 Nov 2010 mut_WT  " sheetId="7" r:id="rId3"/>
    <sheet name="05 Oct 2010 mut_WT  to Marie" sheetId="6" r:id="rId4"/>
    <sheet name="05 OCt 2010 mut_WT " sheetId="5" r:id="rId5"/>
    <sheet name="07 Sept 2010 mut_WT" sheetId="3" r:id="rId6"/>
    <sheet name="IC50 &amp;IC80 07 Sept 2010" sheetId="4" r:id="rId7"/>
    <sheet name="IC50 &amp; IC80; 07 Sept  oldFormat" sheetId="1" r:id="rId8"/>
    <sheet name="Mut_WT ratio Old format" sheetId="2" r:id="rId9"/>
    <sheet name="Sheet1" sheetId="10" r:id="rId10"/>
    <sheet name="Sheet2" sheetId="11" r:id="rId11"/>
  </sheets>
  <definedNames>
    <definedName name="_xlnm.Print_Area" localSheetId="4">'05 OCt 2010 mut_WT '!$A$1:$X$67</definedName>
    <definedName name="_xlnm.Print_Area" localSheetId="3">'05 Oct 2010 mut_WT  to Marie'!$A$1:$X$65</definedName>
    <definedName name="_xlnm.Print_Area" localSheetId="5">'07 Sept 2010 mut_WT'!$A$1:$AI$10</definedName>
    <definedName name="_xlnm.Print_Area" localSheetId="2">'19 Nov 2010 mut_WT  '!$A$1:$X$67</definedName>
    <definedName name="_xlnm.Print_Area" localSheetId="1">'April 2011 mut_WT'!$A$1:$X$67</definedName>
    <definedName name="_xlnm.Print_Area" localSheetId="7">'IC50 &amp; IC80; 07 Sept  oldFormat'!$A$1:$AC$100</definedName>
    <definedName name="_xlnm.Print_Area" localSheetId="8">'Mut_WT ratio Old format'!$A$1:$AA$49</definedName>
    <definedName name="_xlnm.Print_Area" localSheetId="0">'Nov 2011 mut_WT'!$A$1:$V$100</definedName>
  </definedNames>
  <calcPr calcId="145621"/>
</workbook>
</file>

<file path=xl/calcChain.xml><?xml version="1.0" encoding="utf-8"?>
<calcChain xmlns="http://schemas.openxmlformats.org/spreadsheetml/2006/main">
  <c r="T27" i="9" l="1"/>
  <c r="I43" i="9" l="1"/>
  <c r="S47" i="9" l="1"/>
  <c r="S36" i="9"/>
  <c r="S33" i="9"/>
  <c r="S32" i="9"/>
  <c r="S29" i="9"/>
  <c r="S28" i="9"/>
  <c r="S18" i="9"/>
  <c r="S19" i="9"/>
  <c r="S20" i="9"/>
  <c r="S21" i="9"/>
  <c r="S22" i="9"/>
  <c r="S23" i="9"/>
  <c r="S24" i="9"/>
  <c r="S25" i="9"/>
  <c r="S26" i="9"/>
  <c r="S27" i="9"/>
  <c r="S30" i="9"/>
  <c r="S31" i="9"/>
  <c r="S34" i="9"/>
  <c r="S35" i="9"/>
  <c r="S37" i="9"/>
  <c r="S38" i="9"/>
  <c r="S39" i="9"/>
  <c r="S40" i="9"/>
  <c r="S41" i="9"/>
  <c r="S42" i="9"/>
  <c r="S43" i="9"/>
  <c r="S44" i="9"/>
  <c r="S45" i="9"/>
  <c r="S46" i="9"/>
  <c r="S48" i="9"/>
  <c r="S49" i="9"/>
  <c r="S50" i="9"/>
  <c r="S17" i="9"/>
  <c r="O47" i="9"/>
  <c r="O37" i="9"/>
  <c r="O36" i="9"/>
  <c r="O35" i="9"/>
  <c r="O32" i="9"/>
  <c r="O31" i="9"/>
  <c r="O29" i="9"/>
  <c r="O28" i="9"/>
  <c r="O18" i="9"/>
  <c r="O19" i="9"/>
  <c r="O20" i="9"/>
  <c r="O21" i="9"/>
  <c r="O22" i="9"/>
  <c r="O23" i="9"/>
  <c r="O24" i="9"/>
  <c r="O25" i="9"/>
  <c r="O26" i="9"/>
  <c r="O27" i="9"/>
  <c r="O30" i="9"/>
  <c r="O33" i="9"/>
  <c r="O34" i="9"/>
  <c r="O38" i="9"/>
  <c r="O39" i="9"/>
  <c r="O40" i="9"/>
  <c r="O41" i="9"/>
  <c r="O42" i="9"/>
  <c r="O43" i="9"/>
  <c r="O44" i="9"/>
  <c r="O45" i="9"/>
  <c r="O46" i="9"/>
  <c r="O48" i="9"/>
  <c r="O49" i="9"/>
  <c r="O50" i="9"/>
  <c r="O17" i="9"/>
  <c r="K47" i="9"/>
  <c r="K36" i="9"/>
  <c r="K35" i="9"/>
  <c r="K33" i="9"/>
  <c r="K32" i="9"/>
  <c r="K28" i="9"/>
  <c r="K18" i="9"/>
  <c r="K19" i="9"/>
  <c r="K20" i="9"/>
  <c r="K21" i="9"/>
  <c r="K22" i="9"/>
  <c r="K23" i="9"/>
  <c r="K24" i="9"/>
  <c r="K25" i="9"/>
  <c r="K26" i="9"/>
  <c r="K27" i="9"/>
  <c r="K29" i="9"/>
  <c r="K30" i="9"/>
  <c r="K31" i="9"/>
  <c r="K34" i="9"/>
  <c r="K37" i="9"/>
  <c r="K38" i="9"/>
  <c r="K39" i="9"/>
  <c r="K40" i="9"/>
  <c r="K41" i="9"/>
  <c r="K42" i="9"/>
  <c r="K43" i="9"/>
  <c r="K44" i="9"/>
  <c r="K45" i="9"/>
  <c r="K46" i="9"/>
  <c r="K48" i="9"/>
  <c r="K49" i="9"/>
  <c r="K50" i="9"/>
  <c r="K17" i="9"/>
  <c r="I47" i="9"/>
  <c r="I44" i="9"/>
  <c r="I37" i="9"/>
  <c r="I36" i="9"/>
  <c r="I35" i="9"/>
  <c r="I34" i="9"/>
  <c r="I33" i="9"/>
  <c r="I32" i="9"/>
  <c r="I29" i="9"/>
  <c r="I28" i="9"/>
  <c r="I27" i="9"/>
  <c r="I24" i="9"/>
  <c r="I20" i="9"/>
  <c r="I18" i="9"/>
  <c r="I19" i="9"/>
  <c r="I21" i="9"/>
  <c r="I22" i="9"/>
  <c r="I23" i="9"/>
  <c r="I25" i="9"/>
  <c r="I26" i="9"/>
  <c r="I30" i="9"/>
  <c r="I31" i="9"/>
  <c r="I38" i="9"/>
  <c r="I39" i="9"/>
  <c r="I40" i="9"/>
  <c r="I41" i="9"/>
  <c r="I42" i="9"/>
  <c r="I45" i="9"/>
  <c r="I46" i="9"/>
  <c r="I48" i="9"/>
  <c r="I49" i="9"/>
  <c r="I50" i="9"/>
  <c r="I17" i="9"/>
  <c r="G47" i="9"/>
  <c r="G36" i="9"/>
  <c r="G35" i="9"/>
  <c r="G32" i="9"/>
  <c r="G31" i="9"/>
  <c r="G30" i="9"/>
  <c r="G29" i="9"/>
  <c r="G28" i="9"/>
  <c r="G18" i="9"/>
  <c r="G19" i="9"/>
  <c r="G20" i="9"/>
  <c r="G21" i="9"/>
  <c r="G22" i="9"/>
  <c r="G23" i="9"/>
  <c r="G24" i="9"/>
  <c r="G25" i="9"/>
  <c r="G26" i="9"/>
  <c r="G27" i="9"/>
  <c r="G33" i="9"/>
  <c r="G34" i="9"/>
  <c r="G37" i="9"/>
  <c r="G38" i="9"/>
  <c r="G39" i="9"/>
  <c r="G40" i="9"/>
  <c r="G41" i="9"/>
  <c r="G42" i="9"/>
  <c r="G43" i="9"/>
  <c r="G44" i="9"/>
  <c r="G45" i="9"/>
  <c r="G46" i="9"/>
  <c r="G48" i="9"/>
  <c r="G49" i="9"/>
  <c r="G17" i="9"/>
  <c r="E36" i="9"/>
  <c r="E33" i="9"/>
  <c r="E32" i="9"/>
  <c r="E31" i="9"/>
  <c r="E29" i="9"/>
  <c r="E28" i="9"/>
  <c r="E18" i="9"/>
  <c r="E19" i="9"/>
  <c r="E20" i="9"/>
  <c r="E21" i="9"/>
  <c r="E22" i="9"/>
  <c r="E23" i="9"/>
  <c r="E24" i="9"/>
  <c r="E25" i="9"/>
  <c r="E26" i="9"/>
  <c r="E27" i="9"/>
  <c r="E30" i="9"/>
  <c r="E34" i="9"/>
  <c r="E35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17" i="9"/>
  <c r="G50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17" i="9"/>
  <c r="R16" i="9"/>
  <c r="P16" i="9"/>
  <c r="Q18" i="9" s="1"/>
  <c r="N16" i="9"/>
  <c r="L16" i="9"/>
  <c r="M47" i="9" s="1"/>
  <c r="J16" i="9"/>
  <c r="H16" i="9"/>
  <c r="F16" i="9"/>
  <c r="D16" i="9"/>
  <c r="M17" i="9" l="1"/>
  <c r="T17" i="9" s="1"/>
  <c r="M49" i="9"/>
  <c r="M46" i="9"/>
  <c r="M43" i="9"/>
  <c r="M41" i="9"/>
  <c r="M39" i="9"/>
  <c r="M34" i="9"/>
  <c r="T34" i="9" s="1"/>
  <c r="M30" i="9"/>
  <c r="T30" i="9" s="1"/>
  <c r="M25" i="9"/>
  <c r="T25" i="9" s="1"/>
  <c r="M23" i="9"/>
  <c r="T23" i="9" s="1"/>
  <c r="M21" i="9"/>
  <c r="T21" i="9" s="1"/>
  <c r="M19" i="9"/>
  <c r="T19" i="9" s="1"/>
  <c r="M27" i="9"/>
  <c r="M29" i="9"/>
  <c r="T29" i="9" s="1"/>
  <c r="M33" i="9"/>
  <c r="T33" i="9" s="1"/>
  <c r="M36" i="9"/>
  <c r="T36" i="9" s="1"/>
  <c r="M44" i="9"/>
  <c r="Q17" i="9"/>
  <c r="Q49" i="9"/>
  <c r="Q47" i="9"/>
  <c r="Q45" i="9"/>
  <c r="Q43" i="9"/>
  <c r="Q41" i="9"/>
  <c r="Q39" i="9"/>
  <c r="Q37" i="9"/>
  <c r="Q35" i="9"/>
  <c r="Q33" i="9"/>
  <c r="Q31" i="9"/>
  <c r="Q29" i="9"/>
  <c r="Q27" i="9"/>
  <c r="Q25" i="9"/>
  <c r="Q23" i="9"/>
  <c r="Q21" i="9"/>
  <c r="Q19" i="9"/>
  <c r="M50" i="9"/>
  <c r="M48" i="9"/>
  <c r="M45" i="9"/>
  <c r="M42" i="9"/>
  <c r="M40" i="9"/>
  <c r="M38" i="9"/>
  <c r="M31" i="9"/>
  <c r="T31" i="9" s="1"/>
  <c r="M26" i="9"/>
  <c r="T26" i="9" s="1"/>
  <c r="M24" i="9"/>
  <c r="T24" i="9" s="1"/>
  <c r="M22" i="9"/>
  <c r="T22" i="9" s="1"/>
  <c r="M20" i="9"/>
  <c r="T20" i="9" s="1"/>
  <c r="M18" i="9"/>
  <c r="T18" i="9" s="1"/>
  <c r="M28" i="9"/>
  <c r="T28" i="9" s="1"/>
  <c r="M32" i="9"/>
  <c r="T32" i="9" s="1"/>
  <c r="M35" i="9"/>
  <c r="T35" i="9" s="1"/>
  <c r="M37" i="9"/>
  <c r="Q50" i="9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M75" i="9"/>
  <c r="M59" i="9" l="1"/>
  <c r="E58" i="9"/>
  <c r="E59" i="9"/>
  <c r="Q59" i="9" l="1"/>
  <c r="Q58" i="9"/>
  <c r="T47" i="9"/>
  <c r="T44" i="9"/>
  <c r="M74" i="9"/>
  <c r="M69" i="9"/>
  <c r="M68" i="9"/>
  <c r="M62" i="9"/>
  <c r="M58" i="9"/>
  <c r="T50" i="9"/>
  <c r="T46" i="9"/>
  <c r="T38" i="9"/>
  <c r="K74" i="9"/>
  <c r="K73" i="9"/>
  <c r="K71" i="9"/>
  <c r="K69" i="9"/>
  <c r="K68" i="9"/>
  <c r="K66" i="9"/>
  <c r="K62" i="9"/>
  <c r="K61" i="9"/>
  <c r="K60" i="9"/>
  <c r="K59" i="9"/>
  <c r="K58" i="9"/>
  <c r="G74" i="9"/>
  <c r="G73" i="9"/>
  <c r="G71" i="9"/>
  <c r="G69" i="9"/>
  <c r="G68" i="9"/>
  <c r="G62" i="9"/>
  <c r="G60" i="9"/>
  <c r="G59" i="9"/>
  <c r="G58" i="9"/>
  <c r="E74" i="9"/>
  <c r="E73" i="9"/>
  <c r="E71" i="9"/>
  <c r="E69" i="9"/>
  <c r="E68" i="9"/>
  <c r="E66" i="9"/>
  <c r="E62" i="9"/>
  <c r="E61" i="9"/>
  <c r="E60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T40" i="9" l="1"/>
  <c r="T48" i="9"/>
  <c r="Q74" i="9"/>
  <c r="Q73" i="9"/>
  <c r="Q72" i="9"/>
  <c r="Q71" i="9"/>
  <c r="Q70" i="9"/>
  <c r="Q69" i="9"/>
  <c r="Q68" i="9"/>
  <c r="Q67" i="9"/>
  <c r="Q66" i="9"/>
  <c r="Q65" i="9"/>
  <c r="Q63" i="9"/>
  <c r="Q62" i="9"/>
  <c r="Q61" i="9"/>
  <c r="Q60" i="9"/>
  <c r="C96" i="9"/>
  <c r="S95" i="9"/>
  <c r="Q95" i="9"/>
  <c r="M95" i="9"/>
  <c r="K95" i="9"/>
  <c r="G95" i="9"/>
  <c r="E95" i="9"/>
  <c r="C95" i="9"/>
  <c r="Q94" i="9"/>
  <c r="K94" i="9"/>
  <c r="E94" i="9"/>
  <c r="C94" i="9"/>
  <c r="S93" i="9"/>
  <c r="Q93" i="9"/>
  <c r="K93" i="9"/>
  <c r="E93" i="9"/>
  <c r="C93" i="9"/>
  <c r="S92" i="9"/>
  <c r="Q92" i="9"/>
  <c r="K92" i="9"/>
  <c r="G92" i="9"/>
  <c r="E92" i="9"/>
  <c r="C92" i="9"/>
  <c r="S91" i="9"/>
  <c r="Q91" i="9"/>
  <c r="K91" i="9"/>
  <c r="E91" i="9"/>
  <c r="C91" i="9"/>
  <c r="Q90" i="9"/>
  <c r="K90" i="9"/>
  <c r="C90" i="9"/>
  <c r="S89" i="9"/>
  <c r="Q89" i="9"/>
  <c r="K89" i="9"/>
  <c r="G89" i="9"/>
  <c r="E89" i="9"/>
  <c r="C89" i="9"/>
  <c r="S88" i="9"/>
  <c r="Q88" i="9"/>
  <c r="M88" i="9"/>
  <c r="K88" i="9"/>
  <c r="G88" i="9"/>
  <c r="E88" i="9"/>
  <c r="C88" i="9"/>
  <c r="Q87" i="9"/>
  <c r="K87" i="9"/>
  <c r="C87" i="9"/>
  <c r="Q86" i="9"/>
  <c r="C86" i="9"/>
  <c r="Q85" i="9"/>
  <c r="C85" i="9"/>
  <c r="Q84" i="9"/>
  <c r="K84" i="9"/>
  <c r="C84" i="9"/>
  <c r="Q83" i="9"/>
  <c r="C83" i="9"/>
  <c r="Q82" i="9"/>
  <c r="K82" i="9"/>
  <c r="E82" i="9"/>
  <c r="C82" i="9"/>
  <c r="S81" i="9"/>
  <c r="Q81" i="9"/>
  <c r="K81" i="9"/>
  <c r="G81" i="9"/>
  <c r="E81" i="9"/>
  <c r="C81" i="9"/>
  <c r="S80" i="9"/>
  <c r="Q80" i="9"/>
  <c r="M80" i="9"/>
  <c r="K80" i="9"/>
  <c r="G80" i="9"/>
  <c r="E80" i="9"/>
  <c r="C80" i="9"/>
  <c r="Q79" i="9"/>
  <c r="K79" i="9"/>
  <c r="E79" i="9"/>
  <c r="C79" i="9"/>
  <c r="Q78" i="9"/>
  <c r="K78" i="9"/>
  <c r="E78" i="9"/>
  <c r="C78" i="9"/>
  <c r="S77" i="9"/>
  <c r="Q77" i="9"/>
  <c r="M77" i="9"/>
  <c r="K77" i="9"/>
  <c r="I77" i="9"/>
  <c r="G77" i="9"/>
  <c r="E77" i="9"/>
  <c r="C77" i="9"/>
  <c r="Q76" i="9"/>
  <c r="K76" i="9"/>
  <c r="C76" i="9"/>
  <c r="S75" i="9"/>
  <c r="Q75" i="9"/>
  <c r="K75" i="9"/>
  <c r="I75" i="9"/>
  <c r="G75" i="9"/>
  <c r="E75" i="9"/>
  <c r="C75" i="9"/>
  <c r="T39" i="9"/>
  <c r="T49" i="9"/>
  <c r="T45" i="9"/>
  <c r="T43" i="9"/>
  <c r="T42" i="9"/>
  <c r="T41" i="9"/>
  <c r="T37" i="9"/>
  <c r="M27" i="8"/>
  <c r="M26" i="8"/>
  <c r="S27" i="8"/>
  <c r="Q57" i="8"/>
  <c r="Q27" i="8"/>
  <c r="O27" i="8"/>
  <c r="K57" i="8"/>
  <c r="K27" i="8"/>
  <c r="I27" i="8"/>
  <c r="G27" i="8"/>
  <c r="C57" i="8"/>
  <c r="E27" i="8"/>
  <c r="C27" i="8"/>
  <c r="C63" i="8"/>
  <c r="S62" i="8"/>
  <c r="Q62" i="8"/>
  <c r="M62" i="8"/>
  <c r="K62" i="8"/>
  <c r="G62" i="8"/>
  <c r="E62" i="8"/>
  <c r="C62" i="8"/>
  <c r="Q61" i="8"/>
  <c r="K61" i="8"/>
  <c r="E61" i="8"/>
  <c r="C61" i="8"/>
  <c r="S60" i="8"/>
  <c r="Q60" i="8"/>
  <c r="K60" i="8"/>
  <c r="E60" i="8"/>
  <c r="C60" i="8"/>
  <c r="S59" i="8"/>
  <c r="Q59" i="8"/>
  <c r="K59" i="8"/>
  <c r="G59" i="8"/>
  <c r="E59" i="8"/>
  <c r="C59" i="8"/>
  <c r="S58" i="8"/>
  <c r="Q58" i="8"/>
  <c r="K58" i="8"/>
  <c r="E58" i="8"/>
  <c r="C58" i="8"/>
  <c r="S56" i="8"/>
  <c r="Q56" i="8"/>
  <c r="K56" i="8"/>
  <c r="G56" i="8"/>
  <c r="E56" i="8"/>
  <c r="C56" i="8"/>
  <c r="S55" i="8"/>
  <c r="Q55" i="8"/>
  <c r="M55" i="8"/>
  <c r="K55" i="8"/>
  <c r="G55" i="8"/>
  <c r="E55" i="8"/>
  <c r="C55" i="8"/>
  <c r="Q54" i="8"/>
  <c r="K54" i="8"/>
  <c r="C54" i="8"/>
  <c r="Q53" i="8"/>
  <c r="C53" i="8"/>
  <c r="Q52" i="8"/>
  <c r="C52" i="8"/>
  <c r="Q51" i="8"/>
  <c r="K51" i="8"/>
  <c r="C51" i="8"/>
  <c r="Q50" i="8"/>
  <c r="C50" i="8"/>
  <c r="Q49" i="8"/>
  <c r="K49" i="8"/>
  <c r="E49" i="8"/>
  <c r="C49" i="8"/>
  <c r="S48" i="8"/>
  <c r="Q48" i="8"/>
  <c r="K48" i="8"/>
  <c r="G48" i="8"/>
  <c r="E48" i="8"/>
  <c r="C48" i="8"/>
  <c r="S47" i="8"/>
  <c r="Q47" i="8"/>
  <c r="M47" i="8"/>
  <c r="K47" i="8"/>
  <c r="G47" i="8"/>
  <c r="E47" i="8"/>
  <c r="C47" i="8"/>
  <c r="Q46" i="8"/>
  <c r="K46" i="8"/>
  <c r="E46" i="8"/>
  <c r="C46" i="8"/>
  <c r="Q45" i="8"/>
  <c r="K45" i="8"/>
  <c r="E45" i="8"/>
  <c r="C45" i="8"/>
  <c r="S44" i="8"/>
  <c r="Q44" i="8"/>
  <c r="M44" i="8"/>
  <c r="K44" i="8"/>
  <c r="I44" i="8"/>
  <c r="G44" i="8"/>
  <c r="E44" i="8"/>
  <c r="C44" i="8"/>
  <c r="Q43" i="8"/>
  <c r="K43" i="8"/>
  <c r="C43" i="8"/>
  <c r="S42" i="8"/>
  <c r="Q42" i="8"/>
  <c r="M42" i="8"/>
  <c r="K42" i="8"/>
  <c r="I42" i="8"/>
  <c r="G42" i="8"/>
  <c r="E42" i="8"/>
  <c r="C42" i="8"/>
  <c r="Q33" i="8"/>
  <c r="C33" i="8"/>
  <c r="S32" i="8"/>
  <c r="Q32" i="8"/>
  <c r="O32" i="8"/>
  <c r="M32" i="8"/>
  <c r="K32" i="8"/>
  <c r="I32" i="8"/>
  <c r="G32" i="8"/>
  <c r="E32" i="8"/>
  <c r="C32" i="8"/>
  <c r="S31" i="8"/>
  <c r="Q31" i="8"/>
  <c r="O31" i="8"/>
  <c r="M31" i="8"/>
  <c r="K31" i="8"/>
  <c r="I31" i="8"/>
  <c r="G31" i="8"/>
  <c r="E31" i="8"/>
  <c r="C31" i="8"/>
  <c r="S30" i="8"/>
  <c r="Q30" i="8"/>
  <c r="O30" i="8"/>
  <c r="M30" i="8"/>
  <c r="K30" i="8"/>
  <c r="G30" i="8"/>
  <c r="E30" i="8"/>
  <c r="C30" i="8"/>
  <c r="S29" i="8"/>
  <c r="Q29" i="8"/>
  <c r="O29" i="8"/>
  <c r="M29" i="8"/>
  <c r="K29" i="8"/>
  <c r="I29" i="8"/>
  <c r="G29" i="8"/>
  <c r="E29" i="8"/>
  <c r="C29" i="8"/>
  <c r="S28" i="8"/>
  <c r="Q28" i="8"/>
  <c r="O28" i="8"/>
  <c r="M28" i="8"/>
  <c r="K28" i="8"/>
  <c r="I28" i="8"/>
  <c r="G28" i="8"/>
  <c r="E28" i="8"/>
  <c r="C28" i="8"/>
  <c r="S26" i="8"/>
  <c r="Q26" i="8"/>
  <c r="O26" i="8"/>
  <c r="K26" i="8"/>
  <c r="I26" i="8"/>
  <c r="G26" i="8"/>
  <c r="E26" i="8"/>
  <c r="C26" i="8"/>
  <c r="S25" i="8"/>
  <c r="Q25" i="8"/>
  <c r="O25" i="8"/>
  <c r="M25" i="8"/>
  <c r="K25" i="8"/>
  <c r="I25" i="8"/>
  <c r="G25" i="8"/>
  <c r="E25" i="8"/>
  <c r="C25" i="8"/>
  <c r="S24" i="8"/>
  <c r="Q24" i="8"/>
  <c r="K24" i="8"/>
  <c r="G24" i="8"/>
  <c r="E24" i="8"/>
  <c r="C24" i="8"/>
  <c r="Q23" i="8"/>
  <c r="C23" i="8"/>
  <c r="Q22" i="8"/>
  <c r="O22" i="8"/>
  <c r="G22" i="8"/>
  <c r="C22" i="8"/>
  <c r="S21" i="8"/>
  <c r="Q21" i="8"/>
  <c r="M21" i="8"/>
  <c r="K21" i="8"/>
  <c r="I21" i="8"/>
  <c r="C21" i="8"/>
  <c r="S20" i="8"/>
  <c r="Q20" i="8"/>
  <c r="O20" i="8"/>
  <c r="M20" i="8"/>
  <c r="K20" i="8"/>
  <c r="I20" i="8"/>
  <c r="E20" i="8"/>
  <c r="C20" i="8"/>
  <c r="S19" i="8"/>
  <c r="Q19" i="8"/>
  <c r="O19" i="8"/>
  <c r="M19" i="8"/>
  <c r="K19" i="8"/>
  <c r="I19" i="8"/>
  <c r="G19" i="8"/>
  <c r="E19" i="8"/>
  <c r="C19" i="8"/>
  <c r="S18" i="8"/>
  <c r="Q18" i="8"/>
  <c r="O18" i="8"/>
  <c r="M18" i="8"/>
  <c r="K18" i="8"/>
  <c r="I18" i="8"/>
  <c r="G18" i="8"/>
  <c r="E18" i="8"/>
  <c r="C18" i="8"/>
  <c r="S17" i="8"/>
  <c r="Q17" i="8"/>
  <c r="O17" i="8"/>
  <c r="M17" i="8"/>
  <c r="K17" i="8"/>
  <c r="I17" i="8"/>
  <c r="G17" i="8"/>
  <c r="E17" i="8"/>
  <c r="C17" i="8"/>
  <c r="S16" i="8"/>
  <c r="Q16" i="8"/>
  <c r="O16" i="8"/>
  <c r="M16" i="8"/>
  <c r="K16" i="8"/>
  <c r="I16" i="8"/>
  <c r="G16" i="8"/>
  <c r="E16" i="8"/>
  <c r="C16" i="8"/>
  <c r="S15" i="8"/>
  <c r="Q15" i="8"/>
  <c r="O15" i="8"/>
  <c r="M15" i="8"/>
  <c r="K15" i="8"/>
  <c r="I15" i="8"/>
  <c r="G15" i="8"/>
  <c r="E15" i="8"/>
  <c r="C15" i="8"/>
  <c r="S14" i="8"/>
  <c r="Q14" i="8"/>
  <c r="O14" i="8"/>
  <c r="M14" i="8"/>
  <c r="K14" i="8"/>
  <c r="I14" i="8"/>
  <c r="G14" i="8"/>
  <c r="E14" i="8"/>
  <c r="C14" i="8"/>
  <c r="S13" i="8"/>
  <c r="Q13" i="8"/>
  <c r="O13" i="8"/>
  <c r="M13" i="8"/>
  <c r="K13" i="8"/>
  <c r="G13" i="8"/>
  <c r="E13" i="8"/>
  <c r="C13" i="8"/>
  <c r="S12" i="8"/>
  <c r="Q12" i="8"/>
  <c r="O12" i="8"/>
  <c r="M12" i="8"/>
  <c r="K12" i="8"/>
  <c r="I12" i="8"/>
  <c r="G12" i="8"/>
  <c r="E12" i="8"/>
  <c r="C12" i="8"/>
  <c r="C63" i="7"/>
  <c r="C33" i="7"/>
  <c r="Q33" i="7"/>
  <c r="S62" i="7"/>
  <c r="Q62" i="7"/>
  <c r="M62" i="7"/>
  <c r="K62" i="7"/>
  <c r="G62" i="7"/>
  <c r="E62" i="7"/>
  <c r="C62" i="7"/>
  <c r="Q61" i="7"/>
  <c r="K61" i="7"/>
  <c r="E61" i="7"/>
  <c r="C61" i="7"/>
  <c r="S60" i="7"/>
  <c r="Q60" i="7"/>
  <c r="K60" i="7"/>
  <c r="E60" i="7"/>
  <c r="C60" i="7"/>
  <c r="S59" i="7"/>
  <c r="Q59" i="7"/>
  <c r="K59" i="7"/>
  <c r="G59" i="7"/>
  <c r="E59" i="7"/>
  <c r="C59" i="7"/>
  <c r="S58" i="7"/>
  <c r="Q58" i="7"/>
  <c r="K58" i="7"/>
  <c r="E58" i="7"/>
  <c r="C58" i="7"/>
  <c r="S56" i="7"/>
  <c r="Q56" i="7"/>
  <c r="K56" i="7"/>
  <c r="G56" i="7"/>
  <c r="E56" i="7"/>
  <c r="C56" i="7"/>
  <c r="S55" i="7"/>
  <c r="Q55" i="7"/>
  <c r="M55" i="7"/>
  <c r="K55" i="7"/>
  <c r="G55" i="7"/>
  <c r="E55" i="7"/>
  <c r="C55" i="7"/>
  <c r="Q54" i="7"/>
  <c r="K54" i="7"/>
  <c r="C54" i="7"/>
  <c r="Q53" i="7"/>
  <c r="C53" i="7"/>
  <c r="Q52" i="7"/>
  <c r="C52" i="7"/>
  <c r="Q51" i="7"/>
  <c r="K51" i="7"/>
  <c r="C51" i="7"/>
  <c r="Q50" i="7"/>
  <c r="C50" i="7"/>
  <c r="Q49" i="7"/>
  <c r="K49" i="7"/>
  <c r="E49" i="7"/>
  <c r="C49" i="7"/>
  <c r="S48" i="7"/>
  <c r="Q48" i="7"/>
  <c r="K48" i="7"/>
  <c r="G48" i="7"/>
  <c r="E48" i="7"/>
  <c r="C48" i="7"/>
  <c r="S47" i="7"/>
  <c r="Q47" i="7"/>
  <c r="M47" i="7"/>
  <c r="K47" i="7"/>
  <c r="G47" i="7"/>
  <c r="E47" i="7"/>
  <c r="C47" i="7"/>
  <c r="Q46" i="7"/>
  <c r="K46" i="7"/>
  <c r="E46" i="7"/>
  <c r="C46" i="7"/>
  <c r="Q45" i="7"/>
  <c r="K45" i="7"/>
  <c r="E45" i="7"/>
  <c r="C45" i="7"/>
  <c r="S44" i="7"/>
  <c r="Q44" i="7"/>
  <c r="M44" i="7"/>
  <c r="K44" i="7"/>
  <c r="I44" i="7"/>
  <c r="G44" i="7"/>
  <c r="E44" i="7"/>
  <c r="C44" i="7"/>
  <c r="Q43" i="7"/>
  <c r="K43" i="7"/>
  <c r="C43" i="7"/>
  <c r="S42" i="7"/>
  <c r="Q42" i="7"/>
  <c r="M42" i="7"/>
  <c r="K42" i="7"/>
  <c r="I42" i="7"/>
  <c r="G42" i="7"/>
  <c r="E42" i="7"/>
  <c r="C42" i="7"/>
  <c r="S32" i="7"/>
  <c r="Q32" i="7"/>
  <c r="O32" i="7"/>
  <c r="M32" i="7"/>
  <c r="K32" i="7"/>
  <c r="I32" i="7"/>
  <c r="G32" i="7"/>
  <c r="E32" i="7"/>
  <c r="C32" i="7"/>
  <c r="S31" i="7"/>
  <c r="Q31" i="7"/>
  <c r="O31" i="7"/>
  <c r="M31" i="7"/>
  <c r="K31" i="7"/>
  <c r="I31" i="7"/>
  <c r="G31" i="7"/>
  <c r="E31" i="7"/>
  <c r="C31" i="7"/>
  <c r="S30" i="7"/>
  <c r="Q30" i="7"/>
  <c r="O30" i="7"/>
  <c r="M30" i="7"/>
  <c r="K30" i="7"/>
  <c r="G30" i="7"/>
  <c r="E30" i="7"/>
  <c r="C30" i="7"/>
  <c r="S29" i="7"/>
  <c r="Q29" i="7"/>
  <c r="O29" i="7"/>
  <c r="M29" i="7"/>
  <c r="K29" i="7"/>
  <c r="I29" i="7"/>
  <c r="G29" i="7"/>
  <c r="E29" i="7"/>
  <c r="C29" i="7"/>
  <c r="S28" i="7"/>
  <c r="Q28" i="7"/>
  <c r="O28" i="7"/>
  <c r="M28" i="7"/>
  <c r="K28" i="7"/>
  <c r="I28" i="7"/>
  <c r="G28" i="7"/>
  <c r="E28" i="7"/>
  <c r="C28" i="7"/>
  <c r="S26" i="7"/>
  <c r="Q26" i="7"/>
  <c r="O26" i="7"/>
  <c r="M26" i="7"/>
  <c r="K26" i="7"/>
  <c r="I26" i="7"/>
  <c r="G26" i="7"/>
  <c r="E26" i="7"/>
  <c r="C26" i="7"/>
  <c r="S25" i="7"/>
  <c r="Q25" i="7"/>
  <c r="O25" i="7"/>
  <c r="M25" i="7"/>
  <c r="K25" i="7"/>
  <c r="I25" i="7"/>
  <c r="G25" i="7"/>
  <c r="E25" i="7"/>
  <c r="C25" i="7"/>
  <c r="S24" i="7"/>
  <c r="Q24" i="7"/>
  <c r="K24" i="7"/>
  <c r="G24" i="7"/>
  <c r="E24" i="7"/>
  <c r="C24" i="7"/>
  <c r="Q23" i="7"/>
  <c r="C23" i="7"/>
  <c r="Q22" i="7"/>
  <c r="O22" i="7"/>
  <c r="G22" i="7"/>
  <c r="C22" i="7"/>
  <c r="S21" i="7"/>
  <c r="Q21" i="7"/>
  <c r="M21" i="7"/>
  <c r="K21" i="7"/>
  <c r="I21" i="7"/>
  <c r="C21" i="7"/>
  <c r="S20" i="7"/>
  <c r="Q20" i="7"/>
  <c r="O20" i="7"/>
  <c r="M20" i="7"/>
  <c r="K20" i="7"/>
  <c r="I20" i="7"/>
  <c r="E20" i="7"/>
  <c r="C20" i="7"/>
  <c r="S19" i="7"/>
  <c r="Q19" i="7"/>
  <c r="O19" i="7"/>
  <c r="M19" i="7"/>
  <c r="K19" i="7"/>
  <c r="I19" i="7"/>
  <c r="G19" i="7"/>
  <c r="E19" i="7"/>
  <c r="C19" i="7"/>
  <c r="S18" i="7"/>
  <c r="Q18" i="7"/>
  <c r="O18" i="7"/>
  <c r="M18" i="7"/>
  <c r="K18" i="7"/>
  <c r="I18" i="7"/>
  <c r="G18" i="7"/>
  <c r="E18" i="7"/>
  <c r="C18" i="7"/>
  <c r="S17" i="7"/>
  <c r="Q17" i="7"/>
  <c r="O17" i="7"/>
  <c r="M17" i="7"/>
  <c r="K17" i="7"/>
  <c r="I17" i="7"/>
  <c r="G17" i="7"/>
  <c r="E17" i="7"/>
  <c r="C17" i="7"/>
  <c r="S16" i="7"/>
  <c r="Q16" i="7"/>
  <c r="O16" i="7"/>
  <c r="M16" i="7"/>
  <c r="K16" i="7"/>
  <c r="I16" i="7"/>
  <c r="G16" i="7"/>
  <c r="E16" i="7"/>
  <c r="C16" i="7"/>
  <c r="S15" i="7"/>
  <c r="Q15" i="7"/>
  <c r="O15" i="7"/>
  <c r="M15" i="7"/>
  <c r="K15" i="7"/>
  <c r="I15" i="7"/>
  <c r="G15" i="7"/>
  <c r="E15" i="7"/>
  <c r="C15" i="7"/>
  <c r="S14" i="7"/>
  <c r="Q14" i="7"/>
  <c r="O14" i="7"/>
  <c r="M14" i="7"/>
  <c r="K14" i="7"/>
  <c r="I14" i="7"/>
  <c r="G14" i="7"/>
  <c r="E14" i="7"/>
  <c r="C14" i="7"/>
  <c r="S13" i="7"/>
  <c r="Q13" i="7"/>
  <c r="O13" i="7"/>
  <c r="M13" i="7"/>
  <c r="K13" i="7"/>
  <c r="G13" i="7"/>
  <c r="E13" i="7"/>
  <c r="C13" i="7"/>
  <c r="S12" i="7"/>
  <c r="Q12" i="7"/>
  <c r="O12" i="7"/>
  <c r="M12" i="7"/>
  <c r="K12" i="7"/>
  <c r="I12" i="7"/>
  <c r="G12" i="7"/>
  <c r="E12" i="7"/>
  <c r="C12" i="7"/>
  <c r="E20" i="6"/>
  <c r="S61" i="6"/>
  <c r="Q61" i="6"/>
  <c r="M61" i="6"/>
  <c r="K61" i="6"/>
  <c r="G61" i="6"/>
  <c r="E61" i="6"/>
  <c r="C61" i="6"/>
  <c r="Q60" i="6"/>
  <c r="K60" i="6"/>
  <c r="E60" i="6"/>
  <c r="C60" i="6"/>
  <c r="S59" i="6"/>
  <c r="Q59" i="6"/>
  <c r="K59" i="6"/>
  <c r="E59" i="6"/>
  <c r="C59" i="6"/>
  <c r="S58" i="6"/>
  <c r="Q58" i="6"/>
  <c r="K58" i="6"/>
  <c r="G58" i="6"/>
  <c r="E58" i="6"/>
  <c r="C58" i="6"/>
  <c r="S57" i="6"/>
  <c r="Q57" i="6"/>
  <c r="K57" i="6"/>
  <c r="E57" i="6"/>
  <c r="C57" i="6"/>
  <c r="S55" i="6"/>
  <c r="Q55" i="6"/>
  <c r="K55" i="6"/>
  <c r="G55" i="6"/>
  <c r="E55" i="6"/>
  <c r="C55" i="6"/>
  <c r="S54" i="6"/>
  <c r="Q54" i="6"/>
  <c r="M54" i="6"/>
  <c r="K54" i="6"/>
  <c r="G54" i="6"/>
  <c r="E54" i="6"/>
  <c r="C54" i="6"/>
  <c r="Q53" i="6"/>
  <c r="K53" i="6"/>
  <c r="C53" i="6"/>
  <c r="Q52" i="6"/>
  <c r="C52" i="6"/>
  <c r="Q51" i="6"/>
  <c r="C51" i="6"/>
  <c r="Q50" i="6"/>
  <c r="K50" i="6"/>
  <c r="C50" i="6"/>
  <c r="Q49" i="6"/>
  <c r="C49" i="6"/>
  <c r="Q48" i="6"/>
  <c r="K48" i="6"/>
  <c r="E48" i="6"/>
  <c r="C48" i="6"/>
  <c r="S47" i="6"/>
  <c r="Q47" i="6"/>
  <c r="K47" i="6"/>
  <c r="G47" i="6"/>
  <c r="E47" i="6"/>
  <c r="C47" i="6"/>
  <c r="S46" i="6"/>
  <c r="Q46" i="6"/>
  <c r="M46" i="6"/>
  <c r="K46" i="6"/>
  <c r="G46" i="6"/>
  <c r="E46" i="6"/>
  <c r="C46" i="6"/>
  <c r="Q45" i="6"/>
  <c r="K45" i="6"/>
  <c r="E45" i="6"/>
  <c r="C45" i="6"/>
  <c r="Q44" i="6"/>
  <c r="K44" i="6"/>
  <c r="E44" i="6"/>
  <c r="C44" i="6"/>
  <c r="S43" i="6"/>
  <c r="Q43" i="6"/>
  <c r="M43" i="6"/>
  <c r="K43" i="6"/>
  <c r="I43" i="6"/>
  <c r="G43" i="6"/>
  <c r="E43" i="6"/>
  <c r="C43" i="6"/>
  <c r="Q42" i="6"/>
  <c r="K42" i="6"/>
  <c r="C42" i="6"/>
  <c r="S41" i="6"/>
  <c r="Q41" i="6"/>
  <c r="M41" i="6"/>
  <c r="K41" i="6"/>
  <c r="I41" i="6"/>
  <c r="G41" i="6"/>
  <c r="E41" i="6"/>
  <c r="C41" i="6"/>
  <c r="S32" i="6"/>
  <c r="Q32" i="6"/>
  <c r="O32" i="6"/>
  <c r="M32" i="6"/>
  <c r="K32" i="6"/>
  <c r="I32" i="6"/>
  <c r="G32" i="6"/>
  <c r="E32" i="6"/>
  <c r="C32" i="6"/>
  <c r="S31" i="6"/>
  <c r="Q31" i="6"/>
  <c r="O31" i="6"/>
  <c r="M31" i="6"/>
  <c r="K31" i="6"/>
  <c r="I31" i="6"/>
  <c r="G31" i="6"/>
  <c r="E31" i="6"/>
  <c r="C31" i="6"/>
  <c r="S30" i="6"/>
  <c r="Q30" i="6"/>
  <c r="O30" i="6"/>
  <c r="M30" i="6"/>
  <c r="K30" i="6"/>
  <c r="G30" i="6"/>
  <c r="E30" i="6"/>
  <c r="C30" i="6"/>
  <c r="S29" i="6"/>
  <c r="Q29" i="6"/>
  <c r="O29" i="6"/>
  <c r="M29" i="6"/>
  <c r="K29" i="6"/>
  <c r="I29" i="6"/>
  <c r="G29" i="6"/>
  <c r="E29" i="6"/>
  <c r="C29" i="6"/>
  <c r="S28" i="6"/>
  <c r="Q28" i="6"/>
  <c r="O28" i="6"/>
  <c r="M28" i="6"/>
  <c r="K28" i="6"/>
  <c r="I28" i="6"/>
  <c r="G28" i="6"/>
  <c r="E28" i="6"/>
  <c r="C28" i="6"/>
  <c r="S26" i="6"/>
  <c r="Q26" i="6"/>
  <c r="O26" i="6"/>
  <c r="M26" i="6"/>
  <c r="K26" i="6"/>
  <c r="I26" i="6"/>
  <c r="G26" i="6"/>
  <c r="E26" i="6"/>
  <c r="C26" i="6"/>
  <c r="S25" i="6"/>
  <c r="Q25" i="6"/>
  <c r="O25" i="6"/>
  <c r="M25" i="6"/>
  <c r="K25" i="6"/>
  <c r="I25" i="6"/>
  <c r="G25" i="6"/>
  <c r="E25" i="6"/>
  <c r="C25" i="6"/>
  <c r="S24" i="6"/>
  <c r="Q24" i="6"/>
  <c r="K24" i="6"/>
  <c r="G24" i="6"/>
  <c r="E24" i="6"/>
  <c r="C24" i="6"/>
  <c r="Q23" i="6"/>
  <c r="C23" i="6"/>
  <c r="Q22" i="6"/>
  <c r="O22" i="6"/>
  <c r="G22" i="6"/>
  <c r="C22" i="6"/>
  <c r="S21" i="6"/>
  <c r="Q21" i="6"/>
  <c r="M21" i="6"/>
  <c r="K21" i="6"/>
  <c r="I21" i="6"/>
  <c r="C21" i="6"/>
  <c r="S20" i="6"/>
  <c r="Q20" i="6"/>
  <c r="O20" i="6"/>
  <c r="M20" i="6"/>
  <c r="K20" i="6"/>
  <c r="I20" i="6"/>
  <c r="C20" i="6"/>
  <c r="S19" i="6"/>
  <c r="Q19" i="6"/>
  <c r="O19" i="6"/>
  <c r="M19" i="6"/>
  <c r="K19" i="6"/>
  <c r="I19" i="6"/>
  <c r="G19" i="6"/>
  <c r="E19" i="6"/>
  <c r="C19" i="6"/>
  <c r="S18" i="6"/>
  <c r="Q18" i="6"/>
  <c r="O18" i="6"/>
  <c r="M18" i="6"/>
  <c r="K18" i="6"/>
  <c r="I18" i="6"/>
  <c r="G18" i="6"/>
  <c r="E18" i="6"/>
  <c r="C18" i="6"/>
  <c r="S17" i="6"/>
  <c r="Q17" i="6"/>
  <c r="O17" i="6"/>
  <c r="M17" i="6"/>
  <c r="K17" i="6"/>
  <c r="I17" i="6"/>
  <c r="G17" i="6"/>
  <c r="E17" i="6"/>
  <c r="C17" i="6"/>
  <c r="S16" i="6"/>
  <c r="Q16" i="6"/>
  <c r="O16" i="6"/>
  <c r="M16" i="6"/>
  <c r="K16" i="6"/>
  <c r="I16" i="6"/>
  <c r="G16" i="6"/>
  <c r="E16" i="6"/>
  <c r="C16" i="6"/>
  <c r="S15" i="6"/>
  <c r="Q15" i="6"/>
  <c r="O15" i="6"/>
  <c r="M15" i="6"/>
  <c r="K15" i="6"/>
  <c r="I15" i="6"/>
  <c r="G15" i="6"/>
  <c r="E15" i="6"/>
  <c r="C15" i="6"/>
  <c r="S14" i="6"/>
  <c r="Q14" i="6"/>
  <c r="O14" i="6"/>
  <c r="M14" i="6"/>
  <c r="K14" i="6"/>
  <c r="I14" i="6"/>
  <c r="G14" i="6"/>
  <c r="E14" i="6"/>
  <c r="C14" i="6"/>
  <c r="S13" i="6"/>
  <c r="Q13" i="6"/>
  <c r="O13" i="6"/>
  <c r="M13" i="6"/>
  <c r="K13" i="6"/>
  <c r="G13" i="6"/>
  <c r="E13" i="6"/>
  <c r="C13" i="6"/>
  <c r="S12" i="6"/>
  <c r="Q12" i="6"/>
  <c r="O12" i="6"/>
  <c r="M12" i="6"/>
  <c r="K12" i="6"/>
  <c r="I12" i="6"/>
  <c r="G12" i="6"/>
  <c r="E12" i="6"/>
  <c r="C12" i="6"/>
  <c r="U58" i="5"/>
  <c r="S58" i="5"/>
  <c r="I58" i="5"/>
  <c r="E58" i="5"/>
  <c r="U29" i="5"/>
  <c r="S29" i="5"/>
  <c r="E29" i="5"/>
  <c r="G44" i="5"/>
  <c r="G58" i="5"/>
  <c r="O65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36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I65" i="5"/>
  <c r="I63" i="5"/>
  <c r="I62" i="5"/>
  <c r="I61" i="5"/>
  <c r="I60" i="5"/>
  <c r="I59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36" i="5"/>
  <c r="I34" i="5"/>
  <c r="I33" i="5"/>
  <c r="I32" i="5"/>
  <c r="I31" i="5"/>
  <c r="I30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G65" i="5"/>
  <c r="G63" i="5"/>
  <c r="G62" i="5"/>
  <c r="G61" i="5"/>
  <c r="G60" i="5"/>
  <c r="G59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3" i="5"/>
  <c r="G36" i="5"/>
  <c r="G34" i="5"/>
  <c r="G33" i="5"/>
  <c r="G32" i="5"/>
  <c r="G31" i="5"/>
  <c r="G30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U65" i="5"/>
  <c r="U63" i="5"/>
  <c r="U62" i="5"/>
  <c r="U61" i="5"/>
  <c r="U60" i="5"/>
  <c r="U59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36" i="5"/>
  <c r="U34" i="5"/>
  <c r="U33" i="5"/>
  <c r="U32" i="5"/>
  <c r="U31" i="5"/>
  <c r="U30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S65" i="5"/>
  <c r="Q65" i="5"/>
  <c r="M65" i="5"/>
  <c r="K65" i="5"/>
  <c r="E65" i="5"/>
  <c r="C65" i="5"/>
  <c r="S63" i="5"/>
  <c r="Q63" i="5"/>
  <c r="M63" i="5"/>
  <c r="K63" i="5"/>
  <c r="E63" i="5"/>
  <c r="C63" i="5"/>
  <c r="S62" i="5"/>
  <c r="Q62" i="5"/>
  <c r="M62" i="5"/>
  <c r="K62" i="5"/>
  <c r="E62" i="5"/>
  <c r="C62" i="5"/>
  <c r="S61" i="5"/>
  <c r="Q61" i="5"/>
  <c r="M61" i="5"/>
  <c r="K61" i="5"/>
  <c r="E61" i="5"/>
  <c r="C61" i="5"/>
  <c r="S60" i="5"/>
  <c r="Q60" i="5"/>
  <c r="M60" i="5"/>
  <c r="K60" i="5"/>
  <c r="E60" i="5"/>
  <c r="C60" i="5"/>
  <c r="S59" i="5"/>
  <c r="Q59" i="5"/>
  <c r="M59" i="5"/>
  <c r="K59" i="5"/>
  <c r="E59" i="5"/>
  <c r="C59" i="5"/>
  <c r="Q58" i="5"/>
  <c r="M58" i="5"/>
  <c r="K58" i="5"/>
  <c r="C58" i="5"/>
  <c r="S57" i="5"/>
  <c r="Q57" i="5"/>
  <c r="M57" i="5"/>
  <c r="K57" i="5"/>
  <c r="E57" i="5"/>
  <c r="C57" i="5"/>
  <c r="S56" i="5"/>
  <c r="Q56" i="5"/>
  <c r="M56" i="5"/>
  <c r="K56" i="5"/>
  <c r="E56" i="5"/>
  <c r="C56" i="5"/>
  <c r="S55" i="5"/>
  <c r="Q55" i="5"/>
  <c r="M55" i="5"/>
  <c r="K55" i="5"/>
  <c r="E55" i="5"/>
  <c r="C55" i="5"/>
  <c r="S54" i="5"/>
  <c r="Q54" i="5"/>
  <c r="M54" i="5"/>
  <c r="K54" i="5"/>
  <c r="E54" i="5"/>
  <c r="C54" i="5"/>
  <c r="S53" i="5"/>
  <c r="Q53" i="5"/>
  <c r="M53" i="5"/>
  <c r="K53" i="5"/>
  <c r="E53" i="5"/>
  <c r="C53" i="5"/>
  <c r="S52" i="5"/>
  <c r="Q52" i="5"/>
  <c r="M52" i="5"/>
  <c r="K52" i="5"/>
  <c r="E52" i="5"/>
  <c r="C52" i="5"/>
  <c r="S51" i="5"/>
  <c r="Q51" i="5"/>
  <c r="M51" i="5"/>
  <c r="K51" i="5"/>
  <c r="E51" i="5"/>
  <c r="C51" i="5"/>
  <c r="S50" i="5"/>
  <c r="Q50" i="5"/>
  <c r="M50" i="5"/>
  <c r="K50" i="5"/>
  <c r="E50" i="5"/>
  <c r="C50" i="5"/>
  <c r="S49" i="5"/>
  <c r="Q49" i="5"/>
  <c r="M49" i="5"/>
  <c r="K49" i="5"/>
  <c r="E49" i="5"/>
  <c r="C49" i="5"/>
  <c r="S48" i="5"/>
  <c r="Q48" i="5"/>
  <c r="M48" i="5"/>
  <c r="K48" i="5"/>
  <c r="E48" i="5"/>
  <c r="C48" i="5"/>
  <c r="S47" i="5"/>
  <c r="Q47" i="5"/>
  <c r="M47" i="5"/>
  <c r="K47" i="5"/>
  <c r="E47" i="5"/>
  <c r="C47" i="5"/>
  <c r="S46" i="5"/>
  <c r="Q46" i="5"/>
  <c r="M46" i="5"/>
  <c r="K46" i="5"/>
  <c r="E46" i="5"/>
  <c r="C46" i="5"/>
  <c r="S45" i="5"/>
  <c r="Q45" i="5"/>
  <c r="M45" i="5"/>
  <c r="K45" i="5"/>
  <c r="E45" i="5"/>
  <c r="C45" i="5"/>
  <c r="S44" i="5"/>
  <c r="Q44" i="5"/>
  <c r="M44" i="5"/>
  <c r="K44" i="5"/>
  <c r="E44" i="5"/>
  <c r="C44" i="5"/>
  <c r="S43" i="5"/>
  <c r="Q43" i="5"/>
  <c r="M43" i="5"/>
  <c r="K43" i="5"/>
  <c r="E43" i="5"/>
  <c r="C43" i="5"/>
  <c r="S36" i="5"/>
  <c r="Q36" i="5"/>
  <c r="M36" i="5"/>
  <c r="K36" i="5"/>
  <c r="E36" i="5"/>
  <c r="C36" i="5"/>
  <c r="S34" i="5"/>
  <c r="Q34" i="5"/>
  <c r="M34" i="5"/>
  <c r="K34" i="5"/>
  <c r="E34" i="5"/>
  <c r="C34" i="5"/>
  <c r="S33" i="5"/>
  <c r="Q33" i="5"/>
  <c r="M33" i="5"/>
  <c r="K33" i="5"/>
  <c r="E33" i="5"/>
  <c r="C33" i="5"/>
  <c r="S32" i="5"/>
  <c r="Q32" i="5"/>
  <c r="M32" i="5"/>
  <c r="K32" i="5"/>
  <c r="E32" i="5"/>
  <c r="C32" i="5"/>
  <c r="S31" i="5"/>
  <c r="Q31" i="5"/>
  <c r="M31" i="5"/>
  <c r="K31" i="5"/>
  <c r="E31" i="5"/>
  <c r="C31" i="5"/>
  <c r="S30" i="5"/>
  <c r="Q30" i="5"/>
  <c r="M30" i="5"/>
  <c r="K30" i="5"/>
  <c r="E30" i="5"/>
  <c r="C30" i="5"/>
  <c r="Q29" i="5"/>
  <c r="M29" i="5"/>
  <c r="K29" i="5"/>
  <c r="C29" i="5"/>
  <c r="S28" i="5"/>
  <c r="Q28" i="5"/>
  <c r="M28" i="5"/>
  <c r="K28" i="5"/>
  <c r="E28" i="5"/>
  <c r="C28" i="5"/>
  <c r="S27" i="5"/>
  <c r="Q27" i="5"/>
  <c r="M27" i="5"/>
  <c r="K27" i="5"/>
  <c r="E27" i="5"/>
  <c r="C27" i="5"/>
  <c r="S26" i="5"/>
  <c r="Q26" i="5"/>
  <c r="M26" i="5"/>
  <c r="K26" i="5"/>
  <c r="E26" i="5"/>
  <c r="C26" i="5"/>
  <c r="S25" i="5"/>
  <c r="Q25" i="5"/>
  <c r="M25" i="5"/>
  <c r="K25" i="5"/>
  <c r="E25" i="5"/>
  <c r="C25" i="5"/>
  <c r="S24" i="5"/>
  <c r="Q24" i="5"/>
  <c r="M24" i="5"/>
  <c r="K24" i="5"/>
  <c r="E24" i="5"/>
  <c r="C24" i="5"/>
  <c r="S23" i="5"/>
  <c r="Q23" i="5"/>
  <c r="M23" i="5"/>
  <c r="K23" i="5"/>
  <c r="E23" i="5"/>
  <c r="C23" i="5"/>
  <c r="S22" i="5"/>
  <c r="Q22" i="5"/>
  <c r="M22" i="5"/>
  <c r="K22" i="5"/>
  <c r="E22" i="5"/>
  <c r="C22" i="5"/>
  <c r="S21" i="5"/>
  <c r="Q21" i="5"/>
  <c r="M21" i="5"/>
  <c r="K21" i="5"/>
  <c r="E21" i="5"/>
  <c r="C21" i="5"/>
  <c r="S20" i="5"/>
  <c r="Q20" i="5"/>
  <c r="M20" i="5"/>
  <c r="K20" i="5"/>
  <c r="E20" i="5"/>
  <c r="C20" i="5"/>
  <c r="S19" i="5"/>
  <c r="Q19" i="5"/>
  <c r="M19" i="5"/>
  <c r="K19" i="5"/>
  <c r="E19" i="5"/>
  <c r="C19" i="5"/>
  <c r="S18" i="5"/>
  <c r="Q18" i="5"/>
  <c r="M18" i="5"/>
  <c r="K18" i="5"/>
  <c r="E18" i="5"/>
  <c r="C18" i="5"/>
  <c r="S17" i="5"/>
  <c r="Q17" i="5"/>
  <c r="M17" i="5"/>
  <c r="K17" i="5"/>
  <c r="E17" i="5"/>
  <c r="C17" i="5"/>
  <c r="S16" i="5"/>
  <c r="Q16" i="5"/>
  <c r="M16" i="5"/>
  <c r="K16" i="5"/>
  <c r="E16" i="5"/>
  <c r="C16" i="5"/>
  <c r="S15" i="5"/>
  <c r="Q15" i="5"/>
  <c r="M15" i="5"/>
  <c r="K15" i="5"/>
  <c r="E15" i="5"/>
  <c r="C15" i="5"/>
  <c r="S14" i="5"/>
  <c r="Q14" i="5"/>
  <c r="M14" i="5"/>
  <c r="K14" i="5"/>
  <c r="E14" i="5"/>
  <c r="C14" i="5"/>
  <c r="G43" i="3"/>
  <c r="M65" i="3"/>
  <c r="K65" i="3"/>
  <c r="M63" i="3"/>
  <c r="K63" i="3"/>
  <c r="M62" i="3"/>
  <c r="K62" i="3"/>
  <c r="M61" i="3"/>
  <c r="K61" i="3"/>
  <c r="M60" i="3"/>
  <c r="K60" i="3"/>
  <c r="M59" i="3"/>
  <c r="K59" i="3"/>
  <c r="K58" i="3"/>
  <c r="M57" i="3"/>
  <c r="K57" i="3"/>
  <c r="M56" i="3"/>
  <c r="K56" i="3"/>
  <c r="M55" i="3"/>
  <c r="K55" i="3"/>
  <c r="M54" i="3"/>
  <c r="K54" i="3"/>
  <c r="M53" i="3"/>
  <c r="K53" i="3"/>
  <c r="M52" i="3"/>
  <c r="K52" i="3"/>
  <c r="M51" i="3"/>
  <c r="K51" i="3"/>
  <c r="M50" i="3"/>
  <c r="K50" i="3"/>
  <c r="M49" i="3"/>
  <c r="K49" i="3"/>
  <c r="M48" i="3"/>
  <c r="K48" i="3"/>
  <c r="M47" i="3"/>
  <c r="K47" i="3"/>
  <c r="M46" i="3"/>
  <c r="K46" i="3"/>
  <c r="M45" i="3"/>
  <c r="K45" i="3"/>
  <c r="M44" i="3"/>
  <c r="K44" i="3"/>
  <c r="M43" i="3"/>
  <c r="K43" i="3"/>
  <c r="I65" i="3"/>
  <c r="G65" i="3"/>
  <c r="I63" i="3"/>
  <c r="G63" i="3"/>
  <c r="I62" i="3"/>
  <c r="G62" i="3"/>
  <c r="I61" i="3"/>
  <c r="G61" i="3"/>
  <c r="I60" i="3"/>
  <c r="G60" i="3"/>
  <c r="I59" i="3"/>
  <c r="G59" i="3"/>
  <c r="I58" i="3"/>
  <c r="G58" i="3"/>
  <c r="I57" i="3"/>
  <c r="G57" i="3"/>
  <c r="I56" i="3"/>
  <c r="G56" i="3"/>
  <c r="I55" i="3"/>
  <c r="G55" i="3"/>
  <c r="I54" i="3"/>
  <c r="G54" i="3"/>
  <c r="I53" i="3"/>
  <c r="G53" i="3"/>
  <c r="I52" i="3"/>
  <c r="G52" i="3"/>
  <c r="I51" i="3"/>
  <c r="G51" i="3"/>
  <c r="I50" i="3"/>
  <c r="G50" i="3"/>
  <c r="I49" i="3"/>
  <c r="G49" i="3"/>
  <c r="I48" i="3"/>
  <c r="G48" i="3"/>
  <c r="I47" i="3"/>
  <c r="G47" i="3"/>
  <c r="I46" i="3"/>
  <c r="G46" i="3"/>
  <c r="I45" i="3"/>
  <c r="G45" i="3"/>
  <c r="I44" i="3"/>
  <c r="G44" i="3"/>
  <c r="I43" i="3"/>
  <c r="E65" i="3"/>
  <c r="C65" i="3"/>
  <c r="E63" i="3"/>
  <c r="C63" i="3"/>
  <c r="E62" i="3"/>
  <c r="C62" i="3"/>
  <c r="E61" i="3"/>
  <c r="C61" i="3"/>
  <c r="E60" i="3"/>
  <c r="C60" i="3"/>
  <c r="E59" i="3"/>
  <c r="C59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M36" i="3"/>
  <c r="K36" i="3"/>
  <c r="M34" i="3"/>
  <c r="K34" i="3"/>
  <c r="M33" i="3"/>
  <c r="K33" i="3"/>
  <c r="M32" i="3"/>
  <c r="K32" i="3"/>
  <c r="M31" i="3"/>
  <c r="K31" i="3"/>
  <c r="M30" i="3"/>
  <c r="K30" i="3"/>
  <c r="K29" i="3"/>
  <c r="M28" i="3"/>
  <c r="K28" i="3"/>
  <c r="M27" i="3"/>
  <c r="K27" i="3"/>
  <c r="M26" i="3"/>
  <c r="K26" i="3"/>
  <c r="M25" i="3"/>
  <c r="K25" i="3"/>
  <c r="M24" i="3"/>
  <c r="K24" i="3"/>
  <c r="M23" i="3"/>
  <c r="K23" i="3"/>
  <c r="M22" i="3"/>
  <c r="K22" i="3"/>
  <c r="M21" i="3"/>
  <c r="K21" i="3"/>
  <c r="M20" i="3"/>
  <c r="K20" i="3"/>
  <c r="M19" i="3"/>
  <c r="K19" i="3"/>
  <c r="M18" i="3"/>
  <c r="K18" i="3"/>
  <c r="M17" i="3"/>
  <c r="K17" i="3"/>
  <c r="M16" i="3"/>
  <c r="K16" i="3"/>
  <c r="M15" i="3"/>
  <c r="K15" i="3"/>
  <c r="M14" i="3"/>
  <c r="K14" i="3"/>
  <c r="I14" i="3"/>
  <c r="I36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G23" i="3"/>
  <c r="G36" i="3"/>
  <c r="G34" i="3"/>
  <c r="G33" i="3"/>
  <c r="G32" i="3"/>
  <c r="G31" i="3"/>
  <c r="G30" i="3"/>
  <c r="G29" i="3"/>
  <c r="G28" i="3"/>
  <c r="G27" i="3"/>
  <c r="G26" i="3"/>
  <c r="G25" i="3"/>
  <c r="G24" i="3"/>
  <c r="G22" i="3"/>
  <c r="G21" i="3"/>
  <c r="G20" i="3"/>
  <c r="G19" i="3"/>
  <c r="G18" i="3"/>
  <c r="G17" i="3"/>
  <c r="G16" i="3"/>
  <c r="G15" i="3"/>
  <c r="G14" i="3"/>
  <c r="E36" i="3"/>
  <c r="E14" i="3"/>
  <c r="E34" i="3"/>
  <c r="E33" i="3"/>
  <c r="E32" i="3"/>
  <c r="E31" i="3"/>
  <c r="E30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C34" i="3"/>
  <c r="C14" i="3"/>
  <c r="C36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Z47" i="2"/>
  <c r="X47" i="2"/>
  <c r="W47" i="2"/>
  <c r="V47" i="2"/>
  <c r="U47" i="2"/>
  <c r="T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Z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Z42" i="2"/>
  <c r="Z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7" i="2"/>
  <c r="D45" i="2"/>
  <c r="D42" i="2"/>
  <c r="D40" i="2"/>
  <c r="Z37" i="2"/>
  <c r="X37" i="2"/>
  <c r="W37" i="2"/>
  <c r="V37" i="2"/>
  <c r="U37" i="2"/>
  <c r="T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Z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Z25" i="2"/>
  <c r="X25" i="2"/>
  <c r="W25" i="2"/>
  <c r="V25" i="2"/>
  <c r="U25" i="2"/>
  <c r="T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Z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E25" i="2"/>
  <c r="Z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E18" i="2"/>
  <c r="D18" i="2"/>
  <c r="Z13" i="2"/>
  <c r="Z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D25" i="2"/>
  <c r="D23" i="2"/>
  <c r="D20" i="2"/>
  <c r="Z15" i="2"/>
  <c r="X15" i="2"/>
  <c r="W15" i="2"/>
  <c r="V15" i="2"/>
  <c r="U15" i="2"/>
  <c r="T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5" i="2"/>
  <c r="D13" i="2"/>
</calcChain>
</file>

<file path=xl/sharedStrings.xml><?xml version="1.0" encoding="utf-8"?>
<sst xmlns="http://schemas.openxmlformats.org/spreadsheetml/2006/main" count="3308" uniqueCount="222">
  <si>
    <t>Antibody reagent : mAb</t>
  </si>
  <si>
    <t>Assay: PsuedovirusNeutralization Assay / TZM-bl</t>
  </si>
  <si>
    <t>Values represent mAb concentration required to achieve 50% or 80 % neutralization.</t>
  </si>
  <si>
    <t>IC50 ug/ml</t>
  </si>
  <si>
    <t>IC80 ug/ml</t>
  </si>
  <si>
    <t>Virus</t>
  </si>
  <si>
    <t>&gt;50</t>
  </si>
  <si>
    <t>Non-HIV</t>
  </si>
  <si>
    <t>SIVmac251.30</t>
  </si>
  <si>
    <t>MuLV</t>
  </si>
  <si>
    <t>CLADE A</t>
  </si>
  <si>
    <t>STUDY NAME : PG 16 Paratope  Definition Studies</t>
  </si>
  <si>
    <t>Project Code : CVL1804</t>
  </si>
  <si>
    <t>Q23.17</t>
  </si>
  <si>
    <t>ZM233.6</t>
  </si>
  <si>
    <t xml:space="preserve">PG16 </t>
  </si>
  <si>
    <t xml:space="preserve"> H28T/R</t>
  </si>
  <si>
    <t xml:space="preserve"> H32Y/R</t>
  </si>
  <si>
    <t xml:space="preserve"> H50L/R</t>
  </si>
  <si>
    <t>H52S/R</t>
  </si>
  <si>
    <t xml:space="preserve"> H54D/R</t>
  </si>
  <si>
    <t xml:space="preserve"> H59kabH/R</t>
  </si>
  <si>
    <t xml:space="preserve"> H61kabD/R</t>
  </si>
  <si>
    <t xml:space="preserve"> H64kabW/R</t>
  </si>
  <si>
    <t xml:space="preserve"> H100cD/R</t>
  </si>
  <si>
    <t xml:space="preserve"> H100eV/R</t>
  </si>
  <si>
    <t xml:space="preserve"> H100iD/R</t>
  </si>
  <si>
    <t xml:space="preserve"> H100pN/R</t>
  </si>
  <si>
    <t xml:space="preserve"> H100sY/R</t>
  </si>
  <si>
    <t xml:space="preserve"> L25T/R</t>
  </si>
  <si>
    <t xml:space="preserve"> L28kabG/R</t>
  </si>
  <si>
    <t xml:space="preserve"> L52kabH/R</t>
  </si>
  <si>
    <t xml:space="preserve"> L55kabS/R</t>
  </si>
  <si>
    <t xml:space="preserve"> L91kabT/R</t>
  </si>
  <si>
    <t xml:space="preserve"> L95kabH/R</t>
  </si>
  <si>
    <t xml:space="preserve"> L13S/R</t>
  </si>
  <si>
    <t>PG16 CDRH3 scaffold (3GGM)</t>
  </si>
  <si>
    <t>L30kabD/R</t>
  </si>
  <si>
    <t>&gt;440</t>
  </si>
  <si>
    <r>
      <t>2909H_PG16CDRH3/PG16L-</t>
    </r>
    <r>
      <rPr>
        <b/>
        <sz val="12"/>
        <color rgb="FFFF0000"/>
        <rFont val="Arial"/>
        <family val="2"/>
      </rPr>
      <t>frozen aliquot</t>
    </r>
  </si>
  <si>
    <r>
      <t>2909H_PG16CDRH3/PG16L-</t>
    </r>
    <r>
      <rPr>
        <b/>
        <sz val="12"/>
        <color rgb="FFFF0000"/>
        <rFont val="Arial"/>
        <family val="2"/>
      </rPr>
      <t>4C</t>
    </r>
  </si>
  <si>
    <t>CLADE B</t>
  </si>
  <si>
    <t>CLADE C</t>
  </si>
  <si>
    <t>Mut/WT</t>
  </si>
  <si>
    <t>ZM55.4a</t>
  </si>
  <si>
    <t>ND</t>
  </si>
  <si>
    <t>Q259.W6</t>
  </si>
  <si>
    <t>RHPA.7</t>
  </si>
  <si>
    <t>JRCSF.JB</t>
  </si>
  <si>
    <t>old data</t>
  </si>
  <si>
    <t>PG16</t>
  </si>
  <si>
    <r>
      <t xml:space="preserve">Project Code : </t>
    </r>
    <r>
      <rPr>
        <b/>
        <sz val="14"/>
        <color theme="1"/>
        <rFont val="Arial"/>
        <family val="2"/>
      </rPr>
      <t>CVL1804</t>
    </r>
  </si>
  <si>
    <t>PG16 old data</t>
  </si>
  <si>
    <t>PG16  WT</t>
  </si>
  <si>
    <t>2909H_PG16CDRH3/PG16L</t>
  </si>
  <si>
    <t>Note: If an IC50  or IC80 of &gt;50 was achieved a  a value of 100 was assigned for calculation</t>
  </si>
  <si>
    <t>2909H_PG16CDRH3/ PG16L</t>
  </si>
  <si>
    <t xml:space="preserve"> H&gt;50cD/R</t>
  </si>
  <si>
    <t xml:space="preserve"> H&gt;50eV/R</t>
  </si>
  <si>
    <t xml:space="preserve"> H&gt;50iD/R</t>
  </si>
  <si>
    <t xml:space="preserve"> H&gt;50pN/R</t>
  </si>
  <si>
    <t xml:space="preserve"> H&gt;50sY/R</t>
  </si>
  <si>
    <t>DU422.1</t>
  </si>
  <si>
    <t>Q259.17</t>
  </si>
  <si>
    <t>RW020.2</t>
  </si>
  <si>
    <t>HT593.1</t>
  </si>
  <si>
    <t>&gt;3125</t>
  </si>
  <si>
    <t>&gt;50000</t>
  </si>
  <si>
    <t>&gt;20000</t>
  </si>
  <si>
    <t>&gt;202</t>
  </si>
  <si>
    <t>&gt;903</t>
  </si>
  <si>
    <t>&gt;38</t>
  </si>
  <si>
    <t>&gt;54</t>
  </si>
  <si>
    <t>&gt;2.1</t>
  </si>
  <si>
    <t>&gt;19920</t>
  </si>
  <si>
    <t>&gt;4464</t>
  </si>
  <si>
    <t>&gt;448</t>
  </si>
  <si>
    <t>&gt;17</t>
  </si>
  <si>
    <t>&gt;84</t>
  </si>
  <si>
    <t>&gt;1175</t>
  </si>
  <si>
    <t>&gt;37</t>
  </si>
  <si>
    <t>H100g Y/R</t>
  </si>
  <si>
    <t>NEW DATA</t>
  </si>
  <si>
    <t>wrong sample: so redid on April 21, 2011</t>
  </si>
  <si>
    <t>New Data</t>
  </si>
  <si>
    <t>estimated from the graph</t>
  </si>
  <si>
    <t>PG16H_H26G/R</t>
  </si>
  <si>
    <t>PG16H_H30H/R</t>
  </si>
  <si>
    <t>PG16H_H55KabM/R</t>
  </si>
  <si>
    <t>PG16H_H58KabY/R</t>
  </si>
  <si>
    <t>PG16H_H60KabS/R</t>
  </si>
  <si>
    <t>PG16H_H96KabA/R</t>
  </si>
  <si>
    <t>PG16H_H99KabP/R</t>
  </si>
  <si>
    <t>PG16H_H100a W/R</t>
  </si>
  <si>
    <t>PG16H_H100kN/R</t>
  </si>
  <si>
    <t>PG16H_H100nY/R</t>
  </si>
  <si>
    <t>PG16H_102KabV/R</t>
  </si>
  <si>
    <t>PG16L_L23N/R</t>
  </si>
  <si>
    <t>PG16L_L50KabV/R</t>
  </si>
  <si>
    <t>PG16L_L54KabP/R</t>
  </si>
  <si>
    <t>PG16L_L90KabL/R</t>
  </si>
  <si>
    <t>PG16L_L92KabD/R</t>
  </si>
  <si>
    <t>PG16L_L96KabI/R</t>
  </si>
  <si>
    <t>&gt;28</t>
  </si>
  <si>
    <t>&gt;1042</t>
  </si>
  <si>
    <t>&gt;7</t>
  </si>
  <si>
    <t>&gt;16667</t>
  </si>
  <si>
    <t>&gt;167</t>
  </si>
  <si>
    <t>the value is &lt;0.0006. For a more accurate value will have to start at a lower concentration.</t>
  </si>
  <si>
    <t xml:space="preserve"> H53D/R</t>
  </si>
  <si>
    <t>non kabbat</t>
  </si>
  <si>
    <t>&lt;10</t>
  </si>
  <si>
    <t>&lt;50</t>
  </si>
  <si>
    <t>&lt;100</t>
  </si>
  <si>
    <t>&gt;100</t>
  </si>
  <si>
    <t>Average</t>
  </si>
  <si>
    <t>H:26</t>
  </si>
  <si>
    <t>H:28</t>
  </si>
  <si>
    <t>H:30</t>
  </si>
  <si>
    <t>H:32</t>
  </si>
  <si>
    <t>H:52</t>
  </si>
  <si>
    <t>H:54</t>
  </si>
  <si>
    <t>H:56</t>
  </si>
  <si>
    <t>H:59</t>
  </si>
  <si>
    <t>H:61</t>
  </si>
  <si>
    <t>H:65</t>
  </si>
  <si>
    <t>H:100</t>
  </si>
  <si>
    <t>H:103</t>
  </si>
  <si>
    <t>H:105</t>
  </si>
  <si>
    <t>H:107</t>
  </si>
  <si>
    <t>H:109</t>
  </si>
  <si>
    <t>H:111</t>
  </si>
  <si>
    <t>H:113</t>
  </si>
  <si>
    <t>H:115</t>
  </si>
  <si>
    <t>H:118</t>
  </si>
  <si>
    <t>H:120</t>
  </si>
  <si>
    <t>H:123</t>
  </si>
  <si>
    <t>H:126</t>
  </si>
  <si>
    <t>L:23</t>
  </si>
  <si>
    <t>L:25</t>
  </si>
  <si>
    <t>L:31</t>
  </si>
  <si>
    <t>L:33</t>
  </si>
  <si>
    <t>L:53</t>
  </si>
  <si>
    <t>L:55</t>
  </si>
  <si>
    <t>L:57</t>
  </si>
  <si>
    <t>L:93</t>
  </si>
  <si>
    <t>L:95</t>
  </si>
  <si>
    <t>L:98</t>
  </si>
  <si>
    <t>L:100</t>
  </si>
  <si>
    <t>scene F3</t>
  </si>
  <si>
    <t>F4</t>
  </si>
  <si>
    <t>F5</t>
  </si>
  <si>
    <t>F6</t>
  </si>
  <si>
    <t>F7</t>
  </si>
  <si>
    <t>F8</t>
  </si>
  <si>
    <t>F9</t>
  </si>
  <si>
    <t>F10</t>
  </si>
  <si>
    <t>F11</t>
  </si>
  <si>
    <t>F2</t>
  </si>
  <si>
    <t xml:space="preserve"> PG16L_12S/R</t>
  </si>
  <si>
    <t>PG16L_L24N/R</t>
  </si>
  <si>
    <t>PG16L_L51KabV/R</t>
  </si>
  <si>
    <t>PG16L_L55KabP/R</t>
  </si>
  <si>
    <t xml:space="preserve"> PG16L_53kabH/R</t>
  </si>
  <si>
    <t>PG16L_31kabD/R</t>
  </si>
  <si>
    <t xml:space="preserve"> PG16L_26T/R</t>
  </si>
  <si>
    <t>PG16L_L91KabL/R</t>
  </si>
  <si>
    <t>PG16L_L93KabD/R</t>
  </si>
  <si>
    <t>PG16L_95AkabH/R</t>
  </si>
  <si>
    <t>PG16L_L97KabI/R</t>
  </si>
  <si>
    <t xml:space="preserve"> PG16L_29kabG/R</t>
  </si>
  <si>
    <t>need to correct numbering for IC80</t>
  </si>
  <si>
    <t>PG16 panelA</t>
  </si>
  <si>
    <t>PG16 panel G</t>
  </si>
  <si>
    <t>NA</t>
  </si>
  <si>
    <t>&gt;50?</t>
  </si>
  <si>
    <t>PGT16 WT average</t>
  </si>
  <si>
    <t>&lt;0.023</t>
  </si>
  <si>
    <t xml:space="preserve"> H53kabD/R</t>
  </si>
  <si>
    <t>PG16L_95akabH/R</t>
  </si>
  <si>
    <t>26 G</t>
  </si>
  <si>
    <t>28 T</t>
  </si>
  <si>
    <t>30 H</t>
  </si>
  <si>
    <t>32 Y</t>
  </si>
  <si>
    <t>52 S</t>
  </si>
  <si>
    <t>53 D</t>
  </si>
  <si>
    <t>55 M</t>
  </si>
  <si>
    <t>58 Y</t>
  </si>
  <si>
    <t>60 S</t>
  </si>
  <si>
    <t>64 W</t>
  </si>
  <si>
    <t>96 A</t>
  </si>
  <si>
    <t>99 P</t>
  </si>
  <si>
    <t>100a W</t>
  </si>
  <si>
    <t>100c D</t>
  </si>
  <si>
    <t>100e V</t>
  </si>
  <si>
    <t>100g Y</t>
  </si>
  <si>
    <t>100i D</t>
  </si>
  <si>
    <t>100k N</t>
  </si>
  <si>
    <t>100n Y</t>
  </si>
  <si>
    <t>100p N</t>
  </si>
  <si>
    <t>100s Y</t>
  </si>
  <si>
    <t>102 V</t>
  </si>
  <si>
    <t>12 S</t>
  </si>
  <si>
    <t>24 N</t>
  </si>
  <si>
    <t>26 T</t>
  </si>
  <si>
    <t>29 G</t>
  </si>
  <si>
    <t>31 D</t>
  </si>
  <si>
    <t>51 V</t>
  </si>
  <si>
    <t>53 H</t>
  </si>
  <si>
    <t>55 P</t>
  </si>
  <si>
    <t>91 L</t>
  </si>
  <si>
    <t>93 D</t>
  </si>
  <si>
    <t>95a H</t>
  </si>
  <si>
    <t>97 I</t>
  </si>
  <si>
    <t>number of strains completelyresistant</t>
  </si>
  <si>
    <t>0/9</t>
  </si>
  <si>
    <t>1/9</t>
  </si>
  <si>
    <t>2/9</t>
  </si>
  <si>
    <t>7/9</t>
  </si>
  <si>
    <t>6/9</t>
  </si>
  <si>
    <t>3/9</t>
  </si>
  <si>
    <t>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</si>
</sst>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4">
    <font>
      <sz val="10"/>
      <name val="Arial"/>
    </font>
    <font>
      <sz val="9"/>
      <name val="Geneva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0070C0"/>
      <name val="Arial"/>
      <family val="2"/>
    </font>
    <font>
      <b/>
      <sz val="14"/>
      <color rgb="FF7030A0"/>
      <name val="Arial"/>
      <family val="2"/>
    </font>
    <font>
      <b/>
      <sz val="14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2"/>
      <color theme="6" tint="-0.49998474074526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92D050"/>
      <name val="Arial"/>
      <family val="2"/>
    </font>
    <font>
      <i/>
      <sz val="10"/>
      <color rgb="FF00B050"/>
      <name val="Arial"/>
      <family val="2"/>
    </font>
    <font>
      <i/>
      <sz val="10"/>
      <color rgb="FF92D05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C000"/>
      <name val="Arial"/>
      <family val="2"/>
    </font>
    <font>
      <sz val="11"/>
      <name val="Calibri"/>
      <family val="2"/>
      <scheme val="minor"/>
    </font>
    <font>
      <sz val="10.5"/>
      <name val="Consolas"/>
      <family val="3"/>
    </font>
    <font>
      <b/>
      <sz val="10"/>
      <color theme="6"/>
      <name val="Arial"/>
      <family val="2"/>
    </font>
    <font>
      <b/>
      <sz val="10"/>
      <color theme="3" tint="0.39997558519241921"/>
      <name val="Arial"/>
      <family val="2"/>
    </font>
    <font>
      <sz val="10"/>
      <color rgb="FF92D050"/>
      <name val="Arial"/>
      <family val="2"/>
    </font>
    <font>
      <sz val="10"/>
      <color theme="9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0">
    <xf numFmtId="0" fontId="0" fillId="0" borderId="0" xfId="0"/>
    <xf numFmtId="0" fontId="2" fillId="0" borderId="0" xfId="1" applyFont="1" applyBorder="1"/>
    <xf numFmtId="0" fontId="3" fillId="0" borderId="0" xfId="0" applyFont="1" applyFill="1" applyBorder="1"/>
    <xf numFmtId="0" fontId="4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3" fillId="0" borderId="10" xfId="0" applyFont="1" applyFill="1" applyBorder="1"/>
    <xf numFmtId="0" fontId="4" fillId="0" borderId="10" xfId="0" applyFont="1" applyBorder="1"/>
    <xf numFmtId="0" fontId="7" fillId="0" borderId="1" xfId="0" applyFont="1" applyFill="1" applyBorder="1" applyAlignment="1">
      <alignment horizontal="center" vertical="center"/>
    </xf>
    <xf numFmtId="0" fontId="5" fillId="0" borderId="0" xfId="1" applyFont="1" applyBorder="1"/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2" fillId="0" borderId="6" xfId="0" applyNumberFormat="1" applyFont="1" applyFill="1" applyBorder="1" applyAlignment="1">
      <alignment horizontal="center" wrapText="1"/>
    </xf>
    <xf numFmtId="166" fontId="7" fillId="0" borderId="6" xfId="0" applyNumberFormat="1" applyFont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  <xf numFmtId="2" fontId="2" fillId="0" borderId="6" xfId="0" applyNumberFormat="1" applyFont="1" applyFill="1" applyBorder="1" applyAlignment="1">
      <alignment horizontal="center" wrapText="1"/>
    </xf>
    <xf numFmtId="2" fontId="7" fillId="0" borderId="12" xfId="0" applyNumberFormat="1" applyFont="1" applyBorder="1" applyAlignment="1">
      <alignment horizontal="center"/>
    </xf>
    <xf numFmtId="165" fontId="2" fillId="0" borderId="6" xfId="0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6" fontId="7" fillId="0" borderId="7" xfId="0" applyNumberFormat="1" applyFont="1" applyFill="1" applyBorder="1" applyAlignment="1">
      <alignment horizontal="center"/>
    </xf>
    <xf numFmtId="166" fontId="7" fillId="0" borderId="13" xfId="0" applyNumberFormat="1" applyFont="1" applyFill="1" applyBorder="1" applyAlignment="1">
      <alignment horizontal="center"/>
    </xf>
    <xf numFmtId="166" fontId="7" fillId="0" borderId="14" xfId="0" applyNumberFormat="1" applyFont="1" applyFill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wrapText="1"/>
    </xf>
    <xf numFmtId="166" fontId="2" fillId="0" borderId="12" xfId="0" applyNumberFormat="1" applyFont="1" applyFill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16" fillId="0" borderId="0" xfId="0" applyFont="1"/>
    <xf numFmtId="166" fontId="15" fillId="0" borderId="6" xfId="0" applyNumberFormat="1" applyFont="1" applyFill="1" applyBorder="1" applyAlignment="1">
      <alignment horizontal="center" wrapText="1"/>
    </xf>
    <xf numFmtId="166" fontId="15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66" fontId="15" fillId="0" borderId="18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165" fontId="10" fillId="0" borderId="6" xfId="0" applyNumberFormat="1" applyFont="1" applyFill="1" applyBorder="1" applyAlignment="1">
      <alignment horizontal="center" wrapText="1"/>
    </xf>
    <xf numFmtId="1" fontId="10" fillId="0" borderId="6" xfId="0" applyNumberFormat="1" applyFont="1" applyFill="1" applyBorder="1" applyAlignment="1">
      <alignment horizontal="center" wrapText="1"/>
    </xf>
    <xf numFmtId="2" fontId="10" fillId="0" borderId="6" xfId="0" applyNumberFormat="1" applyFont="1" applyFill="1" applyBorder="1" applyAlignment="1">
      <alignment horizontal="center" wrapText="1"/>
    </xf>
    <xf numFmtId="1" fontId="10" fillId="0" borderId="6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 wrapText="1"/>
    </xf>
    <xf numFmtId="1" fontId="10" fillId="0" borderId="7" xfId="0" applyNumberFormat="1" applyFont="1" applyFill="1" applyBorder="1" applyAlignment="1">
      <alignment horizontal="center" wrapText="1"/>
    </xf>
    <xf numFmtId="2" fontId="10" fillId="0" borderId="12" xfId="0" applyNumberFormat="1" applyFont="1" applyFill="1" applyBorder="1" applyAlignment="1">
      <alignment horizontal="center" wrapText="1"/>
    </xf>
    <xf numFmtId="1" fontId="10" fillId="0" borderId="14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wrapText="1"/>
    </xf>
    <xf numFmtId="1" fontId="7" fillId="0" borderId="6" xfId="0" applyNumberFormat="1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18" fillId="0" borderId="6" xfId="0" applyNumberFormat="1" applyFont="1" applyFill="1" applyBorder="1" applyAlignment="1">
      <alignment horizontal="center" wrapText="1"/>
    </xf>
    <xf numFmtId="1" fontId="18" fillId="0" borderId="16" xfId="0" applyNumberFormat="1" applyFont="1" applyFill="1" applyBorder="1" applyAlignment="1">
      <alignment horizontal="center" wrapText="1"/>
    </xf>
    <xf numFmtId="1" fontId="19" fillId="0" borderId="7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1" fontId="19" fillId="0" borderId="14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1" fontId="18" fillId="0" borderId="6" xfId="0" applyNumberFormat="1" applyFont="1" applyFill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2" fontId="18" fillId="0" borderId="6" xfId="0" applyNumberFormat="1" applyFont="1" applyFill="1" applyBorder="1" applyAlignment="1">
      <alignment horizontal="center" wrapText="1"/>
    </xf>
    <xf numFmtId="1" fontId="19" fillId="0" borderId="6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1" fontId="18" fillId="0" borderId="7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" fontId="19" fillId="0" borderId="18" xfId="0" applyNumberFormat="1" applyFont="1" applyFill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2" fontId="19" fillId="0" borderId="6" xfId="0" applyNumberFormat="1" applyFont="1" applyFill="1" applyBorder="1" applyAlignment="1">
      <alignment horizontal="center" wrapText="1"/>
    </xf>
    <xf numFmtId="1" fontId="19" fillId="0" borderId="6" xfId="0" applyNumberFormat="1" applyFont="1" applyFill="1" applyBorder="1" applyAlignment="1">
      <alignment horizontal="center" wrapText="1"/>
    </xf>
    <xf numFmtId="165" fontId="19" fillId="0" borderId="6" xfId="0" applyNumberFormat="1" applyFont="1" applyFill="1" applyBorder="1" applyAlignment="1">
      <alignment horizontal="center" wrapText="1"/>
    </xf>
    <xf numFmtId="1" fontId="19" fillId="0" borderId="12" xfId="0" applyNumberFormat="1" applyFont="1" applyFill="1" applyBorder="1" applyAlignment="1">
      <alignment horizontal="center" wrapText="1"/>
    </xf>
    <xf numFmtId="2" fontId="19" fillId="0" borderId="6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165" fontId="19" fillId="0" borderId="12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0" fillId="0" borderId="10" xfId="0" applyBorder="1"/>
    <xf numFmtId="0" fontId="8" fillId="0" borderId="12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Border="1"/>
    <xf numFmtId="0" fontId="0" fillId="0" borderId="12" xfId="0" applyBorder="1"/>
    <xf numFmtId="0" fontId="3" fillId="0" borderId="19" xfId="0" applyFont="1" applyFill="1" applyBorder="1"/>
    <xf numFmtId="0" fontId="9" fillId="0" borderId="2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wrapText="1"/>
    </xf>
    <xf numFmtId="165" fontId="7" fillId="0" borderId="12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25" xfId="0" applyBorder="1"/>
    <xf numFmtId="0" fontId="10" fillId="0" borderId="26" xfId="0" applyFont="1" applyFill="1" applyBorder="1" applyAlignment="1">
      <alignment horizontal="center" wrapText="1"/>
    </xf>
    <xf numFmtId="1" fontId="10" fillId="0" borderId="26" xfId="0" applyNumberFormat="1" applyFont="1" applyFill="1" applyBorder="1" applyAlignment="1">
      <alignment horizontal="center" wrapText="1"/>
    </xf>
    <xf numFmtId="165" fontId="10" fillId="0" borderId="26" xfId="0" applyNumberFormat="1" applyFont="1" applyFill="1" applyBorder="1" applyAlignment="1">
      <alignment horizontal="center" wrapText="1"/>
    </xf>
    <xf numFmtId="1" fontId="10" fillId="0" borderId="26" xfId="0" applyNumberFormat="1" applyFont="1" applyFill="1" applyBorder="1" applyAlignment="1">
      <alignment horizontal="center"/>
    </xf>
    <xf numFmtId="165" fontId="10" fillId="0" borderId="26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166" fontId="10" fillId="0" borderId="26" xfId="0" applyNumberFormat="1" applyFont="1" applyFill="1" applyBorder="1" applyAlignment="1">
      <alignment horizontal="center" wrapText="1"/>
    </xf>
    <xf numFmtId="164" fontId="10" fillId="0" borderId="26" xfId="0" applyNumberFormat="1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/>
    </xf>
    <xf numFmtId="0" fontId="0" fillId="0" borderId="23" xfId="0" applyBorder="1"/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0" fillId="0" borderId="26" xfId="0" applyBorder="1"/>
    <xf numFmtId="0" fontId="11" fillId="0" borderId="29" xfId="0" applyFont="1" applyFill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66" fontId="15" fillId="0" borderId="26" xfId="0" applyNumberFormat="1" applyFont="1" applyFill="1" applyBorder="1" applyAlignment="1">
      <alignment horizontal="center" wrapText="1"/>
    </xf>
    <xf numFmtId="1" fontId="19" fillId="0" borderId="26" xfId="0" applyNumberFormat="1" applyFont="1" applyFill="1" applyBorder="1" applyAlignment="1">
      <alignment horizontal="center" wrapText="1"/>
    </xf>
    <xf numFmtId="1" fontId="19" fillId="0" borderId="25" xfId="0" applyNumberFormat="1" applyFont="1" applyFill="1" applyBorder="1" applyAlignment="1">
      <alignment horizontal="center" wrapText="1"/>
    </xf>
    <xf numFmtId="1" fontId="19" fillId="0" borderId="26" xfId="0" applyNumberFormat="1" applyFont="1" applyBorder="1" applyAlignment="1">
      <alignment horizontal="center"/>
    </xf>
    <xf numFmtId="1" fontId="19" fillId="0" borderId="25" xfId="0" applyNumberFormat="1" applyFont="1" applyBorder="1" applyAlignment="1">
      <alignment horizontal="center"/>
    </xf>
    <xf numFmtId="1" fontId="19" fillId="0" borderId="25" xfId="0" applyNumberFormat="1" applyFont="1" applyFill="1" applyBorder="1" applyAlignment="1">
      <alignment horizontal="center"/>
    </xf>
    <xf numFmtId="2" fontId="19" fillId="0" borderId="25" xfId="0" applyNumberFormat="1" applyFont="1" applyBorder="1" applyAlignment="1">
      <alignment horizontal="center"/>
    </xf>
    <xf numFmtId="165" fontId="19" fillId="0" borderId="25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 wrapText="1"/>
    </xf>
    <xf numFmtId="1" fontId="19" fillId="0" borderId="26" xfId="0" applyNumberFormat="1" applyFont="1" applyFill="1" applyBorder="1" applyAlignment="1">
      <alignment horizontal="center"/>
    </xf>
    <xf numFmtId="165" fontId="19" fillId="0" borderId="26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1" fontId="7" fillId="0" borderId="3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1" fontId="7" fillId="0" borderId="31" xfId="0" applyNumberFormat="1" applyFont="1" applyFill="1" applyBorder="1" applyAlignment="1">
      <alignment horizontal="center"/>
    </xf>
    <xf numFmtId="166" fontId="7" fillId="0" borderId="3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166" fontId="2" fillId="0" borderId="31" xfId="0" applyNumberFormat="1" applyFont="1" applyFill="1" applyBorder="1" applyAlignment="1">
      <alignment horizontal="center"/>
    </xf>
    <xf numFmtId="166" fontId="15" fillId="0" borderId="26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1" fontId="19" fillId="0" borderId="28" xfId="0" applyNumberFormat="1" applyFont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166" fontId="2" fillId="0" borderId="26" xfId="0" applyNumberFormat="1" applyFont="1" applyFill="1" applyBorder="1" applyAlignment="1">
      <alignment horizontal="center" wrapText="1"/>
    </xf>
    <xf numFmtId="1" fontId="18" fillId="0" borderId="26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 wrapText="1"/>
    </xf>
    <xf numFmtId="164" fontId="7" fillId="0" borderId="26" xfId="0" applyNumberFormat="1" applyFont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" fillId="0" borderId="26" xfId="0" applyNumberFormat="1" applyFont="1" applyFill="1" applyBorder="1" applyAlignment="1">
      <alignment horizontal="center"/>
    </xf>
    <xf numFmtId="1" fontId="18" fillId="0" borderId="26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 wrapText="1"/>
    </xf>
    <xf numFmtId="166" fontId="2" fillId="0" borderId="25" xfId="0" applyNumberFormat="1" applyFont="1" applyFill="1" applyBorder="1" applyAlignment="1">
      <alignment horizontal="center"/>
    </xf>
    <xf numFmtId="1" fontId="18" fillId="0" borderId="25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 wrapText="1"/>
    </xf>
    <xf numFmtId="165" fontId="7" fillId="0" borderId="11" xfId="0" applyNumberFormat="1" applyFont="1" applyFill="1" applyBorder="1" applyAlignment="1">
      <alignment horizontal="center"/>
    </xf>
    <xf numFmtId="1" fontId="19" fillId="0" borderId="28" xfId="0" applyNumberFormat="1" applyFont="1" applyFill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3" fillId="0" borderId="23" xfId="0" applyFont="1" applyFill="1" applyBorder="1"/>
    <xf numFmtId="0" fontId="22" fillId="0" borderId="0" xfId="0" applyFont="1"/>
    <xf numFmtId="0" fontId="9" fillId="0" borderId="33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7" fillId="0" borderId="38" xfId="0" applyFont="1" applyFill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/>
    </xf>
    <xf numFmtId="166" fontId="2" fillId="0" borderId="25" xfId="0" applyNumberFormat="1" applyFont="1" applyFill="1" applyBorder="1" applyAlignment="1">
      <alignment horizontal="center" wrapText="1"/>
    </xf>
    <xf numFmtId="166" fontId="7" fillId="0" borderId="25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5" fontId="7" fillId="0" borderId="41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66" fontId="7" fillId="0" borderId="25" xfId="0" applyNumberFormat="1" applyFont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166" fontId="7" fillId="0" borderId="26" xfId="0" applyNumberFormat="1" applyFont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/>
    </xf>
    <xf numFmtId="166" fontId="7" fillId="0" borderId="26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165" fontId="18" fillId="0" borderId="26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/>
    </xf>
    <xf numFmtId="0" fontId="24" fillId="0" borderId="25" xfId="0" applyFont="1" applyBorder="1"/>
    <xf numFmtId="0" fontId="23" fillId="0" borderId="30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4" fillId="0" borderId="23" xfId="0" applyFont="1" applyBorder="1"/>
    <xf numFmtId="0" fontId="24" fillId="0" borderId="26" xfId="0" applyFont="1" applyBorder="1"/>
    <xf numFmtId="0" fontId="24" fillId="0" borderId="12" xfId="0" applyFont="1" applyBorder="1"/>
    <xf numFmtId="0" fontId="25" fillId="0" borderId="12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166" fontId="25" fillId="0" borderId="12" xfId="0" applyNumberFormat="1" applyFont="1" applyFill="1" applyBorder="1" applyAlignment="1">
      <alignment horizontal="center" wrapText="1"/>
    </xf>
    <xf numFmtId="166" fontId="11" fillId="0" borderId="26" xfId="0" applyNumberFormat="1" applyFont="1" applyFill="1" applyBorder="1" applyAlignment="1">
      <alignment horizontal="center" wrapText="1"/>
    </xf>
    <xf numFmtId="166" fontId="25" fillId="0" borderId="6" xfId="0" applyNumberFormat="1" applyFont="1" applyFill="1" applyBorder="1" applyAlignment="1">
      <alignment horizontal="center" wrapText="1"/>
    </xf>
    <xf numFmtId="166" fontId="17" fillId="0" borderId="26" xfId="0" applyNumberFormat="1" applyFont="1" applyFill="1" applyBorder="1" applyAlignment="1">
      <alignment horizontal="center" wrapText="1"/>
    </xf>
    <xf numFmtId="166" fontId="25" fillId="0" borderId="31" xfId="0" applyNumberFormat="1" applyFont="1" applyFill="1" applyBorder="1" applyAlignment="1">
      <alignment horizontal="center"/>
    </xf>
    <xf numFmtId="166" fontId="17" fillId="0" borderId="26" xfId="0" applyNumberFormat="1" applyFont="1" applyFill="1" applyBorder="1" applyAlignment="1">
      <alignment horizontal="center"/>
    </xf>
    <xf numFmtId="0" fontId="25" fillId="0" borderId="12" xfId="0" applyNumberFormat="1" applyFont="1" applyFill="1" applyBorder="1" applyAlignment="1">
      <alignment horizontal="center" wrapText="1"/>
    </xf>
    <xf numFmtId="0" fontId="25" fillId="0" borderId="26" xfId="0" applyNumberFormat="1" applyFont="1" applyFill="1" applyBorder="1" applyAlignment="1">
      <alignment horizontal="center" wrapText="1"/>
    </xf>
    <xf numFmtId="1" fontId="11" fillId="0" borderId="26" xfId="0" applyNumberFormat="1" applyFont="1" applyFill="1" applyBorder="1" applyAlignment="1">
      <alignment horizontal="center" wrapText="1"/>
    </xf>
    <xf numFmtId="165" fontId="11" fillId="0" borderId="26" xfId="0" applyNumberFormat="1" applyFont="1" applyFill="1" applyBorder="1" applyAlignment="1">
      <alignment horizontal="center" wrapText="1"/>
    </xf>
    <xf numFmtId="166" fontId="25" fillId="0" borderId="12" xfId="0" applyNumberFormat="1" applyFont="1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2" fontId="25" fillId="0" borderId="12" xfId="0" applyNumberFormat="1" applyFont="1" applyFill="1" applyBorder="1" applyAlignment="1">
      <alignment horizontal="center" wrapText="1"/>
    </xf>
    <xf numFmtId="1" fontId="25" fillId="0" borderId="6" xfId="0" applyNumberFormat="1" applyFont="1" applyFill="1" applyBorder="1" applyAlignment="1">
      <alignment horizontal="center" wrapText="1"/>
    </xf>
    <xf numFmtId="2" fontId="25" fillId="0" borderId="12" xfId="0" applyNumberFormat="1" applyFont="1" applyFill="1" applyBorder="1" applyAlignment="1">
      <alignment horizontal="center"/>
    </xf>
    <xf numFmtId="165" fontId="25" fillId="0" borderId="6" xfId="0" applyNumberFormat="1" applyFont="1" applyFill="1" applyBorder="1" applyAlignment="1">
      <alignment horizontal="center" wrapText="1"/>
    </xf>
    <xf numFmtId="1" fontId="25" fillId="0" borderId="12" xfId="0" applyNumberFormat="1" applyFont="1" applyFill="1" applyBorder="1" applyAlignment="1">
      <alignment horizontal="center" wrapText="1"/>
    </xf>
    <xf numFmtId="1" fontId="11" fillId="0" borderId="25" xfId="0" applyNumberFormat="1" applyFont="1" applyFill="1" applyBorder="1" applyAlignment="1">
      <alignment horizontal="center" wrapText="1"/>
    </xf>
    <xf numFmtId="165" fontId="25" fillId="0" borderId="12" xfId="0" applyNumberFormat="1" applyFont="1" applyFill="1" applyBorder="1" applyAlignment="1">
      <alignment horizontal="center" wrapText="1"/>
    </xf>
    <xf numFmtId="165" fontId="25" fillId="0" borderId="12" xfId="0" applyNumberFormat="1" applyFont="1" applyFill="1" applyBorder="1" applyAlignment="1">
      <alignment horizontal="center"/>
    </xf>
    <xf numFmtId="1" fontId="25" fillId="0" borderId="12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166" fontId="24" fillId="0" borderId="12" xfId="0" applyNumberFormat="1" applyFont="1" applyFill="1" applyBorder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6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165" fontId="24" fillId="0" borderId="12" xfId="0" applyNumberFormat="1" applyFont="1" applyFill="1" applyBorder="1" applyAlignment="1">
      <alignment horizontal="center"/>
    </xf>
    <xf numFmtId="1" fontId="24" fillId="0" borderId="31" xfId="0" applyNumberFormat="1" applyFont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1" fontId="24" fillId="0" borderId="6" xfId="0" applyNumberFormat="1" applyFont="1" applyFill="1" applyBorder="1" applyAlignment="1">
      <alignment horizontal="center"/>
    </xf>
    <xf numFmtId="165" fontId="11" fillId="0" borderId="26" xfId="0" applyNumberFormat="1" applyFont="1" applyFill="1" applyBorder="1" applyAlignment="1">
      <alignment horizontal="center"/>
    </xf>
    <xf numFmtId="2" fontId="24" fillId="0" borderId="3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166" fontId="24" fillId="0" borderId="31" xfId="0" applyNumberFormat="1" applyFont="1" applyBorder="1" applyAlignment="1">
      <alignment horizontal="center"/>
    </xf>
    <xf numFmtId="0" fontId="11" fillId="0" borderId="12" xfId="0" applyFont="1" applyFill="1" applyBorder="1" applyAlignment="1">
      <alignment horizontal="center" wrapText="1"/>
    </xf>
    <xf numFmtId="164" fontId="11" fillId="0" borderId="26" xfId="0" applyNumberFormat="1" applyFont="1" applyFill="1" applyBorder="1" applyAlignment="1">
      <alignment horizontal="center"/>
    </xf>
    <xf numFmtId="1" fontId="24" fillId="0" borderId="31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2" fontId="24" fillId="0" borderId="12" xfId="0" applyNumberFormat="1" applyFont="1" applyFill="1" applyBorder="1" applyAlignment="1">
      <alignment horizontal="center"/>
    </xf>
    <xf numFmtId="165" fontId="24" fillId="0" borderId="31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165" fontId="11" fillId="0" borderId="25" xfId="0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164" fontId="24" fillId="0" borderId="12" xfId="0" applyNumberFormat="1" applyFont="1" applyFill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11" fillId="0" borderId="26" xfId="0" applyNumberFormat="1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1" fontId="24" fillId="0" borderId="32" xfId="0" applyNumberFormat="1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0" fontId="25" fillId="0" borderId="0" xfId="0" applyFont="1" applyBorder="1"/>
    <xf numFmtId="0" fontId="25" fillId="0" borderId="19" xfId="0" applyFont="1" applyFill="1" applyBorder="1"/>
    <xf numFmtId="0" fontId="25" fillId="0" borderId="0" xfId="0" applyFont="1" applyFill="1" applyBorder="1"/>
    <xf numFmtId="0" fontId="23" fillId="0" borderId="23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5" fillId="0" borderId="23" xfId="0" applyFont="1" applyFill="1" applyBorder="1"/>
    <xf numFmtId="0" fontId="23" fillId="0" borderId="2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wrapText="1"/>
    </xf>
    <xf numFmtId="0" fontId="25" fillId="0" borderId="26" xfId="0" applyFont="1" applyFill="1" applyBorder="1" applyAlignment="1">
      <alignment horizontal="center" wrapText="1"/>
    </xf>
    <xf numFmtId="166" fontId="25" fillId="0" borderId="26" xfId="0" applyNumberFormat="1" applyFont="1" applyFill="1" applyBorder="1" applyAlignment="1">
      <alignment horizontal="center" wrapText="1"/>
    </xf>
    <xf numFmtId="165" fontId="25" fillId="0" borderId="26" xfId="0" applyNumberFormat="1" applyFont="1" applyFill="1" applyBorder="1" applyAlignment="1">
      <alignment horizontal="center" wrapText="1"/>
    </xf>
    <xf numFmtId="166" fontId="25" fillId="0" borderId="26" xfId="0" applyNumberFormat="1" applyFont="1" applyFill="1" applyBorder="1" applyAlignment="1">
      <alignment horizontal="center"/>
    </xf>
    <xf numFmtId="164" fontId="25" fillId="0" borderId="26" xfId="0" applyNumberFormat="1" applyFont="1" applyFill="1" applyBorder="1" applyAlignment="1">
      <alignment horizontal="center" wrapText="1"/>
    </xf>
    <xf numFmtId="166" fontId="25" fillId="0" borderId="25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wrapText="1"/>
    </xf>
    <xf numFmtId="1" fontId="9" fillId="0" borderId="26" xfId="0" applyNumberFormat="1" applyFont="1" applyFill="1" applyBorder="1" applyAlignment="1">
      <alignment horizontal="center" wrapText="1"/>
    </xf>
    <xf numFmtId="165" fontId="9" fillId="0" borderId="26" xfId="0" applyNumberFormat="1" applyFont="1" applyFill="1" applyBorder="1" applyAlignment="1">
      <alignment horizontal="center" wrapText="1"/>
    </xf>
    <xf numFmtId="1" fontId="9" fillId="0" borderId="26" xfId="0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4" fontId="24" fillId="0" borderId="26" xfId="0" applyNumberFormat="1" applyFont="1" applyBorder="1" applyAlignment="1">
      <alignment horizontal="center"/>
    </xf>
    <xf numFmtId="0" fontId="25" fillId="0" borderId="9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165" fontId="24" fillId="0" borderId="11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22" fillId="0" borderId="0" xfId="0" applyFont="1" applyBorder="1"/>
    <xf numFmtId="166" fontId="25" fillId="0" borderId="0" xfId="0" applyNumberFormat="1" applyFont="1" applyFill="1" applyBorder="1" applyAlignment="1">
      <alignment horizontal="center" wrapText="1"/>
    </xf>
    <xf numFmtId="166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wrapText="1"/>
    </xf>
    <xf numFmtId="2" fontId="25" fillId="0" borderId="0" xfId="0" applyNumberFormat="1" applyFont="1" applyFill="1" applyBorder="1" applyAlignment="1">
      <alignment horizontal="center" wrapText="1"/>
    </xf>
    <xf numFmtId="1" fontId="25" fillId="0" borderId="0" xfId="0" applyNumberFormat="1" applyFont="1" applyFill="1" applyBorder="1" applyAlignment="1">
      <alignment horizontal="center" wrapText="1"/>
    </xf>
    <xf numFmtId="2" fontId="25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wrapText="1"/>
    </xf>
    <xf numFmtId="165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166" fontId="25" fillId="0" borderId="16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165" fontId="11" fillId="0" borderId="12" xfId="0" applyNumberFormat="1" applyFont="1" applyFill="1" applyBorder="1" applyAlignment="1">
      <alignment horizontal="center" wrapText="1"/>
    </xf>
    <xf numFmtId="166" fontId="24" fillId="0" borderId="16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" fontId="24" fillId="0" borderId="16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164" fontId="24" fillId="0" borderId="16" xfId="0" applyNumberFormat="1" applyFont="1" applyFill="1" applyBorder="1" applyAlignment="1">
      <alignment horizontal="center"/>
    </xf>
    <xf numFmtId="165" fontId="24" fillId="0" borderId="45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2" fontId="25" fillId="0" borderId="16" xfId="0" applyNumberFormat="1" applyFont="1" applyFill="1" applyBorder="1" applyAlignment="1">
      <alignment horizontal="center" wrapText="1"/>
    </xf>
    <xf numFmtId="1" fontId="25" fillId="0" borderId="16" xfId="0" applyNumberFormat="1" applyFont="1" applyFill="1" applyBorder="1" applyAlignment="1">
      <alignment horizontal="center" wrapText="1"/>
    </xf>
    <xf numFmtId="1" fontId="24" fillId="0" borderId="45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5" fontId="25" fillId="0" borderId="16" xfId="0" applyNumberFormat="1" applyFont="1" applyFill="1" applyBorder="1" applyAlignment="1">
      <alignment horizontal="center" wrapText="1"/>
    </xf>
    <xf numFmtId="1" fontId="24" fillId="0" borderId="16" xfId="0" applyNumberFormat="1" applyFont="1" applyBorder="1" applyAlignment="1">
      <alignment horizontal="center"/>
    </xf>
    <xf numFmtId="2" fontId="24" fillId="0" borderId="16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65" fontId="24" fillId="0" borderId="16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4" fontId="24" fillId="0" borderId="16" xfId="0" applyNumberFormat="1" applyFont="1" applyBorder="1" applyAlignment="1">
      <alignment horizontal="center"/>
    </xf>
    <xf numFmtId="1" fontId="24" fillId="0" borderId="45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6" fontId="25" fillId="0" borderId="16" xfId="0" applyNumberFormat="1" applyFont="1" applyFill="1" applyBorder="1" applyAlignment="1">
      <alignment horizontal="center"/>
    </xf>
    <xf numFmtId="1" fontId="25" fillId="0" borderId="16" xfId="0" applyNumberFormat="1" applyFont="1" applyFill="1" applyBorder="1" applyAlignment="1">
      <alignment horizontal="center"/>
    </xf>
    <xf numFmtId="166" fontId="24" fillId="0" borderId="16" xfId="0" applyNumberFormat="1" applyFont="1" applyBorder="1" applyAlignment="1">
      <alignment horizontal="center"/>
    </xf>
    <xf numFmtId="2" fontId="24" fillId="0" borderId="45" xfId="0" applyNumberFormat="1" applyFont="1" applyBorder="1" applyAlignment="1">
      <alignment horizontal="center"/>
    </xf>
    <xf numFmtId="0" fontId="25" fillId="0" borderId="16" xfId="0" applyNumberFormat="1" applyFont="1" applyFill="1" applyBorder="1" applyAlignment="1">
      <alignment horizontal="center" wrapText="1"/>
    </xf>
    <xf numFmtId="0" fontId="24" fillId="0" borderId="16" xfId="0" applyFont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1" fontId="9" fillId="0" borderId="12" xfId="0" applyNumberFormat="1" applyFont="1" applyFill="1" applyBorder="1" applyAlignment="1">
      <alignment horizontal="center" wrapText="1"/>
    </xf>
    <xf numFmtId="1" fontId="9" fillId="0" borderId="12" xfId="0" applyNumberFormat="1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 wrapText="1"/>
    </xf>
    <xf numFmtId="2" fontId="25" fillId="0" borderId="16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165" fontId="25" fillId="0" borderId="16" xfId="0" applyNumberFormat="1" applyFont="1" applyFill="1" applyBorder="1" applyAlignment="1">
      <alignment horizontal="center"/>
    </xf>
    <xf numFmtId="2" fontId="24" fillId="0" borderId="16" xfId="0" applyNumberFormat="1" applyFont="1" applyFill="1" applyBorder="1" applyAlignment="1">
      <alignment horizontal="center"/>
    </xf>
    <xf numFmtId="165" fontId="24" fillId="0" borderId="16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5" fillId="0" borderId="21" xfId="0" applyFont="1" applyFill="1" applyBorder="1"/>
    <xf numFmtId="0" fontId="24" fillId="0" borderId="21" xfId="0" applyFont="1" applyBorder="1"/>
    <xf numFmtId="0" fontId="24" fillId="0" borderId="19" xfId="0" applyFont="1" applyBorder="1"/>
    <xf numFmtId="166" fontId="25" fillId="0" borderId="45" xfId="0" applyNumberFormat="1" applyFont="1" applyFill="1" applyBorder="1" applyAlignment="1">
      <alignment horizontal="center" wrapText="1"/>
    </xf>
    <xf numFmtId="166" fontId="25" fillId="0" borderId="11" xfId="0" applyNumberFormat="1" applyFont="1" applyFill="1" applyBorder="1" applyAlignment="1">
      <alignment horizontal="center" wrapText="1"/>
    </xf>
    <xf numFmtId="2" fontId="25" fillId="0" borderId="10" xfId="0" applyNumberFormat="1" applyFont="1" applyFill="1" applyBorder="1" applyAlignment="1">
      <alignment horizontal="center" wrapText="1"/>
    </xf>
    <xf numFmtId="165" fontId="25" fillId="0" borderId="45" xfId="0" applyNumberFormat="1" applyFont="1" applyFill="1" applyBorder="1" applyAlignment="1">
      <alignment horizontal="center" wrapText="1"/>
    </xf>
    <xf numFmtId="165" fontId="25" fillId="0" borderId="11" xfId="0" applyNumberFormat="1" applyFont="1" applyFill="1" applyBorder="1" applyAlignment="1">
      <alignment horizontal="center" wrapText="1"/>
    </xf>
    <xf numFmtId="166" fontId="25" fillId="0" borderId="45" xfId="0" applyNumberFormat="1" applyFont="1" applyFill="1" applyBorder="1" applyAlignment="1">
      <alignment horizontal="center"/>
    </xf>
    <xf numFmtId="166" fontId="25" fillId="0" borderId="11" xfId="0" applyNumberFormat="1" applyFont="1" applyFill="1" applyBorder="1" applyAlignment="1">
      <alignment horizontal="center"/>
    </xf>
    <xf numFmtId="2" fontId="25" fillId="0" borderId="45" xfId="0" applyNumberFormat="1" applyFont="1" applyFill="1" applyBorder="1" applyAlignment="1">
      <alignment horizontal="center"/>
    </xf>
    <xf numFmtId="1" fontId="25" fillId="0" borderId="45" xfId="0" applyNumberFormat="1" applyFont="1" applyFill="1" applyBorder="1" applyAlignment="1">
      <alignment horizontal="center" wrapText="1"/>
    </xf>
    <xf numFmtId="164" fontId="25" fillId="0" borderId="11" xfId="0" applyNumberFormat="1" applyFont="1" applyFill="1" applyBorder="1" applyAlignment="1">
      <alignment horizontal="center" wrapText="1"/>
    </xf>
    <xf numFmtId="0" fontId="25" fillId="0" borderId="10" xfId="0" applyNumberFormat="1" applyFont="1" applyFill="1" applyBorder="1" applyAlignment="1">
      <alignment horizontal="center" wrapText="1"/>
    </xf>
    <xf numFmtId="0" fontId="25" fillId="0" borderId="11" xfId="0" applyNumberFormat="1" applyFont="1" applyFill="1" applyBorder="1" applyAlignment="1">
      <alignment horizontal="center" wrapText="1"/>
    </xf>
    <xf numFmtId="0" fontId="24" fillId="0" borderId="20" xfId="0" applyFont="1" applyBorder="1"/>
    <xf numFmtId="166" fontId="11" fillId="0" borderId="11" xfId="0" applyNumberFormat="1" applyFont="1" applyFill="1" applyBorder="1" applyAlignment="1">
      <alignment horizontal="center" wrapText="1"/>
    </xf>
    <xf numFmtId="166" fontId="25" fillId="0" borderId="10" xfId="0" applyNumberFormat="1" applyFont="1" applyFill="1" applyBorder="1" applyAlignment="1">
      <alignment horizontal="center" wrapText="1"/>
    </xf>
    <xf numFmtId="166" fontId="17" fillId="0" borderId="11" xfId="0" applyNumberFormat="1" applyFont="1" applyFill="1" applyBorder="1" applyAlignment="1">
      <alignment horizontal="center" wrapText="1"/>
    </xf>
    <xf numFmtId="166" fontId="17" fillId="0" borderId="11" xfId="0" applyNumberFormat="1" applyFont="1" applyFill="1" applyBorder="1" applyAlignment="1">
      <alignment horizontal="center"/>
    </xf>
    <xf numFmtId="166" fontId="25" fillId="0" borderId="10" xfId="0" applyNumberFormat="1" applyFont="1" applyFill="1" applyBorder="1" applyAlignment="1">
      <alignment horizontal="center"/>
    </xf>
    <xf numFmtId="0" fontId="25" fillId="0" borderId="45" xfId="0" applyNumberFormat="1" applyFont="1" applyFill="1" applyBorder="1" applyAlignment="1">
      <alignment horizontal="center" wrapText="1"/>
    </xf>
    <xf numFmtId="166" fontId="23" fillId="0" borderId="19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 wrapText="1"/>
    </xf>
    <xf numFmtId="166" fontId="27" fillId="0" borderId="16" xfId="0" applyNumberFormat="1" applyFont="1" applyFill="1" applyBorder="1" applyAlignment="1">
      <alignment horizontal="center"/>
    </xf>
    <xf numFmtId="165" fontId="26" fillId="0" borderId="12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2" fontId="27" fillId="0" borderId="16" xfId="0" applyNumberFormat="1" applyFont="1" applyBorder="1" applyAlignment="1">
      <alignment horizontal="center"/>
    </xf>
    <xf numFmtId="166" fontId="27" fillId="0" borderId="16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8" fillId="0" borderId="0" xfId="0" applyFont="1"/>
    <xf numFmtId="1" fontId="26" fillId="0" borderId="12" xfId="0" applyNumberFormat="1" applyFont="1" applyFill="1" applyBorder="1" applyAlignment="1">
      <alignment horizontal="center"/>
    </xf>
    <xf numFmtId="1" fontId="27" fillId="0" borderId="16" xfId="0" applyNumberFormat="1" applyFont="1" applyBorder="1" applyAlignment="1">
      <alignment horizontal="center"/>
    </xf>
    <xf numFmtId="1" fontId="26" fillId="0" borderId="12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Fill="1" applyBorder="1"/>
    <xf numFmtId="1" fontId="27" fillId="0" borderId="16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165" fontId="27" fillId="0" borderId="16" xfId="0" applyNumberFormat="1" applyFont="1" applyBorder="1" applyAlignment="1">
      <alignment horizontal="center"/>
    </xf>
    <xf numFmtId="0" fontId="4" fillId="0" borderId="0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30" fillId="0" borderId="6" xfId="0" applyFont="1" applyFill="1" applyBorder="1" applyAlignment="1">
      <alignment horizont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4" fillId="0" borderId="21" xfId="0" applyFont="1" applyBorder="1"/>
    <xf numFmtId="166" fontId="29" fillId="0" borderId="19" xfId="0" applyNumberFormat="1" applyFont="1" applyFill="1" applyBorder="1" applyAlignment="1">
      <alignment horizontal="center"/>
    </xf>
    <xf numFmtId="0" fontId="4" fillId="0" borderId="20" xfId="0" applyFont="1" applyBorder="1"/>
    <xf numFmtId="166" fontId="3" fillId="0" borderId="45" xfId="0" applyNumberFormat="1" applyFont="1" applyFill="1" applyBorder="1" applyAlignment="1">
      <alignment horizontal="center" wrapText="1"/>
    </xf>
    <xf numFmtId="166" fontId="10" fillId="0" borderId="11" xfId="0" applyNumberFormat="1" applyFont="1" applyFill="1" applyBorder="1" applyAlignment="1">
      <alignment horizontal="center" wrapText="1"/>
    </xf>
    <xf numFmtId="166" fontId="3" fillId="0" borderId="10" xfId="0" applyNumberFormat="1" applyFont="1" applyFill="1" applyBorder="1" applyAlignment="1">
      <alignment horizontal="center" wrapText="1"/>
    </xf>
    <xf numFmtId="166" fontId="16" fillId="0" borderId="11" xfId="0" applyNumberFormat="1" applyFont="1" applyFill="1" applyBorder="1" applyAlignment="1">
      <alignment horizontal="center" wrapText="1"/>
    </xf>
    <xf numFmtId="166" fontId="3" fillId="0" borderId="45" xfId="0" applyNumberFormat="1" applyFont="1" applyFill="1" applyBorder="1" applyAlignment="1">
      <alignment horizontal="center"/>
    </xf>
    <xf numFmtId="166" fontId="16" fillId="0" borderId="11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166" fontId="3" fillId="0" borderId="16" xfId="0" applyNumberFormat="1" applyFont="1" applyFill="1" applyBorder="1" applyAlignment="1">
      <alignment horizontal="center" wrapText="1"/>
    </xf>
    <xf numFmtId="1" fontId="10" fillId="0" borderId="12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165" fontId="10" fillId="0" borderId="12" xfId="0" applyNumberFormat="1" applyFont="1" applyFill="1" applyBorder="1" applyAlignment="1">
      <alignment horizontal="center" wrapText="1"/>
    </xf>
    <xf numFmtId="166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1" fontId="3" fillId="0" borderId="16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 wrapText="1"/>
    </xf>
    <xf numFmtId="165" fontId="10" fillId="0" borderId="12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1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6" fontId="28" fillId="0" borderId="16" xfId="0" applyNumberFormat="1" applyFont="1" applyFill="1" applyBorder="1" applyAlignment="1">
      <alignment horizontal="center"/>
    </xf>
    <xf numFmtId="1" fontId="30" fillId="0" borderId="12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1" fontId="28" fillId="0" borderId="16" xfId="0" applyNumberFormat="1" applyFont="1" applyFill="1" applyBorder="1" applyAlignment="1">
      <alignment horizontal="center"/>
    </xf>
    <xf numFmtId="2" fontId="28" fillId="0" borderId="16" xfId="0" applyNumberFormat="1" applyFont="1" applyFill="1" applyBorder="1" applyAlignment="1">
      <alignment horizontal="center"/>
    </xf>
    <xf numFmtId="1" fontId="30" fillId="0" borderId="12" xfId="0" applyNumberFormat="1" applyFont="1" applyFill="1" applyBorder="1" applyAlignment="1">
      <alignment horizontal="center" wrapText="1"/>
    </xf>
    <xf numFmtId="1" fontId="30" fillId="0" borderId="12" xfId="0" applyNumberFormat="1" applyFont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45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1" fillId="0" borderId="2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3" fillId="0" borderId="21" xfId="0" applyFont="1" applyFill="1" applyBorder="1"/>
    <xf numFmtId="0" fontId="4" fillId="0" borderId="19" xfId="0" applyFont="1" applyBorder="1"/>
    <xf numFmtId="166" fontId="3" fillId="0" borderId="11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165" fontId="3" fillId="0" borderId="45" xfId="0" applyNumberFormat="1" applyFont="1" applyFill="1" applyBorder="1" applyAlignment="1">
      <alignment horizontal="center" wrapText="1"/>
    </xf>
    <xf numFmtId="165" fontId="3" fillId="0" borderId="11" xfId="0" applyNumberFormat="1" applyFont="1" applyFill="1" applyBorder="1" applyAlignment="1">
      <alignment horizontal="center" wrapText="1"/>
    </xf>
    <xf numFmtId="166" fontId="3" fillId="0" borderId="11" xfId="0" applyNumberFormat="1" applyFont="1" applyFill="1" applyBorder="1" applyAlignment="1">
      <alignment horizontal="center"/>
    </xf>
    <xf numFmtId="2" fontId="3" fillId="0" borderId="45" xfId="0" applyNumberFormat="1" applyFont="1" applyFill="1" applyBorder="1" applyAlignment="1">
      <alignment horizontal="center"/>
    </xf>
    <xf numFmtId="1" fontId="3" fillId="0" borderId="45" xfId="0" applyNumberFormat="1" applyFont="1" applyFill="1" applyBorder="1" applyAlignment="1">
      <alignment horizontal="center" wrapText="1"/>
    </xf>
    <xf numFmtId="164" fontId="3" fillId="0" borderId="11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1" fontId="21" fillId="0" borderId="12" xfId="0" applyNumberFormat="1" applyFont="1" applyFill="1" applyBorder="1" applyAlignment="1">
      <alignment horizontal="center" wrapText="1"/>
    </xf>
    <xf numFmtId="165" fontId="21" fillId="0" borderId="12" xfId="0" applyNumberFormat="1" applyFont="1" applyFill="1" applyBorder="1" applyAlignment="1">
      <alignment horizontal="center" wrapText="1"/>
    </xf>
    <xf numFmtId="1" fontId="21" fillId="0" borderId="1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165" fontId="21" fillId="0" borderId="1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165" fontId="3" fillId="0" borderId="1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8" fillId="0" borderId="0" xfId="1" applyFont="1" applyBorder="1"/>
    <xf numFmtId="0" fontId="31" fillId="0" borderId="0" xfId="0" applyFont="1" applyFill="1" applyBorder="1"/>
    <xf numFmtId="0" fontId="31" fillId="0" borderId="0" xfId="1" applyFont="1" applyBorder="1"/>
    <xf numFmtId="0" fontId="32" fillId="0" borderId="0" xfId="0" applyFont="1" applyBorder="1"/>
    <xf numFmtId="0" fontId="33" fillId="0" borderId="0" xfId="0" applyFont="1" applyFill="1" applyBorder="1"/>
    <xf numFmtId="0" fontId="11" fillId="2" borderId="6" xfId="0" applyFont="1" applyFill="1" applyBorder="1" applyAlignment="1">
      <alignment horizontal="center" wrapText="1"/>
    </xf>
    <xf numFmtId="1" fontId="24" fillId="2" borderId="16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 wrapText="1"/>
    </xf>
    <xf numFmtId="1" fontId="9" fillId="2" borderId="12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1" fillId="2" borderId="0" xfId="0" applyFont="1" applyFill="1" applyBorder="1"/>
    <xf numFmtId="166" fontId="34" fillId="0" borderId="16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36" fillId="0" borderId="6" xfId="0" applyFont="1" applyBorder="1" applyAlignment="1">
      <alignment horizontal="center" wrapText="1"/>
    </xf>
    <xf numFmtId="166" fontId="37" fillId="0" borderId="16" xfId="0" applyNumberFormat="1" applyFont="1" applyFill="1" applyBorder="1" applyAlignment="1">
      <alignment horizontal="center" wrapText="1"/>
    </xf>
    <xf numFmtId="1" fontId="36" fillId="0" borderId="12" xfId="0" applyNumberFormat="1" applyFont="1" applyFill="1" applyBorder="1" applyAlignment="1">
      <alignment horizontal="center" wrapText="1"/>
    </xf>
    <xf numFmtId="166" fontId="37" fillId="0" borderId="0" xfId="0" applyNumberFormat="1" applyFont="1" applyFill="1" applyBorder="1" applyAlignment="1">
      <alignment horizontal="center" wrapText="1"/>
    </xf>
    <xf numFmtId="165" fontId="36" fillId="0" borderId="12" xfId="0" applyNumberFormat="1" applyFont="1" applyFill="1" applyBorder="1" applyAlignment="1">
      <alignment horizontal="center" wrapText="1"/>
    </xf>
    <xf numFmtId="166" fontId="37" fillId="0" borderId="16" xfId="0" applyNumberFormat="1" applyFont="1" applyFill="1" applyBorder="1" applyAlignment="1">
      <alignment horizontal="center"/>
    </xf>
    <xf numFmtId="1" fontId="36" fillId="0" borderId="12" xfId="0" applyNumberFormat="1" applyFont="1" applyFill="1" applyBorder="1" applyAlignment="1">
      <alignment horizontal="center"/>
    </xf>
    <xf numFmtId="166" fontId="37" fillId="0" borderId="0" xfId="0" applyNumberFormat="1" applyFont="1" applyFill="1" applyBorder="1" applyAlignment="1">
      <alignment horizontal="center"/>
    </xf>
    <xf numFmtId="0" fontId="37" fillId="0" borderId="16" xfId="0" applyNumberFormat="1" applyFont="1" applyFill="1" applyBorder="1" applyAlignment="1">
      <alignment horizontal="center" wrapText="1"/>
    </xf>
    <xf numFmtId="0" fontId="37" fillId="0" borderId="12" xfId="0" applyNumberFormat="1" applyFont="1" applyFill="1" applyBorder="1" applyAlignment="1">
      <alignment horizontal="center" wrapText="1"/>
    </xf>
    <xf numFmtId="0" fontId="37" fillId="0" borderId="0" xfId="0" applyFont="1"/>
    <xf numFmtId="2" fontId="37" fillId="0" borderId="0" xfId="0" applyNumberFormat="1" applyFont="1" applyFill="1" applyBorder="1" applyAlignment="1">
      <alignment horizontal="center" wrapText="1"/>
    </xf>
    <xf numFmtId="1" fontId="37" fillId="0" borderId="16" xfId="0" applyNumberFormat="1" applyFont="1" applyFill="1" applyBorder="1" applyAlignment="1">
      <alignment horizontal="center" wrapText="1"/>
    </xf>
    <xf numFmtId="2" fontId="37" fillId="0" borderId="0" xfId="0" applyNumberFormat="1" applyFont="1" applyFill="1" applyBorder="1" applyAlignment="1">
      <alignment horizontal="center"/>
    </xf>
    <xf numFmtId="2" fontId="37" fillId="0" borderId="16" xfId="0" applyNumberFormat="1" applyFont="1" applyFill="1" applyBorder="1" applyAlignment="1">
      <alignment horizontal="center" wrapText="1"/>
    </xf>
    <xf numFmtId="165" fontId="36" fillId="0" borderId="12" xfId="0" applyNumberFormat="1" applyFont="1" applyFill="1" applyBorder="1" applyAlignment="1">
      <alignment horizontal="center"/>
    </xf>
    <xf numFmtId="165" fontId="37" fillId="0" borderId="16" xfId="0" applyNumberFormat="1" applyFont="1" applyFill="1" applyBorder="1" applyAlignment="1">
      <alignment horizontal="center" wrapText="1"/>
    </xf>
    <xf numFmtId="165" fontId="37" fillId="0" borderId="0" xfId="0" applyNumberFormat="1" applyFont="1" applyFill="1" applyBorder="1" applyAlignment="1">
      <alignment horizontal="center" wrapText="1"/>
    </xf>
    <xf numFmtId="165" fontId="37" fillId="0" borderId="0" xfId="0" applyNumberFormat="1" applyFont="1" applyFill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1" fontId="37" fillId="0" borderId="0" xfId="0" applyNumberFormat="1" applyFont="1" applyFill="1" applyBorder="1" applyAlignment="1">
      <alignment horizontal="center" wrapText="1"/>
    </xf>
    <xf numFmtId="1" fontId="37" fillId="0" borderId="16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1" fontId="37" fillId="0" borderId="16" xfId="0" applyNumberFormat="1" applyFont="1" applyBorder="1" applyAlignment="1">
      <alignment horizontal="center"/>
    </xf>
    <xf numFmtId="1" fontId="36" fillId="0" borderId="12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66" fontId="37" fillId="0" borderId="16" xfId="0" applyNumberFormat="1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5" fontId="36" fillId="0" borderId="12" xfId="0" applyNumberFormat="1" applyFont="1" applyBorder="1" applyAlignment="1">
      <alignment horizontal="center"/>
    </xf>
    <xf numFmtId="2" fontId="37" fillId="0" borderId="16" xfId="0" applyNumberFormat="1" applyFont="1" applyBorder="1" applyAlignment="1">
      <alignment horizontal="center"/>
    </xf>
    <xf numFmtId="0" fontId="36" fillId="0" borderId="6" xfId="0" applyFont="1" applyFill="1" applyBorder="1" applyAlignment="1">
      <alignment horizontal="center" wrapText="1"/>
    </xf>
    <xf numFmtId="2" fontId="37" fillId="0" borderId="16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165" fontId="37" fillId="0" borderId="16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164" fontId="37" fillId="0" borderId="16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64" fontId="37" fillId="0" borderId="16" xfId="0" applyNumberFormat="1" applyFont="1" applyBorder="1" applyAlignment="1">
      <alignment horizontal="center"/>
    </xf>
    <xf numFmtId="0" fontId="36" fillId="0" borderId="9" xfId="0" applyFont="1" applyBorder="1" applyAlignment="1">
      <alignment horizontal="center" wrapText="1"/>
    </xf>
    <xf numFmtId="165" fontId="37" fillId="0" borderId="45" xfId="0" applyNumberFormat="1" applyFont="1" applyFill="1" applyBorder="1" applyAlignment="1">
      <alignment horizontal="center"/>
    </xf>
    <xf numFmtId="1" fontId="36" fillId="0" borderId="11" xfId="0" applyNumberFormat="1" applyFont="1" applyFill="1" applyBorder="1" applyAlignment="1">
      <alignment horizontal="center"/>
    </xf>
    <xf numFmtId="1" fontId="37" fillId="0" borderId="45" xfId="0" applyNumberFormat="1" applyFont="1" applyFill="1" applyBorder="1" applyAlignment="1">
      <alignment horizontal="center"/>
    </xf>
    <xf numFmtId="1" fontId="37" fillId="0" borderId="10" xfId="0" applyNumberFormat="1" applyFont="1" applyFill="1" applyBorder="1" applyAlignment="1">
      <alignment horizontal="center"/>
    </xf>
    <xf numFmtId="1" fontId="37" fillId="0" borderId="45" xfId="0" applyNumberFormat="1" applyFont="1" applyBorder="1" applyAlignment="1">
      <alignment horizontal="center"/>
    </xf>
    <xf numFmtId="1" fontId="36" fillId="0" borderId="11" xfId="0" applyNumberFormat="1" applyFont="1" applyBorder="1" applyAlignment="1">
      <alignment horizontal="center"/>
    </xf>
    <xf numFmtId="2" fontId="37" fillId="0" borderId="45" xfId="0" applyNumberFormat="1" applyFont="1" applyBorder="1" applyAlignment="1">
      <alignment horizontal="center"/>
    </xf>
    <xf numFmtId="0" fontId="37" fillId="0" borderId="0" xfId="0" applyFont="1" applyFill="1" applyBorder="1"/>
    <xf numFmtId="165" fontId="37" fillId="0" borderId="16" xfId="0" applyNumberFormat="1" applyFont="1" applyFill="1" applyBorder="1" applyAlignment="1">
      <alignment horizontal="center"/>
    </xf>
    <xf numFmtId="164" fontId="37" fillId="0" borderId="12" xfId="0" applyNumberFormat="1" applyFont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0" fontId="4" fillId="0" borderId="16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1" fontId="4" fillId="0" borderId="16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horizontal="center" wrapText="1"/>
    </xf>
    <xf numFmtId="165" fontId="4" fillId="0" borderId="16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Border="1"/>
    <xf numFmtId="0" fontId="40" fillId="0" borderId="9" xfId="0" applyFont="1" applyBorder="1" applyAlignment="1">
      <alignment horizontal="center" wrapText="1"/>
    </xf>
    <xf numFmtId="0" fontId="39" fillId="0" borderId="0" xfId="0" applyFont="1" applyFill="1" applyBorder="1"/>
    <xf numFmtId="166" fontId="41" fillId="0" borderId="45" xfId="0" applyNumberFormat="1" applyFont="1" applyFill="1" applyBorder="1" applyAlignment="1">
      <alignment horizontal="center" wrapText="1"/>
    </xf>
    <xf numFmtId="166" fontId="40" fillId="0" borderId="11" xfId="0" applyNumberFormat="1" applyFont="1" applyFill="1" applyBorder="1" applyAlignment="1">
      <alignment horizontal="center" wrapText="1"/>
    </xf>
    <xf numFmtId="166" fontId="41" fillId="0" borderId="10" xfId="0" applyNumberFormat="1" applyFont="1" applyFill="1" applyBorder="1" applyAlignment="1">
      <alignment horizontal="center" wrapText="1"/>
    </xf>
    <xf numFmtId="166" fontId="41" fillId="0" borderId="45" xfId="0" applyNumberFormat="1" applyFont="1" applyFill="1" applyBorder="1" applyAlignment="1">
      <alignment horizontal="center"/>
    </xf>
    <xf numFmtId="166" fontId="40" fillId="0" borderId="11" xfId="0" applyNumberFormat="1" applyFont="1" applyFill="1" applyBorder="1" applyAlignment="1">
      <alignment horizontal="center"/>
    </xf>
    <xf numFmtId="166" fontId="41" fillId="0" borderId="10" xfId="0" applyNumberFormat="1" applyFont="1" applyFill="1" applyBorder="1" applyAlignment="1">
      <alignment horizontal="center"/>
    </xf>
    <xf numFmtId="0" fontId="41" fillId="0" borderId="45" xfId="0" applyNumberFormat="1" applyFont="1" applyFill="1" applyBorder="1" applyAlignment="1">
      <alignment horizontal="center" wrapText="1"/>
    </xf>
    <xf numFmtId="0" fontId="41" fillId="0" borderId="11" xfId="0" applyNumberFormat="1" applyFont="1" applyFill="1" applyBorder="1" applyAlignment="1">
      <alignment horizontal="center" wrapText="1"/>
    </xf>
    <xf numFmtId="166" fontId="41" fillId="0" borderId="11" xfId="0" applyNumberFormat="1" applyFont="1" applyFill="1" applyBorder="1" applyAlignment="1">
      <alignment horizontal="center" wrapText="1"/>
    </xf>
    <xf numFmtId="2" fontId="41" fillId="0" borderId="10" xfId="0" applyNumberFormat="1" applyFont="1" applyFill="1" applyBorder="1" applyAlignment="1">
      <alignment horizontal="center" wrapText="1"/>
    </xf>
    <xf numFmtId="165" fontId="41" fillId="0" borderId="45" xfId="0" applyNumberFormat="1" applyFont="1" applyFill="1" applyBorder="1" applyAlignment="1">
      <alignment horizontal="center" wrapText="1"/>
    </xf>
    <xf numFmtId="165" fontId="41" fillId="0" borderId="11" xfId="0" applyNumberFormat="1" applyFont="1" applyFill="1" applyBorder="1" applyAlignment="1">
      <alignment horizontal="center" wrapText="1"/>
    </xf>
    <xf numFmtId="166" fontId="41" fillId="0" borderId="11" xfId="0" applyNumberFormat="1" applyFont="1" applyFill="1" applyBorder="1" applyAlignment="1">
      <alignment horizontal="center"/>
    </xf>
    <xf numFmtId="2" fontId="41" fillId="0" borderId="45" xfId="0" applyNumberFormat="1" applyFont="1" applyFill="1" applyBorder="1" applyAlignment="1">
      <alignment horizontal="center"/>
    </xf>
    <xf numFmtId="1" fontId="41" fillId="0" borderId="45" xfId="0" applyNumberFormat="1" applyFont="1" applyFill="1" applyBorder="1" applyAlignment="1">
      <alignment horizontal="center" wrapText="1"/>
    </xf>
    <xf numFmtId="164" fontId="41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12" xfId="0" applyFont="1" applyFill="1" applyBorder="1"/>
    <xf numFmtId="166" fontId="4" fillId="3" borderId="16" xfId="0" applyNumberFormat="1" applyFont="1" applyFill="1" applyBorder="1" applyAlignment="1">
      <alignment horizontal="center" wrapText="1"/>
    </xf>
    <xf numFmtId="165" fontId="36" fillId="0" borderId="11" xfId="0" applyNumberFormat="1" applyFont="1" applyFill="1" applyBorder="1" applyAlignment="1">
      <alignment horizontal="center"/>
    </xf>
    <xf numFmtId="0" fontId="40" fillId="0" borderId="0" xfId="0" applyFont="1" applyFill="1" applyBorder="1"/>
    <xf numFmtId="2" fontId="10" fillId="0" borderId="12" xfId="0" applyNumberFormat="1" applyFont="1" applyFill="1" applyBorder="1" applyAlignment="1">
      <alignment horizontal="center"/>
    </xf>
    <xf numFmtId="2" fontId="36" fillId="0" borderId="12" xfId="0" applyNumberFormat="1" applyFont="1" applyFill="1" applyBorder="1" applyAlignment="1">
      <alignment horizontal="center" wrapText="1"/>
    </xf>
    <xf numFmtId="166" fontId="39" fillId="0" borderId="0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 wrapText="1"/>
    </xf>
    <xf numFmtId="0" fontId="3" fillId="3" borderId="0" xfId="0" applyFont="1" applyFill="1" applyBorder="1"/>
    <xf numFmtId="2" fontId="39" fillId="0" borderId="16" xfId="0" applyNumberFormat="1" applyFont="1" applyFill="1" applyBorder="1" applyAlignment="1">
      <alignment horizontal="center" wrapText="1"/>
    </xf>
    <xf numFmtId="0" fontId="43" fillId="0" borderId="16" xfId="0" applyFont="1" applyFill="1" applyBorder="1" applyAlignment="1">
      <alignment horizontal="center"/>
    </xf>
    <xf numFmtId="165" fontId="39" fillId="0" borderId="16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166" fontId="39" fillId="0" borderId="16" xfId="0" applyNumberFormat="1" applyFont="1" applyBorder="1" applyAlignment="1">
      <alignment horizontal="center"/>
    </xf>
    <xf numFmtId="0" fontId="44" fillId="0" borderId="6" xfId="0" applyFont="1" applyBorder="1" applyAlignment="1">
      <alignment horizontal="center" wrapText="1"/>
    </xf>
    <xf numFmtId="0" fontId="44" fillId="0" borderId="12" xfId="0" applyFont="1" applyBorder="1" applyAlignment="1">
      <alignment horizontal="center" wrapText="1"/>
    </xf>
    <xf numFmtId="0" fontId="44" fillId="0" borderId="6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vertical="center"/>
    </xf>
    <xf numFmtId="0" fontId="40" fillId="0" borderId="45" xfId="0" applyFont="1" applyBorder="1" applyAlignment="1">
      <alignment horizontal="center" wrapText="1"/>
    </xf>
    <xf numFmtId="0" fontId="45" fillId="0" borderId="0" xfId="0" applyFont="1" applyFill="1" applyBorder="1"/>
    <xf numFmtId="0" fontId="46" fillId="0" borderId="0" xfId="0" applyFont="1" applyFill="1" applyBorder="1"/>
    <xf numFmtId="166" fontId="40" fillId="0" borderId="1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1" fontId="36" fillId="0" borderId="10" xfId="0" applyNumberFormat="1" applyFont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/>
    </xf>
    <xf numFmtId="0" fontId="44" fillId="0" borderId="20" xfId="0" applyFont="1" applyFill="1" applyBorder="1" applyAlignment="1">
      <alignment horizontal="center"/>
    </xf>
    <xf numFmtId="0" fontId="50" fillId="0" borderId="1" xfId="0" applyFont="1" applyBorder="1" applyAlignment="1">
      <alignment horizontal="center" wrapText="1"/>
    </xf>
    <xf numFmtId="166" fontId="50" fillId="0" borderId="2" xfId="0" applyNumberFormat="1" applyFont="1" applyFill="1" applyBorder="1" applyAlignment="1">
      <alignment horizontal="center" wrapText="1"/>
    </xf>
    <xf numFmtId="166" fontId="50" fillId="0" borderId="4" xfId="0" applyNumberFormat="1" applyFont="1" applyFill="1" applyBorder="1" applyAlignment="1">
      <alignment horizontal="center" wrapText="1"/>
    </xf>
    <xf numFmtId="166" fontId="50" fillId="0" borderId="3" xfId="0" applyNumberFormat="1" applyFont="1" applyFill="1" applyBorder="1" applyAlignment="1">
      <alignment horizontal="center" wrapText="1"/>
    </xf>
    <xf numFmtId="166" fontId="50" fillId="0" borderId="2" xfId="0" applyNumberFormat="1" applyFont="1" applyFill="1" applyBorder="1" applyAlignment="1">
      <alignment horizontal="center"/>
    </xf>
    <xf numFmtId="166" fontId="50" fillId="0" borderId="4" xfId="0" applyNumberFormat="1" applyFont="1" applyFill="1" applyBorder="1" applyAlignment="1">
      <alignment horizontal="center"/>
    </xf>
    <xf numFmtId="166" fontId="50" fillId="0" borderId="3" xfId="0" applyNumberFormat="1" applyFont="1" applyFill="1" applyBorder="1" applyAlignment="1">
      <alignment horizontal="center"/>
    </xf>
    <xf numFmtId="0" fontId="50" fillId="0" borderId="3" xfId="0" applyFont="1" applyBorder="1" applyAlignment="1">
      <alignment horizontal="center" wrapText="1"/>
    </xf>
    <xf numFmtId="0" fontId="50" fillId="0" borderId="2" xfId="0" applyNumberFormat="1" applyFont="1" applyFill="1" applyBorder="1" applyAlignment="1">
      <alignment horizontal="center" wrapText="1"/>
    </xf>
    <xf numFmtId="0" fontId="50" fillId="0" borderId="4" xfId="0" applyNumberFormat="1" applyFont="1" applyFill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166" fontId="3" fillId="3" borderId="0" xfId="0" applyNumberFormat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 wrapText="1"/>
    </xf>
    <xf numFmtId="166" fontId="16" fillId="0" borderId="0" xfId="0" applyNumberFormat="1" applyFont="1" applyFill="1" applyBorder="1" applyAlignment="1">
      <alignment horizontal="center" wrapText="1"/>
    </xf>
    <xf numFmtId="166" fontId="42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5" fontId="28" fillId="0" borderId="12" xfId="0" applyNumberFormat="1" applyFont="1" applyFill="1" applyBorder="1" applyAlignment="1">
      <alignment horizontal="center" wrapText="1"/>
    </xf>
    <xf numFmtId="165" fontId="28" fillId="0" borderId="12" xfId="0" applyNumberFormat="1" applyFont="1" applyFill="1" applyBorder="1" applyAlignment="1">
      <alignment horizontal="center"/>
    </xf>
    <xf numFmtId="165" fontId="51" fillId="0" borderId="12" xfId="0" applyNumberFormat="1" applyFont="1" applyFill="1" applyBorder="1" applyAlignment="1">
      <alignment horizontal="center"/>
    </xf>
    <xf numFmtId="166" fontId="28" fillId="0" borderId="12" xfId="0" applyNumberFormat="1" applyFont="1" applyFill="1" applyBorder="1" applyAlignment="1">
      <alignment horizontal="center"/>
    </xf>
    <xf numFmtId="166" fontId="28" fillId="3" borderId="0" xfId="0" applyNumberFormat="1" applyFont="1" applyFill="1" applyBorder="1" applyAlignment="1">
      <alignment horizontal="center"/>
    </xf>
    <xf numFmtId="166" fontId="45" fillId="0" borderId="0" xfId="0" applyNumberFormat="1" applyFont="1" applyFill="1" applyBorder="1" applyAlignment="1">
      <alignment horizontal="center"/>
    </xf>
    <xf numFmtId="166" fontId="46" fillId="0" borderId="0" xfId="0" applyNumberFormat="1" applyFont="1" applyFill="1" applyBorder="1" applyAlignment="1">
      <alignment horizontal="center"/>
    </xf>
    <xf numFmtId="166" fontId="52" fillId="0" borderId="0" xfId="0" applyNumberFormat="1" applyFont="1" applyFill="1" applyBorder="1" applyAlignment="1">
      <alignment horizontal="center"/>
    </xf>
    <xf numFmtId="0" fontId="44" fillId="0" borderId="9" xfId="0" applyFont="1" applyBorder="1" applyAlignment="1">
      <alignment horizontal="center" wrapText="1"/>
    </xf>
    <xf numFmtId="166" fontId="4" fillId="0" borderId="45" xfId="0" applyNumberFormat="1" applyFont="1" applyFill="1" applyBorder="1" applyAlignment="1">
      <alignment horizontal="center"/>
    </xf>
    <xf numFmtId="165" fontId="28" fillId="0" borderId="11" xfId="0" applyNumberFormat="1" applyFont="1" applyFill="1" applyBorder="1" applyAlignment="1">
      <alignment horizontal="center" wrapText="1"/>
    </xf>
    <xf numFmtId="166" fontId="4" fillId="0" borderId="10" xfId="0" applyNumberFormat="1" applyFont="1" applyFill="1" applyBorder="1" applyAlignment="1">
      <alignment horizontal="center"/>
    </xf>
    <xf numFmtId="166" fontId="4" fillId="0" borderId="45" xfId="0" applyNumberFormat="1" applyFont="1" applyBorder="1" applyAlignment="1">
      <alignment horizontal="center"/>
    </xf>
    <xf numFmtId="165" fontId="28" fillId="0" borderId="11" xfId="0" applyNumberFormat="1" applyFont="1" applyFill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5" fontId="51" fillId="0" borderId="11" xfId="0" applyNumberFormat="1" applyFont="1" applyFill="1" applyBorder="1" applyAlignment="1">
      <alignment horizontal="center"/>
    </xf>
    <xf numFmtId="166" fontId="28" fillId="0" borderId="11" xfId="0" applyNumberFormat="1" applyFont="1" applyFill="1" applyBorder="1" applyAlignment="1">
      <alignment horizontal="center"/>
    </xf>
    <xf numFmtId="166" fontId="28" fillId="0" borderId="10" xfId="0" applyNumberFormat="1" applyFont="1" applyFill="1" applyBorder="1" applyAlignment="1">
      <alignment horizontal="center"/>
    </xf>
    <xf numFmtId="165" fontId="28" fillId="3" borderId="12" xfId="0" applyNumberFormat="1" applyFont="1" applyFill="1" applyBorder="1" applyAlignment="1">
      <alignment horizontal="center" wrapText="1"/>
    </xf>
    <xf numFmtId="165" fontId="46" fillId="0" borderId="12" xfId="0" applyNumberFormat="1" applyFont="1" applyFill="1" applyBorder="1" applyAlignment="1">
      <alignment horizontal="center" wrapText="1"/>
    </xf>
    <xf numFmtId="165" fontId="45" fillId="0" borderId="12" xfId="0" applyNumberFormat="1" applyFont="1" applyFill="1" applyBorder="1" applyAlignment="1">
      <alignment horizontal="center" wrapText="1"/>
    </xf>
    <xf numFmtId="165" fontId="53" fillId="0" borderId="12" xfId="0" applyNumberFormat="1" applyFont="1" applyFill="1" applyBorder="1" applyAlignment="1">
      <alignment horizontal="center" wrapText="1"/>
    </xf>
    <xf numFmtId="165" fontId="28" fillId="3" borderId="12" xfId="0" applyNumberFormat="1" applyFont="1" applyFill="1" applyBorder="1" applyAlignment="1">
      <alignment horizontal="center"/>
    </xf>
    <xf numFmtId="165" fontId="53" fillId="0" borderId="12" xfId="0" applyNumberFormat="1" applyFont="1" applyFill="1" applyBorder="1" applyAlignment="1">
      <alignment horizontal="center"/>
    </xf>
    <xf numFmtId="165" fontId="45" fillId="0" borderId="12" xfId="0" applyNumberFormat="1" applyFont="1" applyFill="1" applyBorder="1" applyAlignment="1">
      <alignment horizontal="center"/>
    </xf>
    <xf numFmtId="165" fontId="51" fillId="3" borderId="12" xfId="0" applyNumberFormat="1" applyFont="1" applyFill="1" applyBorder="1" applyAlignment="1">
      <alignment horizontal="center"/>
    </xf>
    <xf numFmtId="166" fontId="28" fillId="3" borderId="12" xfId="0" applyNumberFormat="1" applyFont="1" applyFill="1" applyBorder="1" applyAlignment="1">
      <alignment horizontal="center"/>
    </xf>
    <xf numFmtId="166" fontId="53" fillId="0" borderId="12" xfId="0" applyNumberFormat="1" applyFont="1" applyFill="1" applyBorder="1" applyAlignment="1">
      <alignment horizontal="center"/>
    </xf>
    <xf numFmtId="166" fontId="46" fillId="0" borderId="12" xfId="0" applyNumberFormat="1" applyFont="1" applyFill="1" applyBorder="1" applyAlignment="1">
      <alignment horizontal="center"/>
    </xf>
    <xf numFmtId="166" fontId="45" fillId="0" borderId="12" xfId="0" applyNumberFormat="1" applyFont="1" applyFill="1" applyBorder="1" applyAlignment="1">
      <alignment horizontal="center"/>
    </xf>
    <xf numFmtId="165" fontId="28" fillId="3" borderId="0" xfId="0" applyNumberFormat="1" applyFont="1" applyFill="1" applyBorder="1" applyAlignment="1">
      <alignment horizontal="center" wrapText="1"/>
    </xf>
    <xf numFmtId="0" fontId="10" fillId="0" borderId="4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6" fontId="40" fillId="0" borderId="0" xfId="0" applyNumberFormat="1" applyFont="1" applyFill="1" applyBorder="1" applyAlignment="1">
      <alignment horizontal="center"/>
    </xf>
    <xf numFmtId="166" fontId="50" fillId="0" borderId="0" xfId="0" applyNumberFormat="1" applyFont="1" applyFill="1" applyBorder="1" applyAlignment="1">
      <alignment horizontal="center"/>
    </xf>
    <xf numFmtId="166" fontId="28" fillId="3" borderId="0" xfId="0" quotePrefix="1" applyNumberFormat="1" applyFont="1" applyFill="1" applyBorder="1" applyAlignment="1">
      <alignment horizontal="center"/>
    </xf>
    <xf numFmtId="166" fontId="46" fillId="0" borderId="0" xfId="0" quotePrefix="1" applyNumberFormat="1" applyFont="1" applyFill="1" applyBorder="1" applyAlignment="1">
      <alignment horizontal="center"/>
    </xf>
    <xf numFmtId="166" fontId="45" fillId="0" borderId="0" xfId="0" quotePrefix="1" applyNumberFormat="1" applyFont="1" applyFill="1" applyBorder="1" applyAlignment="1">
      <alignment horizontal="center"/>
    </xf>
    <xf numFmtId="166" fontId="52" fillId="0" borderId="0" xfId="0" quotePrefix="1" applyNumberFormat="1" applyFont="1" applyFill="1" applyBorder="1" applyAlignment="1">
      <alignment horizontal="center"/>
    </xf>
  </cellXfs>
  <cellStyles count="2">
    <cellStyle name="Normal" xfId="0" builtinId="0"/>
    <cellStyle name="Normal_summary 5virus-screen10-17-07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/"/><Relationship Id="rId2" Type="http://schemas.openxmlformats.org/officeDocument/2006/relationships/image" Target="../media/image154.jpeg"/><Relationship Id="rId1" Type="http://schemas.openxmlformats.org/officeDocument/2006/relationships/hyperlink" Target="#/&#30720;&#1677;&#7440;&#685;&#37248;&#1750;&#37376;&#1750;&#37504;&#1750;&#37632;&#1750;&#37760;&#1750;&#37888;&#1750;a"/><Relationship Id="rId5" Type="http://schemas.openxmlformats.org/officeDocument/2006/relationships/image" Target="../media/image156.gif"/><Relationship Id="rId4" Type="http://schemas.openxmlformats.org/officeDocument/2006/relationships/image" Target="../media/image155.gif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117" Type="http://schemas.openxmlformats.org/officeDocument/2006/relationships/image" Target="../media/image117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33" Type="http://schemas.openxmlformats.org/officeDocument/2006/relationships/image" Target="../media/image133.emf"/><Relationship Id="rId138" Type="http://schemas.openxmlformats.org/officeDocument/2006/relationships/image" Target="../media/image138.emf"/><Relationship Id="rId16" Type="http://schemas.openxmlformats.org/officeDocument/2006/relationships/image" Target="../media/image16.emf"/><Relationship Id="rId107" Type="http://schemas.openxmlformats.org/officeDocument/2006/relationships/image" Target="../media/image107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128" Type="http://schemas.openxmlformats.org/officeDocument/2006/relationships/image" Target="../media/image128.emf"/><Relationship Id="rId144" Type="http://schemas.openxmlformats.org/officeDocument/2006/relationships/image" Target="../media/image144.emf"/><Relationship Id="rId149" Type="http://schemas.openxmlformats.org/officeDocument/2006/relationships/image" Target="../media/image149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113" Type="http://schemas.openxmlformats.org/officeDocument/2006/relationships/image" Target="../media/image113.emf"/><Relationship Id="rId118" Type="http://schemas.openxmlformats.org/officeDocument/2006/relationships/image" Target="../media/image118.emf"/><Relationship Id="rId134" Type="http://schemas.openxmlformats.org/officeDocument/2006/relationships/image" Target="../media/image134.emf"/><Relationship Id="rId139" Type="http://schemas.openxmlformats.org/officeDocument/2006/relationships/image" Target="../media/image13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50" Type="http://schemas.openxmlformats.org/officeDocument/2006/relationships/image" Target="../media/image150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116" Type="http://schemas.openxmlformats.org/officeDocument/2006/relationships/image" Target="../media/image116.emf"/><Relationship Id="rId124" Type="http://schemas.openxmlformats.org/officeDocument/2006/relationships/image" Target="../media/image124.emf"/><Relationship Id="rId129" Type="http://schemas.openxmlformats.org/officeDocument/2006/relationships/image" Target="../media/image129.emf"/><Relationship Id="rId137" Type="http://schemas.openxmlformats.org/officeDocument/2006/relationships/image" Target="../media/image13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11" Type="http://schemas.openxmlformats.org/officeDocument/2006/relationships/image" Target="../media/image111.emf"/><Relationship Id="rId132" Type="http://schemas.openxmlformats.org/officeDocument/2006/relationships/image" Target="../media/image132.emf"/><Relationship Id="rId140" Type="http://schemas.openxmlformats.org/officeDocument/2006/relationships/image" Target="../media/image140.emf"/><Relationship Id="rId145" Type="http://schemas.openxmlformats.org/officeDocument/2006/relationships/image" Target="../media/image145.emf"/><Relationship Id="rId153" Type="http://schemas.openxmlformats.org/officeDocument/2006/relationships/image" Target="../media/image153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14" Type="http://schemas.openxmlformats.org/officeDocument/2006/relationships/image" Target="../media/image114.emf"/><Relationship Id="rId119" Type="http://schemas.openxmlformats.org/officeDocument/2006/relationships/image" Target="../media/image119.emf"/><Relationship Id="rId127" Type="http://schemas.openxmlformats.org/officeDocument/2006/relationships/image" Target="../media/image12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130" Type="http://schemas.openxmlformats.org/officeDocument/2006/relationships/image" Target="../media/image130.emf"/><Relationship Id="rId135" Type="http://schemas.openxmlformats.org/officeDocument/2006/relationships/image" Target="../media/image135.emf"/><Relationship Id="rId143" Type="http://schemas.openxmlformats.org/officeDocument/2006/relationships/image" Target="../media/image143.emf"/><Relationship Id="rId148" Type="http://schemas.openxmlformats.org/officeDocument/2006/relationships/image" Target="../media/image148.emf"/><Relationship Id="rId151" Type="http://schemas.openxmlformats.org/officeDocument/2006/relationships/image" Target="../media/image15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109" Type="http://schemas.openxmlformats.org/officeDocument/2006/relationships/image" Target="../media/image10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120" Type="http://schemas.openxmlformats.org/officeDocument/2006/relationships/image" Target="../media/image120.emf"/><Relationship Id="rId125" Type="http://schemas.openxmlformats.org/officeDocument/2006/relationships/image" Target="../media/image125.emf"/><Relationship Id="rId141" Type="http://schemas.openxmlformats.org/officeDocument/2006/relationships/image" Target="../media/image141.emf"/><Relationship Id="rId146" Type="http://schemas.openxmlformats.org/officeDocument/2006/relationships/image" Target="../media/image146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15" Type="http://schemas.openxmlformats.org/officeDocument/2006/relationships/image" Target="../media/image115.emf"/><Relationship Id="rId131" Type="http://schemas.openxmlformats.org/officeDocument/2006/relationships/image" Target="../media/image131.emf"/><Relationship Id="rId136" Type="http://schemas.openxmlformats.org/officeDocument/2006/relationships/image" Target="../media/image136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52" Type="http://schemas.openxmlformats.org/officeDocument/2006/relationships/image" Target="../media/image15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26" Type="http://schemas.openxmlformats.org/officeDocument/2006/relationships/image" Target="../media/image126.emf"/><Relationship Id="rId147" Type="http://schemas.openxmlformats.org/officeDocument/2006/relationships/image" Target="../media/image14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142" Type="http://schemas.openxmlformats.org/officeDocument/2006/relationships/image" Target="../media/image142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366346</xdr:colOff>
      <xdr:row>1</xdr:row>
      <xdr:rowOff>219807</xdr:rowOff>
    </xdr:from>
    <xdr:ext cx="5861539" cy="498231"/>
    <xdr:sp macro="" textlink="">
      <xdr:nvSpPr>
        <xdr:cNvPr id="2" name="TextBox 1"/>
        <xdr:cNvSpPr txBox="1"/>
      </xdr:nvSpPr>
      <xdr:spPr>
        <a:xfrm>
          <a:off x="8352692" y="454269"/>
          <a:ext cx="5861539" cy="498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 b="1"/>
            <a:t>Note: If an IC50  or IC80 of &gt;50 was achieved a  a value of 100 was assigned</a:t>
          </a:r>
        </a:p>
        <a:p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" name="Picture 1" descr="https://cards.chase.com/cc/css/src/images/checkbox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5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3" name="Picture 2" descr="Show details TARGET        0002259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9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4" name="Picture 3" descr="Hide details TARGET        0002259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9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68" name="Control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69" name="Control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70" name="Control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8" name="Picture 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62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9" name="Picture 8" descr="Show details BEST WORLD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16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0" name="Picture 9" descr="Hide details BEST WORLD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16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74" name="Control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75" name="Control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76" name="Control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4" name="Picture 1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19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5" name="Picture 14" descr="Show details THE HOME DEPOT 460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819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6" name="Picture 15" descr="Hide details THE HOME DEPOT 460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819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80" name="Control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81" name="Control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82" name="Control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0" name="Picture 1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09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1" name="Picture 20" descr="Show details VERIZON*RECURRING PAY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0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2" name="Picture 21" descr="Hide details VERIZON*RECURRING PAY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80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86" name="Control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87" name="Control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88" name="Control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6" name="Picture 2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81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7" name="Picture 26" descr="Show details 1000BULBS.COM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8" name="Picture 27" descr="Hide details 1000BULBS.COM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92" name="Control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93" name="Control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94" name="Control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32" name="Picture 3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29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33" name="Picture 32" descr="Show details AUTOMATIC PAYMENT - THANK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34" name="Picture 33" descr="Hide details AUTOMATIC PAYMENT - THANK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98" name="Control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299" name="Control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00" name="Control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38" name="Picture 3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62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39" name="Picture 38" descr="Show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556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40" name="Picture 39" descr="Hide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556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04" name="Control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05" name="Control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06" name="Control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44" name="Picture 4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543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45" name="Picture 44" descr="Show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6543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46" name="Picture 45" descr="Hide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6543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10" name="Control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11" name="Control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12" name="Control 48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50" name="Picture 4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515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51" name="Picture 50" descr="Show details IKEA COLLEGE PARK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515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52" name="Picture 51" descr="Hide details IKEA COLLEGE PARK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7515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16" name="Control 52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17" name="Control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18" name="Control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56" name="Picture 5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3248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57" name="Picture 56" descr="Show details CRATE &amp; BARREL #6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832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58" name="Picture 57" descr="Hide details CRATE &amp; BARREL #6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832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22" name="Control 58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23" name="Control 59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24" name="Control 60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62" name="Picture 6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134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63" name="Picture 62" descr="Show details CRATE &amp; BARREL #6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13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64" name="Picture 63" descr="Hide details CRATE &amp; BARREL #6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913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28" name="Control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29" name="Control 65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30" name="Control 66" hidden="1">
              <a:extLst>
                <a:ext uri="{63B3BB69-23CF-44E3-9099-C40C66FF867C}">
                  <a14:compatExt spid="_x0000_s1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68" name="Picture 6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944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69" name="Picture 68" descr="Show details CRATE &amp; BARREL #6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70" name="Picture 69" descr="Hide details CRATE &amp; BARREL #6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9944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34" name="Control 70" hidden="1">
              <a:extLst>
                <a:ext uri="{63B3BB69-23CF-44E3-9099-C40C66FF867C}">
                  <a14:compatExt spid="_x0000_s1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35" name="Control 71" hidden="1">
              <a:extLst>
                <a:ext uri="{63B3BB69-23CF-44E3-9099-C40C66FF867C}">
                  <a14:compatExt spid="_x0000_s1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36" name="Control 72" hidden="1">
              <a:extLst>
                <a:ext uri="{63B3BB69-23CF-44E3-9099-C40C66FF867C}">
                  <a14:compatExt spid="_x0000_s1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74" name="Picture 7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753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75" name="Picture 74" descr="Show details BALDUCCI'S #11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75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76" name="Picture 75" descr="Hide details BALDUCCI'S #11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075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40" name="Control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41" name="Control 77" hidden="1">
              <a:extLst>
                <a:ext uri="{63B3BB69-23CF-44E3-9099-C40C66FF867C}">
                  <a14:compatExt spid="_x0000_s1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42" name="Control 78" hidden="1">
              <a:extLst>
                <a:ext uri="{63B3BB69-23CF-44E3-9099-C40C66FF867C}">
                  <a14:compatExt spid="_x0000_s1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80" name="Picture 7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401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81" name="Picture 80" descr="Show details NIH CYBER CAFE1906302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140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82" name="Picture 81" descr="Hide details NIH CYBER CAFE1906302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140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46" name="Control 82" hidden="1">
              <a:extLst>
                <a:ext uri="{63B3BB69-23CF-44E3-9099-C40C66FF867C}">
                  <a14:compatExt spid="_x0000_s1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47" name="Control 83" hidden="1">
              <a:extLst>
                <a:ext uri="{63B3BB69-23CF-44E3-9099-C40C66FF867C}">
                  <a14:compatExt spid="_x0000_s1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48" name="Control 84" hidden="1">
              <a:extLst>
                <a:ext uri="{63B3BB69-23CF-44E3-9099-C40C66FF867C}">
                  <a14:compatExt spid="_x0000_s1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86" name="Picture 8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3729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87" name="Picture 86" descr="Show details AMERICAN DISPOS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237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88" name="Picture 87" descr="Hide details AMERICAN DISPOS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237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52" name="Control 88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53" name="Control 89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54" name="Control 90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92" name="Picture 9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3445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93" name="Picture 92" descr="Show details DONER BISTR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344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94" name="Picture 93" descr="Hide details DONER BISTR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3344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58" name="Control 94" hidden="1">
              <a:extLst>
                <a:ext uri="{63B3BB69-23CF-44E3-9099-C40C66FF867C}">
                  <a14:compatExt spid="_x0000_s1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59" name="Control 95" hidden="1">
              <a:extLst>
                <a:ext uri="{63B3BB69-23CF-44E3-9099-C40C66FF867C}">
                  <a14:compatExt spid="_x0000_s1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60" name="Control 96" hidden="1">
              <a:extLst>
                <a:ext uri="{63B3BB69-23CF-44E3-9099-C40C66FF867C}">
                  <a14:compatExt spid="_x0000_s1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98" name="Picture 9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9922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99" name="Picture 98" descr="Show details BED BATH &amp; BEYOND #9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399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00" name="Picture 99" descr="Hide details BED BATH &amp; BEYOND #9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399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64" name="Control 100" hidden="1">
              <a:extLst>
                <a:ext uri="{63B3BB69-23CF-44E3-9099-C40C66FF867C}">
                  <a14:compatExt spid="_x0000_s1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65" name="Control 101" hidden="1">
              <a:extLst>
                <a:ext uri="{63B3BB69-23CF-44E3-9099-C40C66FF867C}">
                  <a14:compatExt spid="_x0000_s1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66" name="Control 102" hidden="1">
              <a:extLst>
                <a:ext uri="{63B3BB69-23CF-44E3-9099-C40C66FF867C}">
                  <a14:compatExt spid="_x0000_s1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04" name="Picture 10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963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05" name="Picture 104" descr="Show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4963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06" name="Picture 105" descr="Hide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4963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70" name="Control 106" hidden="1">
              <a:extLst>
                <a:ext uri="{63B3BB69-23CF-44E3-9099-C40C66FF867C}">
                  <a14:compatExt spid="_x0000_s1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71" name="Control 107" hidden="1">
              <a:extLst>
                <a:ext uri="{63B3BB69-23CF-44E3-9099-C40C66FF867C}">
                  <a14:compatExt spid="_x0000_s1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72" name="Control 108" hidden="1">
              <a:extLst>
                <a:ext uri="{63B3BB69-23CF-44E3-9099-C40C66FF867C}">
                  <a14:compatExt spid="_x0000_s1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10" name="Picture 10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935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11" name="Picture 110" descr="Show details THE BURGER JOINT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5935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12" name="Picture 111" descr="Hide details THE BURGER JOINT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5935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76" name="Control 112" hidden="1">
              <a:extLst>
                <a:ext uri="{63B3BB69-23CF-44E3-9099-C40C66FF867C}">
                  <a14:compatExt spid="_x0000_s1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77" name="Control 113" hidden="1">
              <a:extLst>
                <a:ext uri="{63B3BB69-23CF-44E3-9099-C40C66FF867C}">
                  <a14:compatExt spid="_x0000_s1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78" name="Control 114" hidden="1">
              <a:extLst>
                <a:ext uri="{63B3BB69-23CF-44E3-9099-C40C66FF867C}">
                  <a14:compatExt spid="_x0000_s1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16" name="Picture 11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7449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17" name="Picture 116" descr="Show details MCLEAN BP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744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18" name="Picture 117" descr="Hide details MCLEAN BP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744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82" name="Control 118" hidden="1">
              <a:extLst>
                <a:ext uri="{63B3BB69-23CF-44E3-9099-C40C66FF867C}">
                  <a14:compatExt spid="_x0000_s1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83" name="Control 119" hidden="1">
              <a:extLst>
                <a:ext uri="{63B3BB69-23CF-44E3-9099-C40C66FF867C}">
                  <a14:compatExt spid="_x0000_s1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84" name="Control 120" hidden="1">
              <a:extLst>
                <a:ext uri="{63B3BB69-23CF-44E3-9099-C40C66FF867C}">
                  <a14:compatExt spid="_x0000_s1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22" name="Picture 12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3926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23" name="Picture 122" descr="Show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739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24" name="Picture 123" descr="Hide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739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88" name="Control 124" hidden="1">
              <a:extLst>
                <a:ext uri="{63B3BB69-23CF-44E3-9099-C40C66FF867C}">
                  <a14:compatExt spid="_x0000_s1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89" name="Control 125" hidden="1">
              <a:extLst>
                <a:ext uri="{63B3BB69-23CF-44E3-9099-C40C66FF867C}">
                  <a14:compatExt spid="_x0000_s1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90" name="Control 126" hidden="1">
              <a:extLst>
                <a:ext uri="{63B3BB69-23CF-44E3-9099-C40C66FF867C}">
                  <a14:compatExt spid="_x0000_s1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28" name="Picture 12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3642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29" name="Picture 128" descr="Show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8364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30" name="Picture 129" descr="Hide details THE HOME DEPOT 460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8364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94" name="Control 130" hidden="1">
              <a:extLst>
                <a:ext uri="{63B3BB69-23CF-44E3-9099-C40C66FF867C}">
                  <a14:compatExt spid="_x0000_s1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95" name="Control 131" hidden="1">
              <a:extLst>
                <a:ext uri="{63B3BB69-23CF-44E3-9099-C40C66FF867C}">
                  <a14:compatExt spid="_x0000_s1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396" name="Control 132" hidden="1">
              <a:extLst>
                <a:ext uri="{63B3BB69-23CF-44E3-9099-C40C66FF867C}">
                  <a14:compatExt spid="_x0000_s1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34" name="Picture 13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335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35" name="Picture 134" descr="Show details SUNOCO 07599160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933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36" name="Picture 135" descr="Hide details SUNOCO 07599160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933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00" name="Control 136" hidden="1">
              <a:extLst>
                <a:ext uri="{63B3BB69-23CF-44E3-9099-C40C66FF867C}">
                  <a14:compatExt spid="_x0000_s1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01" name="Control 137" hidden="1">
              <a:extLst>
                <a:ext uri="{63B3BB69-23CF-44E3-9099-C40C66FF867C}">
                  <a14:compatExt spid="_x0000_s1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02" name="Control 138" hidden="1">
              <a:extLst>
                <a:ext uri="{63B3BB69-23CF-44E3-9099-C40C66FF867C}">
                  <a14:compatExt spid="_x0000_s1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40" name="Picture 13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145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41" name="Picture 140" descr="Show details NIH CYBER CAFE1906302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14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42" name="Picture 141" descr="Hide details NIH CYBER CAFE1906302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14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06" name="Control 142" hidden="1">
              <a:extLst>
                <a:ext uri="{63B3BB69-23CF-44E3-9099-C40C66FF867C}">
                  <a14:compatExt spid="_x0000_s1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07" name="Control 143" hidden="1">
              <a:extLst>
                <a:ext uri="{63B3BB69-23CF-44E3-9099-C40C66FF867C}">
                  <a14:compatExt spid="_x0000_s1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08" name="Control 144" hidden="1">
              <a:extLst>
                <a:ext uri="{63B3BB69-23CF-44E3-9099-C40C66FF867C}">
                  <a14:compatExt spid="_x0000_s1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46" name="Picture 14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11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47" name="Picture 146" descr="Show details IAD DULLES PAY AND GO 8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111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48" name="Picture 147" descr="Hide details IAD DULLES PAY AND GO 8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111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12" name="Control 148" hidden="1">
              <a:extLst>
                <a:ext uri="{63B3BB69-23CF-44E3-9099-C40C66FF867C}">
                  <a14:compatExt spid="_x0000_s1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13" name="Control 149" hidden="1">
              <a:extLst>
                <a:ext uri="{63B3BB69-23CF-44E3-9099-C40C66FF867C}">
                  <a14:compatExt spid="_x0000_s1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14" name="Control 150" hidden="1">
              <a:extLst>
                <a:ext uri="{63B3BB69-23CF-44E3-9099-C40C66FF867C}">
                  <a14:compatExt spid="_x0000_s1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52" name="Picture 15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250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53" name="Picture 152" descr="Show details BALDUCCI'S #11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25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54" name="Picture 153" descr="Hide details BALDUCCI'S #11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225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18" name="Control 154" hidden="1">
              <a:extLst>
                <a:ext uri="{63B3BB69-23CF-44E3-9099-C40C66FF867C}">
                  <a14:compatExt spid="_x0000_s1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19" name="Control 155" hidden="1">
              <a:extLst>
                <a:ext uri="{63B3BB69-23CF-44E3-9099-C40C66FF867C}">
                  <a14:compatExt spid="_x0000_s1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20" name="Control 156" hidden="1">
              <a:extLst>
                <a:ext uri="{63B3BB69-23CF-44E3-9099-C40C66FF867C}">
                  <a14:compatExt spid="_x0000_s1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58" name="Picture 15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898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59" name="Picture 158" descr="Show details VESTA  *T-MOB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89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60" name="Picture 159" descr="Hide details VESTA  *T-MOB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289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24" name="Control 160" hidden="1">
              <a:extLst>
                <a:ext uri="{63B3BB69-23CF-44E3-9099-C40C66FF867C}">
                  <a14:compatExt spid="_x0000_s1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25" name="Control 161" hidden="1">
              <a:extLst>
                <a:ext uri="{63B3BB69-23CF-44E3-9099-C40C66FF867C}">
                  <a14:compatExt spid="_x0000_s1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26" name="Control 162" hidden="1">
              <a:extLst>
                <a:ext uri="{63B3BB69-23CF-44E3-9099-C40C66FF867C}">
                  <a14:compatExt spid="_x0000_s1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64" name="Picture 16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707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65" name="Picture 164" descr="Show details Experian    *CreditScor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3707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66" name="Picture 165" descr="Hide details Experian    *CreditScor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3707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30" name="Control 166" hidden="1">
              <a:extLst>
                <a:ext uri="{63B3BB69-23CF-44E3-9099-C40C66FF867C}">
                  <a14:compatExt spid="_x0000_s1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31" name="Control 167" hidden="1">
              <a:extLst>
                <a:ext uri="{63B3BB69-23CF-44E3-9099-C40C66FF867C}">
                  <a14:compatExt spid="_x0000_s1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32" name="Control 168" hidden="1">
              <a:extLst>
                <a:ext uri="{63B3BB69-23CF-44E3-9099-C40C66FF867C}">
                  <a14:compatExt spid="_x0000_s1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70" name="Picture 16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5173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71" name="Picture 170" descr="Show details LOWES #01122*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451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72" name="Picture 171" descr="Hide details LOWES #01122*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451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36" name="Control 172" hidden="1">
              <a:extLst>
                <a:ext uri="{63B3BB69-23CF-44E3-9099-C40C66FF867C}">
                  <a14:compatExt spid="_x0000_s1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37" name="Control 173" hidden="1">
              <a:extLst>
                <a:ext uri="{63B3BB69-23CF-44E3-9099-C40C66FF867C}">
                  <a14:compatExt spid="_x0000_s1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38" name="Control 174" hidden="1">
              <a:extLst>
                <a:ext uri="{63B3BB69-23CF-44E3-9099-C40C66FF867C}">
                  <a14:compatExt spid="_x0000_s1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76" name="Picture 17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165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77" name="Picture 176" descr="Show details TRADER JOE'S #641  QP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516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78" name="Picture 177" descr="Hide details TRADER JOE'S #641  QP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5165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42" name="Control 178" hidden="1">
              <a:extLst>
                <a:ext uri="{63B3BB69-23CF-44E3-9099-C40C66FF867C}">
                  <a14:compatExt spid="_x0000_s1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43" name="Control 179" hidden="1">
              <a:extLst>
                <a:ext uri="{63B3BB69-23CF-44E3-9099-C40C66FF867C}">
                  <a14:compatExt spid="_x0000_s1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44" name="Control 180" hidden="1">
              <a:extLst>
                <a:ext uri="{63B3BB69-23CF-44E3-9099-C40C66FF867C}">
                  <a14:compatExt spid="_x0000_s1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82" name="Picture 18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136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83" name="Picture 182" descr="Show details BED BATH &amp; BEYOND #117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6136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84" name="Picture 183" descr="Hide details BED BATH &amp; BEYOND #117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6136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48" name="Control 184" hidden="1">
              <a:extLst>
                <a:ext uri="{63B3BB69-23CF-44E3-9099-C40C66FF867C}">
                  <a14:compatExt spid="_x0000_s1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49" name="Control 185" hidden="1">
              <a:extLst>
                <a:ext uri="{63B3BB69-23CF-44E3-9099-C40C66FF867C}">
                  <a14:compatExt spid="_x0000_s1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50" name="Control 186" hidden="1">
              <a:extLst>
                <a:ext uri="{63B3BB69-23CF-44E3-9099-C40C66FF867C}">
                  <a14:compatExt spid="_x0000_s1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88" name="Picture 18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108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89" name="Picture 188" descr="Show details SAFEWAY  STORE0004933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7108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90" name="Picture 189" descr="Hide details SAFEWAY  STORE0004933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7108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54" name="Control 190" hidden="1">
              <a:extLst>
                <a:ext uri="{63B3BB69-23CF-44E3-9099-C40C66FF867C}">
                  <a14:compatExt spid="_x0000_s1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55" name="Control 191" hidden="1">
              <a:extLst>
                <a:ext uri="{63B3BB69-23CF-44E3-9099-C40C66FF867C}">
                  <a14:compatExt spid="_x0000_s1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56" name="Control 192" hidden="1">
              <a:extLst>
                <a:ext uri="{63B3BB69-23CF-44E3-9099-C40C66FF867C}">
                  <a14:compatExt spid="_x0000_s1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194" name="Picture 19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0797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95" name="Picture 194" descr="Show details TARGET        0002323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07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196" name="Picture 195" descr="Hide details TARGET        0002323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8079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60" name="Control 196" hidden="1">
              <a:extLst>
                <a:ext uri="{63B3BB69-23CF-44E3-9099-C40C66FF867C}">
                  <a14:compatExt spid="_x0000_s1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61" name="Control 197" hidden="1">
              <a:extLst>
                <a:ext uri="{63B3BB69-23CF-44E3-9099-C40C66FF867C}">
                  <a14:compatExt spid="_x0000_s1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62" name="Control 198" hidden="1">
              <a:extLst>
                <a:ext uri="{63B3BB69-23CF-44E3-9099-C40C66FF867C}">
                  <a14:compatExt spid="_x0000_s1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00" name="Picture 19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727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01" name="Picture 200" descr="Show details TARGET        0002259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72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02" name="Picture 201" descr="Hide details TARGET        0002259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872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66" name="Control 202" hidden="1">
              <a:extLst>
                <a:ext uri="{63B3BB69-23CF-44E3-9099-C40C66FF867C}">
                  <a14:compatExt spid="_x0000_s1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67" name="Control 203" hidden="1">
              <a:extLst>
                <a:ext uri="{63B3BB69-23CF-44E3-9099-C40C66FF867C}">
                  <a14:compatExt spid="_x0000_s1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68" name="Control 204" hidden="1">
              <a:extLst>
                <a:ext uri="{63B3BB69-23CF-44E3-9099-C40C66FF867C}">
                  <a14:compatExt spid="_x0000_s1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06" name="Picture 20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3751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07" name="Picture 206" descr="Show details DSW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937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08" name="Picture 207" descr="Hide details DSW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937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72" name="Control 208" hidden="1">
              <a:extLst>
                <a:ext uri="{63B3BB69-23CF-44E3-9099-C40C66FF867C}">
                  <a14:compatExt spid="_x0000_s1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73" name="Control 209" hidden="1">
              <a:extLst>
                <a:ext uri="{63B3BB69-23CF-44E3-9099-C40C66FF867C}">
                  <a14:compatExt spid="_x0000_s1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74" name="Control 210" hidden="1">
              <a:extLst>
                <a:ext uri="{63B3BB69-23CF-44E3-9099-C40C66FF867C}">
                  <a14:compatExt spid="_x0000_s1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12" name="Picture 21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860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13" name="Picture 212" descr="Show details PRO100MOVER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986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14" name="Picture 213" descr="Hide details PRO100MOVER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986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78" name="Control 214" hidden="1">
              <a:extLst>
                <a:ext uri="{63B3BB69-23CF-44E3-9099-C40C66FF867C}">
                  <a14:compatExt spid="_x0000_s1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79" name="Control 215" hidden="1">
              <a:extLst>
                <a:ext uri="{63B3BB69-23CF-44E3-9099-C40C66FF867C}">
                  <a14:compatExt spid="_x0000_s1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80" name="Control 216" hidden="1">
              <a:extLst>
                <a:ext uri="{63B3BB69-23CF-44E3-9099-C40C66FF867C}">
                  <a14:compatExt spid="_x0000_s1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18" name="Picture 21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5085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19" name="Picture 218" descr="Show details LAKE LIBERTY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0508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20" name="Picture 219" descr="Hide details LAKE LIBERTY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0508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84" name="Control 220" hidden="1">
              <a:extLst>
                <a:ext uri="{63B3BB69-23CF-44E3-9099-C40C66FF867C}">
                  <a14:compatExt spid="_x0000_s1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85" name="Control 221" hidden="1">
              <a:extLst>
                <a:ext uri="{63B3BB69-23CF-44E3-9099-C40C66FF867C}">
                  <a14:compatExt spid="_x0000_s1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86" name="Control 222" hidden="1">
              <a:extLst>
                <a:ext uri="{63B3BB69-23CF-44E3-9099-C40C66FF867C}">
                  <a14:compatExt spid="_x0000_s1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24" name="Picture 22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1562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25" name="Picture 224" descr="Show details UNITED      016237073967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115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26" name="Picture 225" descr="Hide details UNITED      016237073967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115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90" name="Control 226" hidden="1">
              <a:extLst>
                <a:ext uri="{63B3BB69-23CF-44E3-9099-C40C66FF867C}">
                  <a14:compatExt spid="_x0000_s1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91" name="Control 227" hidden="1">
              <a:extLst>
                <a:ext uri="{63B3BB69-23CF-44E3-9099-C40C66FF867C}">
                  <a14:compatExt spid="_x0000_s1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92" name="Control 228" hidden="1">
              <a:extLst>
                <a:ext uri="{63B3BB69-23CF-44E3-9099-C40C66FF867C}">
                  <a14:compatExt spid="_x0000_s1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30" name="Picture 22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965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31" name="Picture 230" descr="Show details SHEETZ        0000304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196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32" name="Picture 231" descr="Hide details SHEETZ        0000304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196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96" name="Control 232" hidden="1">
              <a:extLst>
                <a:ext uri="{63B3BB69-23CF-44E3-9099-C40C66FF867C}">
                  <a14:compatExt spid="_x0000_s1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97" name="Control 233" hidden="1">
              <a:extLst>
                <a:ext uri="{63B3BB69-23CF-44E3-9099-C40C66FF867C}">
                  <a14:compatExt spid="_x0000_s1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498" name="Control 234" hidden="1">
              <a:extLst>
                <a:ext uri="{63B3BB69-23CF-44E3-9099-C40C66FF867C}">
                  <a14:compatExt spid="_x0000_s1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36" name="Picture 23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6136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37" name="Picture 236" descr="Show details TRADER JOE'S #645  QP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261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38" name="Picture 237" descr="Hide details TRADER JOE'S #645  QP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261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02" name="Control 238" hidden="1">
              <a:extLst>
                <a:ext uri="{63B3BB69-23CF-44E3-9099-C40C66FF867C}">
                  <a14:compatExt spid="_x0000_s1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03" name="Control 239" hidden="1">
              <a:extLst>
                <a:ext uri="{63B3BB69-23CF-44E3-9099-C40C66FF867C}">
                  <a14:compatExt spid="_x0000_s1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04" name="Control 240" hidden="1">
              <a:extLst>
                <a:ext uri="{63B3BB69-23CF-44E3-9099-C40C66FF867C}">
                  <a14:compatExt spid="_x0000_s1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42" name="Picture 24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5851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43" name="Picture 242" descr="Show details GUAPOS-BETHESD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3585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44" name="Picture 243" descr="Hide details GUAPOS-BETHESD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3585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08" name="Control 244" hidden="1">
              <a:extLst>
                <a:ext uri="{63B3BB69-23CF-44E3-9099-C40C66FF867C}">
                  <a14:compatExt spid="_x0000_s1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09" name="Control 245" hidden="1">
              <a:extLst>
                <a:ext uri="{63B3BB69-23CF-44E3-9099-C40C66FF867C}">
                  <a14:compatExt spid="_x0000_s1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10" name="Control 246" hidden="1">
              <a:extLst>
                <a:ext uri="{63B3BB69-23CF-44E3-9099-C40C66FF867C}">
                  <a14:compatExt spid="_x0000_s1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48" name="Picture 24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394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49" name="Picture 248" descr="Show details EUREST DINING 1113703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4394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50" name="Picture 249" descr="Hide details EUREST DINING 1113703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4394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14" name="Control 250" hidden="1">
              <a:extLst>
                <a:ext uri="{63B3BB69-23CF-44E3-9099-C40C66FF867C}">
                  <a14:compatExt spid="_x0000_s1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15" name="Control 251" hidden="1">
              <a:extLst>
                <a:ext uri="{63B3BB69-23CF-44E3-9099-C40C66FF867C}">
                  <a14:compatExt spid="_x0000_s1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16" name="Control 252" hidden="1">
              <a:extLst>
                <a:ext uri="{63B3BB69-23CF-44E3-9099-C40C66FF867C}">
                  <a14:compatExt spid="_x0000_s1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54" name="Picture 25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2044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55" name="Picture 254" descr="Show details BETHESDA COMMUNITY STOR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520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56" name="Picture 255" descr="Hide details BETHESDA COMMUNITY STOR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520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20" name="Control 256" hidden="1">
              <a:extLst>
                <a:ext uri="{63B3BB69-23CF-44E3-9099-C40C66FF867C}">
                  <a14:compatExt spid="_x0000_s1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21" name="Control 257" hidden="1">
              <a:extLst>
                <a:ext uri="{63B3BB69-23CF-44E3-9099-C40C66FF867C}">
                  <a14:compatExt spid="_x0000_s1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22" name="Control 258" hidden="1">
              <a:extLst>
                <a:ext uri="{63B3BB69-23CF-44E3-9099-C40C66FF867C}">
                  <a14:compatExt spid="_x0000_s1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60" name="Picture 25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337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61" name="Picture 260" descr="Show details DUNKIN #343597     Q3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633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62" name="Picture 261" descr="Hide details DUNKIN #343597     Q3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633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26" name="Control 262" hidden="1">
              <a:extLst>
                <a:ext uri="{63B3BB69-23CF-44E3-9099-C40C66FF867C}">
                  <a14:compatExt spid="_x0000_s1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27" name="Control 263" hidden="1">
              <a:extLst>
                <a:ext uri="{63B3BB69-23CF-44E3-9099-C40C66FF867C}">
                  <a14:compatExt spid="_x0000_s1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28" name="Control 264" hidden="1">
              <a:extLst>
                <a:ext uri="{63B3BB69-23CF-44E3-9099-C40C66FF867C}">
                  <a14:compatExt spid="_x0000_s1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66" name="Picture 26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1475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67" name="Picture 266" descr="Show details METROPOLITAN INTERN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714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68" name="Picture 267" descr="Hide details METROPOLITAN INTERN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714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32" name="Control 268" hidden="1">
              <a:extLst>
                <a:ext uri="{63B3BB69-23CF-44E3-9099-C40C66FF867C}">
                  <a14:compatExt spid="_x0000_s1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33" name="Control 269" hidden="1">
              <a:extLst>
                <a:ext uri="{63B3BB69-23CF-44E3-9099-C40C66FF867C}">
                  <a14:compatExt spid="_x0000_s1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34" name="Control 270" hidden="1">
              <a:extLst>
                <a:ext uri="{63B3BB69-23CF-44E3-9099-C40C66FF867C}">
                  <a14:compatExt spid="_x0000_s1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72" name="Picture 27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1190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73" name="Picture 272" descr="Show details SUNOCO 07599160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811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74" name="Picture 273" descr="Hide details SUNOCO 075991600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811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38" name="Control 274" hidden="1">
              <a:extLst>
                <a:ext uri="{63B3BB69-23CF-44E3-9099-C40C66FF867C}">
                  <a14:compatExt spid="_x0000_s1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39" name="Control 275" hidden="1">
              <a:extLst>
                <a:ext uri="{63B3BB69-23CF-44E3-9099-C40C66FF867C}">
                  <a14:compatExt spid="_x0000_s1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40" name="Control 276" hidden="1">
              <a:extLst>
                <a:ext uri="{63B3BB69-23CF-44E3-9099-C40C66FF867C}">
                  <a14:compatExt spid="_x0000_s1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78" name="Picture 277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928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79" name="Picture 278" descr="Show details VA DMV MANASSAS CSC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8928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80" name="Picture 279" descr="Hide details VA DMV MANASSAS CSC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8928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44" name="Control 280" hidden="1">
              <a:extLst>
                <a:ext uri="{63B3BB69-23CF-44E3-9099-C40C66FF867C}">
                  <a14:compatExt spid="_x0000_s1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45" name="Control 281" hidden="1">
              <a:extLst>
                <a:ext uri="{63B3BB69-23CF-44E3-9099-C40C66FF867C}">
                  <a14:compatExt spid="_x0000_s1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46" name="Control 282" hidden="1">
              <a:extLst>
                <a:ext uri="{63B3BB69-23CF-44E3-9099-C40C66FF867C}">
                  <a14:compatExt spid="_x0000_s1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84" name="Picture 283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7383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85" name="Picture 284" descr="Show details GEIC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973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86" name="Picture 285" descr="Hide details GEIC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973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50" name="Control 286" hidden="1">
              <a:extLst>
                <a:ext uri="{63B3BB69-23CF-44E3-9099-C40C66FF867C}">
                  <a14:compatExt spid="_x0000_s1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51" name="Control 287" hidden="1">
              <a:extLst>
                <a:ext uri="{63B3BB69-23CF-44E3-9099-C40C66FF867C}">
                  <a14:compatExt spid="_x0000_s1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52" name="Control 288" hidden="1">
              <a:extLst>
                <a:ext uri="{63B3BB69-23CF-44E3-9099-C40C66FF867C}">
                  <a14:compatExt spid="_x0000_s1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90" name="Picture 289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2240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91" name="Picture 290" descr="Show details FROZENY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0224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92" name="Picture 291" descr="Hide details FROZENY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0224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56" name="Control 292" hidden="1">
              <a:extLst>
                <a:ext uri="{63B3BB69-23CF-44E3-9099-C40C66FF867C}">
                  <a14:compatExt spid="_x0000_s1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57" name="Control 293" hidden="1">
              <a:extLst>
                <a:ext uri="{63B3BB69-23CF-44E3-9099-C40C66FF867C}">
                  <a14:compatExt spid="_x0000_s1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58" name="Control 294" hidden="1">
              <a:extLst>
                <a:ext uri="{63B3BB69-23CF-44E3-9099-C40C66FF867C}">
                  <a14:compatExt spid="_x0000_s1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296" name="Picture 295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871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97" name="Picture 296" descr="Show details BEAU THA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087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298" name="Picture 297" descr="Hide details BEAU THA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087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62" name="Control 298" hidden="1">
              <a:extLst>
                <a:ext uri="{63B3BB69-23CF-44E3-9099-C40C66FF867C}">
                  <a14:compatExt spid="_x0000_s1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63" name="Control 299" hidden="1">
              <a:extLst>
                <a:ext uri="{63B3BB69-23CF-44E3-9099-C40C66FF867C}">
                  <a14:compatExt spid="_x0000_s1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64" name="Control 300" hidden="1">
              <a:extLst>
                <a:ext uri="{63B3BB69-23CF-44E3-9099-C40C66FF867C}">
                  <a14:compatExt spid="_x0000_s1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7</xdr:col>
      <xdr:colOff>142875</xdr:colOff>
      <xdr:row>0</xdr:row>
      <xdr:rowOff>142875</xdr:rowOff>
    </xdr:to>
    <xdr:pic>
      <xdr:nvPicPr>
        <xdr:cNvPr id="302" name="Picture 301" descr="https://cards.chase.com/cc/css/src/images/checkbox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5194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303" name="Picture 302" descr="Show details SHARMIN DENTAL CLINIC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1519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</xdr:colOff>
      <xdr:row>0</xdr:row>
      <xdr:rowOff>152400</xdr:rowOff>
    </xdr:to>
    <xdr:pic>
      <xdr:nvPicPr>
        <xdr:cNvPr id="304" name="Picture 303" descr="Hide details SHARMIN DENTAL CLINIC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1519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68" name="Control 304" hidden="1">
              <a:extLst>
                <a:ext uri="{63B3BB69-23CF-44E3-9099-C40C66FF867C}">
                  <a14:compatExt spid="_x0000_s1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69" name="Control 305" hidden="1">
              <a:extLst>
                <a:ext uri="{63B3BB69-23CF-44E3-9099-C40C66FF867C}">
                  <a14:compatExt spid="_x0000_s1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57150</xdr:rowOff>
        </xdr:to>
        <xdr:sp macro="" textlink="">
          <xdr:nvSpPr>
            <xdr:cNvPr id="11570" name="Control 306" hidden="1">
              <a:extLst>
                <a:ext uri="{63B3BB69-23CF-44E3-9099-C40C66FF867C}">
                  <a14:compatExt spid="_x0000_s1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58.xml"/><Relationship Id="rId299" Type="http://schemas.openxmlformats.org/officeDocument/2006/relationships/control" Target="../activeX/activeX149.xml"/><Relationship Id="rId303" Type="http://schemas.openxmlformats.org/officeDocument/2006/relationships/control" Target="../activeX/activeX151.xml"/><Relationship Id="rId21" Type="http://schemas.openxmlformats.org/officeDocument/2006/relationships/control" Target="../activeX/activeX10.xml"/><Relationship Id="rId42" Type="http://schemas.openxmlformats.org/officeDocument/2006/relationships/image" Target="../media/image20.emf"/><Relationship Id="rId63" Type="http://schemas.openxmlformats.org/officeDocument/2006/relationships/control" Target="../activeX/activeX31.xml"/><Relationship Id="rId84" Type="http://schemas.openxmlformats.org/officeDocument/2006/relationships/image" Target="../media/image41.emf"/><Relationship Id="rId138" Type="http://schemas.openxmlformats.org/officeDocument/2006/relationships/image" Target="../media/image68.emf"/><Relationship Id="rId159" Type="http://schemas.openxmlformats.org/officeDocument/2006/relationships/control" Target="../activeX/activeX79.xml"/><Relationship Id="rId170" Type="http://schemas.openxmlformats.org/officeDocument/2006/relationships/image" Target="../media/image84.emf"/><Relationship Id="rId191" Type="http://schemas.openxmlformats.org/officeDocument/2006/relationships/control" Target="../activeX/activeX95.xml"/><Relationship Id="rId205" Type="http://schemas.openxmlformats.org/officeDocument/2006/relationships/control" Target="../activeX/activeX102.xml"/><Relationship Id="rId226" Type="http://schemas.openxmlformats.org/officeDocument/2006/relationships/image" Target="../media/image112.emf"/><Relationship Id="rId247" Type="http://schemas.openxmlformats.org/officeDocument/2006/relationships/control" Target="../activeX/activeX123.xml"/><Relationship Id="rId107" Type="http://schemas.openxmlformats.org/officeDocument/2006/relationships/control" Target="../activeX/activeX53.xml"/><Relationship Id="rId268" Type="http://schemas.openxmlformats.org/officeDocument/2006/relationships/image" Target="../media/image133.emf"/><Relationship Id="rId289" Type="http://schemas.openxmlformats.org/officeDocument/2006/relationships/control" Target="../activeX/activeX144.xml"/><Relationship Id="rId11" Type="http://schemas.openxmlformats.org/officeDocument/2006/relationships/control" Target="../activeX/activeX5.xml"/><Relationship Id="rId32" Type="http://schemas.openxmlformats.org/officeDocument/2006/relationships/image" Target="../media/image15.emf"/><Relationship Id="rId53" Type="http://schemas.openxmlformats.org/officeDocument/2006/relationships/control" Target="../activeX/activeX26.xml"/><Relationship Id="rId74" Type="http://schemas.openxmlformats.org/officeDocument/2006/relationships/image" Target="../media/image36.emf"/><Relationship Id="rId128" Type="http://schemas.openxmlformats.org/officeDocument/2006/relationships/image" Target="../media/image63.emf"/><Relationship Id="rId149" Type="http://schemas.openxmlformats.org/officeDocument/2006/relationships/control" Target="../activeX/activeX74.xml"/><Relationship Id="rId5" Type="http://schemas.openxmlformats.org/officeDocument/2006/relationships/control" Target="../activeX/activeX2.xml"/><Relationship Id="rId95" Type="http://schemas.openxmlformats.org/officeDocument/2006/relationships/control" Target="../activeX/activeX47.xml"/><Relationship Id="rId160" Type="http://schemas.openxmlformats.org/officeDocument/2006/relationships/image" Target="../media/image79.emf"/><Relationship Id="rId181" Type="http://schemas.openxmlformats.org/officeDocument/2006/relationships/control" Target="../activeX/activeX90.xml"/><Relationship Id="rId216" Type="http://schemas.openxmlformats.org/officeDocument/2006/relationships/image" Target="../media/image107.emf"/><Relationship Id="rId237" Type="http://schemas.openxmlformats.org/officeDocument/2006/relationships/control" Target="../activeX/activeX118.xml"/><Relationship Id="rId258" Type="http://schemas.openxmlformats.org/officeDocument/2006/relationships/image" Target="../media/image128.emf"/><Relationship Id="rId279" Type="http://schemas.openxmlformats.org/officeDocument/2006/relationships/control" Target="../activeX/activeX139.xml"/><Relationship Id="rId22" Type="http://schemas.openxmlformats.org/officeDocument/2006/relationships/image" Target="../media/image10.emf"/><Relationship Id="rId43" Type="http://schemas.openxmlformats.org/officeDocument/2006/relationships/control" Target="../activeX/activeX21.xml"/><Relationship Id="rId64" Type="http://schemas.openxmlformats.org/officeDocument/2006/relationships/image" Target="../media/image31.emf"/><Relationship Id="rId118" Type="http://schemas.openxmlformats.org/officeDocument/2006/relationships/image" Target="../media/image58.emf"/><Relationship Id="rId139" Type="http://schemas.openxmlformats.org/officeDocument/2006/relationships/control" Target="../activeX/activeX69.xml"/><Relationship Id="rId290" Type="http://schemas.openxmlformats.org/officeDocument/2006/relationships/image" Target="../media/image144.emf"/><Relationship Id="rId304" Type="http://schemas.openxmlformats.org/officeDocument/2006/relationships/image" Target="../media/image151.emf"/><Relationship Id="rId85" Type="http://schemas.openxmlformats.org/officeDocument/2006/relationships/control" Target="../activeX/activeX42.xml"/><Relationship Id="rId150" Type="http://schemas.openxmlformats.org/officeDocument/2006/relationships/image" Target="../media/image74.emf"/><Relationship Id="rId171" Type="http://schemas.openxmlformats.org/officeDocument/2006/relationships/control" Target="../activeX/activeX85.xml"/><Relationship Id="rId192" Type="http://schemas.openxmlformats.org/officeDocument/2006/relationships/image" Target="../media/image95.emf"/><Relationship Id="rId206" Type="http://schemas.openxmlformats.org/officeDocument/2006/relationships/image" Target="../media/image102.emf"/><Relationship Id="rId227" Type="http://schemas.openxmlformats.org/officeDocument/2006/relationships/control" Target="../activeX/activeX113.xml"/><Relationship Id="rId248" Type="http://schemas.openxmlformats.org/officeDocument/2006/relationships/image" Target="../media/image123.emf"/><Relationship Id="rId269" Type="http://schemas.openxmlformats.org/officeDocument/2006/relationships/control" Target="../activeX/activeX134.xml"/><Relationship Id="rId12" Type="http://schemas.openxmlformats.org/officeDocument/2006/relationships/image" Target="../media/image5.emf"/><Relationship Id="rId33" Type="http://schemas.openxmlformats.org/officeDocument/2006/relationships/control" Target="../activeX/activeX16.xml"/><Relationship Id="rId108" Type="http://schemas.openxmlformats.org/officeDocument/2006/relationships/image" Target="../media/image53.emf"/><Relationship Id="rId129" Type="http://schemas.openxmlformats.org/officeDocument/2006/relationships/control" Target="../activeX/activeX64.xml"/><Relationship Id="rId280" Type="http://schemas.openxmlformats.org/officeDocument/2006/relationships/image" Target="../media/image139.emf"/><Relationship Id="rId54" Type="http://schemas.openxmlformats.org/officeDocument/2006/relationships/image" Target="../media/image26.emf"/><Relationship Id="rId75" Type="http://schemas.openxmlformats.org/officeDocument/2006/relationships/control" Target="../activeX/activeX37.xml"/><Relationship Id="rId96" Type="http://schemas.openxmlformats.org/officeDocument/2006/relationships/image" Target="../media/image47.emf"/><Relationship Id="rId140" Type="http://schemas.openxmlformats.org/officeDocument/2006/relationships/image" Target="../media/image69.emf"/><Relationship Id="rId161" Type="http://schemas.openxmlformats.org/officeDocument/2006/relationships/control" Target="../activeX/activeX80.xml"/><Relationship Id="rId182" Type="http://schemas.openxmlformats.org/officeDocument/2006/relationships/image" Target="../media/image90.emf"/><Relationship Id="rId217" Type="http://schemas.openxmlformats.org/officeDocument/2006/relationships/control" Target="../activeX/activeX108.xml"/><Relationship Id="rId6" Type="http://schemas.openxmlformats.org/officeDocument/2006/relationships/image" Target="../media/image2.emf"/><Relationship Id="rId238" Type="http://schemas.openxmlformats.org/officeDocument/2006/relationships/image" Target="../media/image118.emf"/><Relationship Id="rId259" Type="http://schemas.openxmlformats.org/officeDocument/2006/relationships/control" Target="../activeX/activeX129.xml"/><Relationship Id="rId23" Type="http://schemas.openxmlformats.org/officeDocument/2006/relationships/control" Target="../activeX/activeX11.xml"/><Relationship Id="rId119" Type="http://schemas.openxmlformats.org/officeDocument/2006/relationships/control" Target="../activeX/activeX59.xml"/><Relationship Id="rId270" Type="http://schemas.openxmlformats.org/officeDocument/2006/relationships/image" Target="../media/image134.emf"/><Relationship Id="rId291" Type="http://schemas.openxmlformats.org/officeDocument/2006/relationships/control" Target="../activeX/activeX145.xml"/><Relationship Id="rId305" Type="http://schemas.openxmlformats.org/officeDocument/2006/relationships/control" Target="../activeX/activeX152.xml"/><Relationship Id="rId44" Type="http://schemas.openxmlformats.org/officeDocument/2006/relationships/image" Target="../media/image21.emf"/><Relationship Id="rId65" Type="http://schemas.openxmlformats.org/officeDocument/2006/relationships/control" Target="../activeX/activeX32.xml"/><Relationship Id="rId86" Type="http://schemas.openxmlformats.org/officeDocument/2006/relationships/image" Target="../media/image42.emf"/><Relationship Id="rId130" Type="http://schemas.openxmlformats.org/officeDocument/2006/relationships/image" Target="../media/image64.emf"/><Relationship Id="rId151" Type="http://schemas.openxmlformats.org/officeDocument/2006/relationships/control" Target="../activeX/activeX75.xml"/><Relationship Id="rId172" Type="http://schemas.openxmlformats.org/officeDocument/2006/relationships/image" Target="../media/image85.emf"/><Relationship Id="rId193" Type="http://schemas.openxmlformats.org/officeDocument/2006/relationships/control" Target="../activeX/activeX96.xml"/><Relationship Id="rId207" Type="http://schemas.openxmlformats.org/officeDocument/2006/relationships/control" Target="../activeX/activeX103.xml"/><Relationship Id="rId228" Type="http://schemas.openxmlformats.org/officeDocument/2006/relationships/image" Target="../media/image113.emf"/><Relationship Id="rId249" Type="http://schemas.openxmlformats.org/officeDocument/2006/relationships/control" Target="../activeX/activeX124.xml"/><Relationship Id="rId13" Type="http://schemas.openxmlformats.org/officeDocument/2006/relationships/control" Target="../activeX/activeX6.xml"/><Relationship Id="rId109" Type="http://schemas.openxmlformats.org/officeDocument/2006/relationships/control" Target="../activeX/activeX54.xml"/><Relationship Id="rId260" Type="http://schemas.openxmlformats.org/officeDocument/2006/relationships/image" Target="../media/image129.emf"/><Relationship Id="rId281" Type="http://schemas.openxmlformats.org/officeDocument/2006/relationships/control" Target="../activeX/activeX140.xml"/><Relationship Id="rId34" Type="http://schemas.openxmlformats.org/officeDocument/2006/relationships/image" Target="../media/image16.emf"/><Relationship Id="rId55" Type="http://schemas.openxmlformats.org/officeDocument/2006/relationships/control" Target="../activeX/activeX27.xml"/><Relationship Id="rId76" Type="http://schemas.openxmlformats.org/officeDocument/2006/relationships/image" Target="../media/image37.emf"/><Relationship Id="rId97" Type="http://schemas.openxmlformats.org/officeDocument/2006/relationships/control" Target="../activeX/activeX48.xml"/><Relationship Id="rId120" Type="http://schemas.openxmlformats.org/officeDocument/2006/relationships/image" Target="../media/image59.emf"/><Relationship Id="rId141" Type="http://schemas.openxmlformats.org/officeDocument/2006/relationships/control" Target="../activeX/activeX70.xml"/><Relationship Id="rId7" Type="http://schemas.openxmlformats.org/officeDocument/2006/relationships/control" Target="../activeX/activeX3.xml"/><Relationship Id="rId162" Type="http://schemas.openxmlformats.org/officeDocument/2006/relationships/image" Target="../media/image80.emf"/><Relationship Id="rId183" Type="http://schemas.openxmlformats.org/officeDocument/2006/relationships/control" Target="../activeX/activeX91.xml"/><Relationship Id="rId218" Type="http://schemas.openxmlformats.org/officeDocument/2006/relationships/image" Target="../media/image108.emf"/><Relationship Id="rId239" Type="http://schemas.openxmlformats.org/officeDocument/2006/relationships/control" Target="../activeX/activeX119.xml"/><Relationship Id="rId250" Type="http://schemas.openxmlformats.org/officeDocument/2006/relationships/image" Target="../media/image124.emf"/><Relationship Id="rId271" Type="http://schemas.openxmlformats.org/officeDocument/2006/relationships/control" Target="../activeX/activeX135.xml"/><Relationship Id="rId292" Type="http://schemas.openxmlformats.org/officeDocument/2006/relationships/image" Target="../media/image145.emf"/><Relationship Id="rId306" Type="http://schemas.openxmlformats.org/officeDocument/2006/relationships/image" Target="../media/image152.emf"/><Relationship Id="rId24" Type="http://schemas.openxmlformats.org/officeDocument/2006/relationships/image" Target="../media/image11.emf"/><Relationship Id="rId40" Type="http://schemas.openxmlformats.org/officeDocument/2006/relationships/image" Target="../media/image19.emf"/><Relationship Id="rId45" Type="http://schemas.openxmlformats.org/officeDocument/2006/relationships/control" Target="../activeX/activeX22.xml"/><Relationship Id="rId66" Type="http://schemas.openxmlformats.org/officeDocument/2006/relationships/image" Target="../media/image32.emf"/><Relationship Id="rId87" Type="http://schemas.openxmlformats.org/officeDocument/2006/relationships/control" Target="../activeX/activeX43.xml"/><Relationship Id="rId110" Type="http://schemas.openxmlformats.org/officeDocument/2006/relationships/image" Target="../media/image54.emf"/><Relationship Id="rId115" Type="http://schemas.openxmlformats.org/officeDocument/2006/relationships/control" Target="../activeX/activeX57.xml"/><Relationship Id="rId131" Type="http://schemas.openxmlformats.org/officeDocument/2006/relationships/control" Target="../activeX/activeX65.xml"/><Relationship Id="rId136" Type="http://schemas.openxmlformats.org/officeDocument/2006/relationships/image" Target="../media/image67.emf"/><Relationship Id="rId157" Type="http://schemas.openxmlformats.org/officeDocument/2006/relationships/control" Target="../activeX/activeX78.xml"/><Relationship Id="rId178" Type="http://schemas.openxmlformats.org/officeDocument/2006/relationships/image" Target="../media/image88.emf"/><Relationship Id="rId301" Type="http://schemas.openxmlformats.org/officeDocument/2006/relationships/control" Target="../activeX/activeX150.xml"/><Relationship Id="rId61" Type="http://schemas.openxmlformats.org/officeDocument/2006/relationships/control" Target="../activeX/activeX30.xml"/><Relationship Id="rId82" Type="http://schemas.openxmlformats.org/officeDocument/2006/relationships/image" Target="../media/image40.emf"/><Relationship Id="rId152" Type="http://schemas.openxmlformats.org/officeDocument/2006/relationships/image" Target="../media/image75.emf"/><Relationship Id="rId173" Type="http://schemas.openxmlformats.org/officeDocument/2006/relationships/control" Target="../activeX/activeX86.xml"/><Relationship Id="rId194" Type="http://schemas.openxmlformats.org/officeDocument/2006/relationships/image" Target="../media/image96.emf"/><Relationship Id="rId199" Type="http://schemas.openxmlformats.org/officeDocument/2006/relationships/control" Target="../activeX/activeX99.xml"/><Relationship Id="rId203" Type="http://schemas.openxmlformats.org/officeDocument/2006/relationships/control" Target="../activeX/activeX101.xml"/><Relationship Id="rId208" Type="http://schemas.openxmlformats.org/officeDocument/2006/relationships/image" Target="../media/image103.emf"/><Relationship Id="rId229" Type="http://schemas.openxmlformats.org/officeDocument/2006/relationships/control" Target="../activeX/activeX114.xml"/><Relationship Id="rId19" Type="http://schemas.openxmlformats.org/officeDocument/2006/relationships/control" Target="../activeX/activeX9.xml"/><Relationship Id="rId224" Type="http://schemas.openxmlformats.org/officeDocument/2006/relationships/image" Target="../media/image111.emf"/><Relationship Id="rId240" Type="http://schemas.openxmlformats.org/officeDocument/2006/relationships/image" Target="../media/image119.emf"/><Relationship Id="rId245" Type="http://schemas.openxmlformats.org/officeDocument/2006/relationships/control" Target="../activeX/activeX122.xml"/><Relationship Id="rId261" Type="http://schemas.openxmlformats.org/officeDocument/2006/relationships/control" Target="../activeX/activeX130.xml"/><Relationship Id="rId266" Type="http://schemas.openxmlformats.org/officeDocument/2006/relationships/image" Target="../media/image132.emf"/><Relationship Id="rId287" Type="http://schemas.openxmlformats.org/officeDocument/2006/relationships/control" Target="../activeX/activeX143.xml"/><Relationship Id="rId14" Type="http://schemas.openxmlformats.org/officeDocument/2006/relationships/image" Target="../media/image6.emf"/><Relationship Id="rId30" Type="http://schemas.openxmlformats.org/officeDocument/2006/relationships/image" Target="../media/image14.emf"/><Relationship Id="rId35" Type="http://schemas.openxmlformats.org/officeDocument/2006/relationships/control" Target="../activeX/activeX17.xml"/><Relationship Id="rId56" Type="http://schemas.openxmlformats.org/officeDocument/2006/relationships/image" Target="../media/image27.emf"/><Relationship Id="rId77" Type="http://schemas.openxmlformats.org/officeDocument/2006/relationships/control" Target="../activeX/activeX38.xml"/><Relationship Id="rId100" Type="http://schemas.openxmlformats.org/officeDocument/2006/relationships/image" Target="../media/image49.emf"/><Relationship Id="rId105" Type="http://schemas.openxmlformats.org/officeDocument/2006/relationships/control" Target="../activeX/activeX52.xml"/><Relationship Id="rId126" Type="http://schemas.openxmlformats.org/officeDocument/2006/relationships/image" Target="../media/image62.emf"/><Relationship Id="rId147" Type="http://schemas.openxmlformats.org/officeDocument/2006/relationships/control" Target="../activeX/activeX73.xml"/><Relationship Id="rId168" Type="http://schemas.openxmlformats.org/officeDocument/2006/relationships/image" Target="../media/image83.emf"/><Relationship Id="rId282" Type="http://schemas.openxmlformats.org/officeDocument/2006/relationships/image" Target="../media/image140.emf"/><Relationship Id="rId8" Type="http://schemas.openxmlformats.org/officeDocument/2006/relationships/image" Target="../media/image3.emf"/><Relationship Id="rId51" Type="http://schemas.openxmlformats.org/officeDocument/2006/relationships/control" Target="../activeX/activeX25.xml"/><Relationship Id="rId72" Type="http://schemas.openxmlformats.org/officeDocument/2006/relationships/image" Target="../media/image35.emf"/><Relationship Id="rId93" Type="http://schemas.openxmlformats.org/officeDocument/2006/relationships/control" Target="../activeX/activeX46.xml"/><Relationship Id="rId98" Type="http://schemas.openxmlformats.org/officeDocument/2006/relationships/image" Target="../media/image48.emf"/><Relationship Id="rId121" Type="http://schemas.openxmlformats.org/officeDocument/2006/relationships/control" Target="../activeX/activeX60.xml"/><Relationship Id="rId142" Type="http://schemas.openxmlformats.org/officeDocument/2006/relationships/image" Target="../media/image70.emf"/><Relationship Id="rId163" Type="http://schemas.openxmlformats.org/officeDocument/2006/relationships/control" Target="../activeX/activeX81.xml"/><Relationship Id="rId184" Type="http://schemas.openxmlformats.org/officeDocument/2006/relationships/image" Target="../media/image91.emf"/><Relationship Id="rId189" Type="http://schemas.openxmlformats.org/officeDocument/2006/relationships/control" Target="../activeX/activeX94.xml"/><Relationship Id="rId219" Type="http://schemas.openxmlformats.org/officeDocument/2006/relationships/control" Target="../activeX/activeX109.xml"/><Relationship Id="rId3" Type="http://schemas.openxmlformats.org/officeDocument/2006/relationships/control" Target="../activeX/activeX1.xml"/><Relationship Id="rId214" Type="http://schemas.openxmlformats.org/officeDocument/2006/relationships/image" Target="../media/image106.emf"/><Relationship Id="rId230" Type="http://schemas.openxmlformats.org/officeDocument/2006/relationships/image" Target="../media/image114.emf"/><Relationship Id="rId235" Type="http://schemas.openxmlformats.org/officeDocument/2006/relationships/control" Target="../activeX/activeX117.xml"/><Relationship Id="rId251" Type="http://schemas.openxmlformats.org/officeDocument/2006/relationships/control" Target="../activeX/activeX125.xml"/><Relationship Id="rId256" Type="http://schemas.openxmlformats.org/officeDocument/2006/relationships/image" Target="../media/image127.emf"/><Relationship Id="rId277" Type="http://schemas.openxmlformats.org/officeDocument/2006/relationships/control" Target="../activeX/activeX138.xml"/><Relationship Id="rId298" Type="http://schemas.openxmlformats.org/officeDocument/2006/relationships/image" Target="../media/image148.emf"/><Relationship Id="rId25" Type="http://schemas.openxmlformats.org/officeDocument/2006/relationships/control" Target="../activeX/activeX12.xml"/><Relationship Id="rId46" Type="http://schemas.openxmlformats.org/officeDocument/2006/relationships/image" Target="../media/image22.emf"/><Relationship Id="rId67" Type="http://schemas.openxmlformats.org/officeDocument/2006/relationships/control" Target="../activeX/activeX33.xml"/><Relationship Id="rId116" Type="http://schemas.openxmlformats.org/officeDocument/2006/relationships/image" Target="../media/image57.emf"/><Relationship Id="rId137" Type="http://schemas.openxmlformats.org/officeDocument/2006/relationships/control" Target="../activeX/activeX68.xml"/><Relationship Id="rId158" Type="http://schemas.openxmlformats.org/officeDocument/2006/relationships/image" Target="../media/image78.emf"/><Relationship Id="rId272" Type="http://schemas.openxmlformats.org/officeDocument/2006/relationships/image" Target="../media/image135.emf"/><Relationship Id="rId293" Type="http://schemas.openxmlformats.org/officeDocument/2006/relationships/control" Target="../activeX/activeX146.xml"/><Relationship Id="rId302" Type="http://schemas.openxmlformats.org/officeDocument/2006/relationships/image" Target="../media/image150.emf"/><Relationship Id="rId307" Type="http://schemas.openxmlformats.org/officeDocument/2006/relationships/control" Target="../activeX/activeX153.xml"/><Relationship Id="rId20" Type="http://schemas.openxmlformats.org/officeDocument/2006/relationships/image" Target="../media/image9.emf"/><Relationship Id="rId41" Type="http://schemas.openxmlformats.org/officeDocument/2006/relationships/control" Target="../activeX/activeX20.xml"/><Relationship Id="rId62" Type="http://schemas.openxmlformats.org/officeDocument/2006/relationships/image" Target="../media/image30.emf"/><Relationship Id="rId83" Type="http://schemas.openxmlformats.org/officeDocument/2006/relationships/control" Target="../activeX/activeX41.xml"/><Relationship Id="rId88" Type="http://schemas.openxmlformats.org/officeDocument/2006/relationships/image" Target="../media/image43.emf"/><Relationship Id="rId111" Type="http://schemas.openxmlformats.org/officeDocument/2006/relationships/control" Target="../activeX/activeX55.xml"/><Relationship Id="rId132" Type="http://schemas.openxmlformats.org/officeDocument/2006/relationships/image" Target="../media/image65.emf"/><Relationship Id="rId153" Type="http://schemas.openxmlformats.org/officeDocument/2006/relationships/control" Target="../activeX/activeX76.xml"/><Relationship Id="rId174" Type="http://schemas.openxmlformats.org/officeDocument/2006/relationships/image" Target="../media/image86.emf"/><Relationship Id="rId179" Type="http://schemas.openxmlformats.org/officeDocument/2006/relationships/control" Target="../activeX/activeX89.xml"/><Relationship Id="rId195" Type="http://schemas.openxmlformats.org/officeDocument/2006/relationships/control" Target="../activeX/activeX97.xml"/><Relationship Id="rId209" Type="http://schemas.openxmlformats.org/officeDocument/2006/relationships/control" Target="../activeX/activeX104.xml"/><Relationship Id="rId190" Type="http://schemas.openxmlformats.org/officeDocument/2006/relationships/image" Target="../media/image94.emf"/><Relationship Id="rId204" Type="http://schemas.openxmlformats.org/officeDocument/2006/relationships/image" Target="../media/image101.emf"/><Relationship Id="rId220" Type="http://schemas.openxmlformats.org/officeDocument/2006/relationships/image" Target="../media/image109.emf"/><Relationship Id="rId225" Type="http://schemas.openxmlformats.org/officeDocument/2006/relationships/control" Target="../activeX/activeX112.xml"/><Relationship Id="rId241" Type="http://schemas.openxmlformats.org/officeDocument/2006/relationships/control" Target="../activeX/activeX120.xml"/><Relationship Id="rId246" Type="http://schemas.openxmlformats.org/officeDocument/2006/relationships/image" Target="../media/image122.emf"/><Relationship Id="rId267" Type="http://schemas.openxmlformats.org/officeDocument/2006/relationships/control" Target="../activeX/activeX133.xml"/><Relationship Id="rId288" Type="http://schemas.openxmlformats.org/officeDocument/2006/relationships/image" Target="../media/image143.emf"/><Relationship Id="rId15" Type="http://schemas.openxmlformats.org/officeDocument/2006/relationships/control" Target="../activeX/activeX7.xml"/><Relationship Id="rId36" Type="http://schemas.openxmlformats.org/officeDocument/2006/relationships/image" Target="../media/image17.emf"/><Relationship Id="rId57" Type="http://schemas.openxmlformats.org/officeDocument/2006/relationships/control" Target="../activeX/activeX28.xml"/><Relationship Id="rId106" Type="http://schemas.openxmlformats.org/officeDocument/2006/relationships/image" Target="../media/image52.emf"/><Relationship Id="rId127" Type="http://schemas.openxmlformats.org/officeDocument/2006/relationships/control" Target="../activeX/activeX63.xml"/><Relationship Id="rId262" Type="http://schemas.openxmlformats.org/officeDocument/2006/relationships/image" Target="../media/image130.emf"/><Relationship Id="rId283" Type="http://schemas.openxmlformats.org/officeDocument/2006/relationships/control" Target="../activeX/activeX141.xml"/><Relationship Id="rId10" Type="http://schemas.openxmlformats.org/officeDocument/2006/relationships/image" Target="../media/image4.emf"/><Relationship Id="rId31" Type="http://schemas.openxmlformats.org/officeDocument/2006/relationships/control" Target="../activeX/activeX15.xml"/><Relationship Id="rId52" Type="http://schemas.openxmlformats.org/officeDocument/2006/relationships/image" Target="../media/image25.emf"/><Relationship Id="rId73" Type="http://schemas.openxmlformats.org/officeDocument/2006/relationships/control" Target="../activeX/activeX36.xml"/><Relationship Id="rId78" Type="http://schemas.openxmlformats.org/officeDocument/2006/relationships/image" Target="../media/image38.emf"/><Relationship Id="rId94" Type="http://schemas.openxmlformats.org/officeDocument/2006/relationships/image" Target="../media/image46.emf"/><Relationship Id="rId99" Type="http://schemas.openxmlformats.org/officeDocument/2006/relationships/control" Target="../activeX/activeX49.xml"/><Relationship Id="rId101" Type="http://schemas.openxmlformats.org/officeDocument/2006/relationships/control" Target="../activeX/activeX50.xml"/><Relationship Id="rId122" Type="http://schemas.openxmlformats.org/officeDocument/2006/relationships/image" Target="../media/image60.emf"/><Relationship Id="rId143" Type="http://schemas.openxmlformats.org/officeDocument/2006/relationships/control" Target="../activeX/activeX71.xml"/><Relationship Id="rId148" Type="http://schemas.openxmlformats.org/officeDocument/2006/relationships/image" Target="../media/image73.emf"/><Relationship Id="rId164" Type="http://schemas.openxmlformats.org/officeDocument/2006/relationships/image" Target="../media/image81.emf"/><Relationship Id="rId169" Type="http://schemas.openxmlformats.org/officeDocument/2006/relationships/control" Target="../activeX/activeX84.xml"/><Relationship Id="rId185" Type="http://schemas.openxmlformats.org/officeDocument/2006/relationships/control" Target="../activeX/activeX92.xml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80" Type="http://schemas.openxmlformats.org/officeDocument/2006/relationships/image" Target="../media/image89.emf"/><Relationship Id="rId210" Type="http://schemas.openxmlformats.org/officeDocument/2006/relationships/image" Target="../media/image104.emf"/><Relationship Id="rId215" Type="http://schemas.openxmlformats.org/officeDocument/2006/relationships/control" Target="../activeX/activeX107.xml"/><Relationship Id="rId236" Type="http://schemas.openxmlformats.org/officeDocument/2006/relationships/image" Target="../media/image117.emf"/><Relationship Id="rId257" Type="http://schemas.openxmlformats.org/officeDocument/2006/relationships/control" Target="../activeX/activeX128.xml"/><Relationship Id="rId278" Type="http://schemas.openxmlformats.org/officeDocument/2006/relationships/image" Target="../media/image138.emf"/><Relationship Id="rId26" Type="http://schemas.openxmlformats.org/officeDocument/2006/relationships/image" Target="../media/image12.emf"/><Relationship Id="rId231" Type="http://schemas.openxmlformats.org/officeDocument/2006/relationships/control" Target="../activeX/activeX115.xml"/><Relationship Id="rId252" Type="http://schemas.openxmlformats.org/officeDocument/2006/relationships/image" Target="../media/image125.emf"/><Relationship Id="rId273" Type="http://schemas.openxmlformats.org/officeDocument/2006/relationships/control" Target="../activeX/activeX136.xml"/><Relationship Id="rId294" Type="http://schemas.openxmlformats.org/officeDocument/2006/relationships/image" Target="../media/image146.emf"/><Relationship Id="rId308" Type="http://schemas.openxmlformats.org/officeDocument/2006/relationships/image" Target="../media/image153.emf"/><Relationship Id="rId47" Type="http://schemas.openxmlformats.org/officeDocument/2006/relationships/control" Target="../activeX/activeX23.xml"/><Relationship Id="rId68" Type="http://schemas.openxmlformats.org/officeDocument/2006/relationships/image" Target="../media/image33.emf"/><Relationship Id="rId89" Type="http://schemas.openxmlformats.org/officeDocument/2006/relationships/control" Target="../activeX/activeX44.xml"/><Relationship Id="rId112" Type="http://schemas.openxmlformats.org/officeDocument/2006/relationships/image" Target="../media/image55.emf"/><Relationship Id="rId133" Type="http://schemas.openxmlformats.org/officeDocument/2006/relationships/control" Target="../activeX/activeX66.xml"/><Relationship Id="rId154" Type="http://schemas.openxmlformats.org/officeDocument/2006/relationships/image" Target="../media/image76.emf"/><Relationship Id="rId175" Type="http://schemas.openxmlformats.org/officeDocument/2006/relationships/control" Target="../activeX/activeX87.xml"/><Relationship Id="rId196" Type="http://schemas.openxmlformats.org/officeDocument/2006/relationships/image" Target="../media/image97.emf"/><Relationship Id="rId200" Type="http://schemas.openxmlformats.org/officeDocument/2006/relationships/image" Target="../media/image99.emf"/><Relationship Id="rId16" Type="http://schemas.openxmlformats.org/officeDocument/2006/relationships/image" Target="../media/image7.emf"/><Relationship Id="rId221" Type="http://schemas.openxmlformats.org/officeDocument/2006/relationships/control" Target="../activeX/activeX110.xml"/><Relationship Id="rId242" Type="http://schemas.openxmlformats.org/officeDocument/2006/relationships/image" Target="../media/image120.emf"/><Relationship Id="rId263" Type="http://schemas.openxmlformats.org/officeDocument/2006/relationships/control" Target="../activeX/activeX131.xml"/><Relationship Id="rId284" Type="http://schemas.openxmlformats.org/officeDocument/2006/relationships/image" Target="../media/image141.emf"/><Relationship Id="rId37" Type="http://schemas.openxmlformats.org/officeDocument/2006/relationships/control" Target="../activeX/activeX18.xml"/><Relationship Id="rId58" Type="http://schemas.openxmlformats.org/officeDocument/2006/relationships/image" Target="../media/image28.emf"/><Relationship Id="rId79" Type="http://schemas.openxmlformats.org/officeDocument/2006/relationships/control" Target="../activeX/activeX39.xml"/><Relationship Id="rId102" Type="http://schemas.openxmlformats.org/officeDocument/2006/relationships/image" Target="../media/image50.emf"/><Relationship Id="rId123" Type="http://schemas.openxmlformats.org/officeDocument/2006/relationships/control" Target="../activeX/activeX61.xml"/><Relationship Id="rId144" Type="http://schemas.openxmlformats.org/officeDocument/2006/relationships/image" Target="../media/image71.emf"/><Relationship Id="rId90" Type="http://schemas.openxmlformats.org/officeDocument/2006/relationships/image" Target="../media/image44.emf"/><Relationship Id="rId165" Type="http://schemas.openxmlformats.org/officeDocument/2006/relationships/control" Target="../activeX/activeX82.xml"/><Relationship Id="rId186" Type="http://schemas.openxmlformats.org/officeDocument/2006/relationships/image" Target="../media/image92.emf"/><Relationship Id="rId211" Type="http://schemas.openxmlformats.org/officeDocument/2006/relationships/control" Target="../activeX/activeX105.xml"/><Relationship Id="rId232" Type="http://schemas.openxmlformats.org/officeDocument/2006/relationships/image" Target="../media/image115.emf"/><Relationship Id="rId253" Type="http://schemas.openxmlformats.org/officeDocument/2006/relationships/control" Target="../activeX/activeX126.xml"/><Relationship Id="rId274" Type="http://schemas.openxmlformats.org/officeDocument/2006/relationships/image" Target="../media/image136.emf"/><Relationship Id="rId295" Type="http://schemas.openxmlformats.org/officeDocument/2006/relationships/control" Target="../activeX/activeX147.xml"/><Relationship Id="rId27" Type="http://schemas.openxmlformats.org/officeDocument/2006/relationships/control" Target="../activeX/activeX13.xml"/><Relationship Id="rId48" Type="http://schemas.openxmlformats.org/officeDocument/2006/relationships/image" Target="../media/image23.emf"/><Relationship Id="rId69" Type="http://schemas.openxmlformats.org/officeDocument/2006/relationships/control" Target="../activeX/activeX34.xml"/><Relationship Id="rId113" Type="http://schemas.openxmlformats.org/officeDocument/2006/relationships/control" Target="../activeX/activeX56.xml"/><Relationship Id="rId134" Type="http://schemas.openxmlformats.org/officeDocument/2006/relationships/image" Target="../media/image66.emf"/><Relationship Id="rId80" Type="http://schemas.openxmlformats.org/officeDocument/2006/relationships/image" Target="../media/image39.emf"/><Relationship Id="rId155" Type="http://schemas.openxmlformats.org/officeDocument/2006/relationships/control" Target="../activeX/activeX77.xml"/><Relationship Id="rId176" Type="http://schemas.openxmlformats.org/officeDocument/2006/relationships/image" Target="../media/image87.emf"/><Relationship Id="rId197" Type="http://schemas.openxmlformats.org/officeDocument/2006/relationships/control" Target="../activeX/activeX98.xml"/><Relationship Id="rId201" Type="http://schemas.openxmlformats.org/officeDocument/2006/relationships/control" Target="../activeX/activeX100.xml"/><Relationship Id="rId222" Type="http://schemas.openxmlformats.org/officeDocument/2006/relationships/image" Target="../media/image110.emf"/><Relationship Id="rId243" Type="http://schemas.openxmlformats.org/officeDocument/2006/relationships/control" Target="../activeX/activeX121.xml"/><Relationship Id="rId264" Type="http://schemas.openxmlformats.org/officeDocument/2006/relationships/image" Target="../media/image131.emf"/><Relationship Id="rId285" Type="http://schemas.openxmlformats.org/officeDocument/2006/relationships/control" Target="../activeX/activeX142.xml"/><Relationship Id="rId17" Type="http://schemas.openxmlformats.org/officeDocument/2006/relationships/control" Target="../activeX/activeX8.xml"/><Relationship Id="rId38" Type="http://schemas.openxmlformats.org/officeDocument/2006/relationships/image" Target="../media/image18.emf"/><Relationship Id="rId59" Type="http://schemas.openxmlformats.org/officeDocument/2006/relationships/control" Target="../activeX/activeX29.xml"/><Relationship Id="rId103" Type="http://schemas.openxmlformats.org/officeDocument/2006/relationships/control" Target="../activeX/activeX51.xml"/><Relationship Id="rId124" Type="http://schemas.openxmlformats.org/officeDocument/2006/relationships/image" Target="../media/image61.emf"/><Relationship Id="rId70" Type="http://schemas.openxmlformats.org/officeDocument/2006/relationships/image" Target="../media/image34.emf"/><Relationship Id="rId91" Type="http://schemas.openxmlformats.org/officeDocument/2006/relationships/control" Target="../activeX/activeX45.xml"/><Relationship Id="rId145" Type="http://schemas.openxmlformats.org/officeDocument/2006/relationships/control" Target="../activeX/activeX72.xml"/><Relationship Id="rId166" Type="http://schemas.openxmlformats.org/officeDocument/2006/relationships/image" Target="../media/image82.emf"/><Relationship Id="rId187" Type="http://schemas.openxmlformats.org/officeDocument/2006/relationships/control" Target="../activeX/activeX93.xml"/><Relationship Id="rId1" Type="http://schemas.openxmlformats.org/officeDocument/2006/relationships/drawing" Target="../drawings/drawing2.xml"/><Relationship Id="rId212" Type="http://schemas.openxmlformats.org/officeDocument/2006/relationships/image" Target="../media/image105.emf"/><Relationship Id="rId233" Type="http://schemas.openxmlformats.org/officeDocument/2006/relationships/control" Target="../activeX/activeX116.xml"/><Relationship Id="rId254" Type="http://schemas.openxmlformats.org/officeDocument/2006/relationships/image" Target="../media/image126.emf"/><Relationship Id="rId28" Type="http://schemas.openxmlformats.org/officeDocument/2006/relationships/image" Target="../media/image13.emf"/><Relationship Id="rId49" Type="http://schemas.openxmlformats.org/officeDocument/2006/relationships/control" Target="../activeX/activeX24.xml"/><Relationship Id="rId114" Type="http://schemas.openxmlformats.org/officeDocument/2006/relationships/image" Target="../media/image56.emf"/><Relationship Id="rId275" Type="http://schemas.openxmlformats.org/officeDocument/2006/relationships/control" Target="../activeX/activeX137.xml"/><Relationship Id="rId296" Type="http://schemas.openxmlformats.org/officeDocument/2006/relationships/image" Target="../media/image147.emf"/><Relationship Id="rId300" Type="http://schemas.openxmlformats.org/officeDocument/2006/relationships/image" Target="../media/image149.emf"/><Relationship Id="rId60" Type="http://schemas.openxmlformats.org/officeDocument/2006/relationships/image" Target="../media/image29.emf"/><Relationship Id="rId81" Type="http://schemas.openxmlformats.org/officeDocument/2006/relationships/control" Target="../activeX/activeX40.xml"/><Relationship Id="rId135" Type="http://schemas.openxmlformats.org/officeDocument/2006/relationships/control" Target="../activeX/activeX67.xml"/><Relationship Id="rId156" Type="http://schemas.openxmlformats.org/officeDocument/2006/relationships/image" Target="../media/image77.emf"/><Relationship Id="rId177" Type="http://schemas.openxmlformats.org/officeDocument/2006/relationships/control" Target="../activeX/activeX88.xml"/><Relationship Id="rId198" Type="http://schemas.openxmlformats.org/officeDocument/2006/relationships/image" Target="../media/image98.emf"/><Relationship Id="rId202" Type="http://schemas.openxmlformats.org/officeDocument/2006/relationships/image" Target="../media/image100.emf"/><Relationship Id="rId223" Type="http://schemas.openxmlformats.org/officeDocument/2006/relationships/control" Target="../activeX/activeX111.xml"/><Relationship Id="rId244" Type="http://schemas.openxmlformats.org/officeDocument/2006/relationships/image" Target="../media/image121.emf"/><Relationship Id="rId18" Type="http://schemas.openxmlformats.org/officeDocument/2006/relationships/image" Target="../media/image8.emf"/><Relationship Id="rId39" Type="http://schemas.openxmlformats.org/officeDocument/2006/relationships/control" Target="../activeX/activeX19.xml"/><Relationship Id="rId265" Type="http://schemas.openxmlformats.org/officeDocument/2006/relationships/control" Target="../activeX/activeX132.xml"/><Relationship Id="rId286" Type="http://schemas.openxmlformats.org/officeDocument/2006/relationships/image" Target="../media/image142.emf"/><Relationship Id="rId50" Type="http://schemas.openxmlformats.org/officeDocument/2006/relationships/image" Target="../media/image24.emf"/><Relationship Id="rId104" Type="http://schemas.openxmlformats.org/officeDocument/2006/relationships/image" Target="../media/image51.emf"/><Relationship Id="rId125" Type="http://schemas.openxmlformats.org/officeDocument/2006/relationships/control" Target="../activeX/activeX62.xml"/><Relationship Id="rId146" Type="http://schemas.openxmlformats.org/officeDocument/2006/relationships/image" Target="../media/image72.emf"/><Relationship Id="rId167" Type="http://schemas.openxmlformats.org/officeDocument/2006/relationships/control" Target="../activeX/activeX83.xml"/><Relationship Id="rId188" Type="http://schemas.openxmlformats.org/officeDocument/2006/relationships/image" Target="../media/image93.emf"/><Relationship Id="rId71" Type="http://schemas.openxmlformats.org/officeDocument/2006/relationships/control" Target="../activeX/activeX35.xml"/><Relationship Id="rId92" Type="http://schemas.openxmlformats.org/officeDocument/2006/relationships/image" Target="../media/image45.emf"/><Relationship Id="rId213" Type="http://schemas.openxmlformats.org/officeDocument/2006/relationships/control" Target="../activeX/activeX106.xml"/><Relationship Id="rId234" Type="http://schemas.openxmlformats.org/officeDocument/2006/relationships/image" Target="../media/image116.emf"/><Relationship Id="rId2" Type="http://schemas.openxmlformats.org/officeDocument/2006/relationships/vmlDrawing" Target="../drawings/vmlDrawing1.vml"/><Relationship Id="rId29" Type="http://schemas.openxmlformats.org/officeDocument/2006/relationships/control" Target="../activeX/activeX14.xml"/><Relationship Id="rId255" Type="http://schemas.openxmlformats.org/officeDocument/2006/relationships/control" Target="../activeX/activeX127.xml"/><Relationship Id="rId276" Type="http://schemas.openxmlformats.org/officeDocument/2006/relationships/image" Target="../media/image137.emf"/><Relationship Id="rId297" Type="http://schemas.openxmlformats.org/officeDocument/2006/relationships/control" Target="../activeX/activeX1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abSelected="1" topLeftCell="A9" zoomScaleNormal="100" zoomScaleSheetLayoutView="50" workbookViewId="0">
      <selection activeCell="U51" sqref="U51"/>
    </sheetView>
  </sheetViews>
  <sheetFormatPr defaultRowHeight="12.75"/>
  <cols>
    <col min="1" max="1" width="26.42578125" style="4" customWidth="1"/>
    <col min="2" max="2" width="9" style="2" bestFit="1" customWidth="1"/>
    <col min="3" max="3" width="7.85546875" style="2" bestFit="1" customWidth="1"/>
    <col min="4" max="4" width="8" style="2" bestFit="1" customWidth="1"/>
    <col min="5" max="5" width="10" style="2" customWidth="1"/>
    <col min="6" max="6" width="8.7109375" style="2" bestFit="1" customWidth="1"/>
    <col min="7" max="7" width="10.7109375" style="2" customWidth="1"/>
    <col min="8" max="8" width="9" style="2" bestFit="1" customWidth="1"/>
    <col min="9" max="9" width="7.85546875" style="2" bestFit="1" customWidth="1"/>
    <col min="10" max="10" width="9.85546875" style="2" bestFit="1" customWidth="1"/>
    <col min="11" max="11" width="7.85546875" style="2" bestFit="1" customWidth="1"/>
    <col min="12" max="12" width="8" style="2" bestFit="1" customWidth="1"/>
    <col min="13" max="13" width="7.85546875" style="2" bestFit="1" customWidth="1"/>
    <col min="14" max="14" width="9" style="2" bestFit="1" customWidth="1"/>
    <col min="15" max="15" width="7.85546875" style="2" bestFit="1" customWidth="1"/>
    <col min="16" max="16" width="8.140625" style="2" bestFit="1" customWidth="1"/>
    <col min="17" max="17" width="7.85546875" style="2" bestFit="1" customWidth="1"/>
    <col min="18" max="18" width="8.140625" style="2" bestFit="1" customWidth="1"/>
    <col min="19" max="19" width="8.5703125" style="32" bestFit="1" customWidth="1"/>
    <col min="20" max="21" width="8.5703125" style="32" customWidth="1"/>
    <col min="22" max="22" width="19" style="32" customWidth="1"/>
    <col min="23" max="23" width="12.7109375" style="225" customWidth="1"/>
    <col min="24" max="34" width="12.7109375" customWidth="1"/>
    <col min="35" max="35" width="11.28515625" customWidth="1"/>
  </cols>
  <sheetData>
    <row r="1" spans="1:25" s="3" customFormat="1" ht="15">
      <c r="A1" s="722" t="s">
        <v>11</v>
      </c>
      <c r="B1" s="723"/>
      <c r="C1" s="723"/>
      <c r="D1" s="723"/>
      <c r="E1" s="723"/>
      <c r="F1" s="723"/>
      <c r="G1" s="723"/>
      <c r="H1" s="723"/>
      <c r="I1" s="723"/>
      <c r="J1" s="723"/>
      <c r="K1" s="2"/>
      <c r="L1" s="2"/>
      <c r="M1" s="2"/>
      <c r="N1" s="2"/>
      <c r="O1" s="2"/>
      <c r="P1" s="2"/>
      <c r="Q1" s="2"/>
      <c r="R1" s="2"/>
      <c r="S1" s="32"/>
      <c r="T1" s="32"/>
      <c r="U1" s="32"/>
      <c r="V1" s="32"/>
      <c r="W1" s="32"/>
    </row>
    <row r="2" spans="1:25" s="3" customFormat="1" ht="14.25">
      <c r="A2" s="724" t="s">
        <v>12</v>
      </c>
      <c r="B2" s="723"/>
      <c r="C2" s="723"/>
      <c r="D2" s="723"/>
      <c r="E2" s="723"/>
      <c r="F2" s="723"/>
      <c r="G2" s="723"/>
      <c r="H2" s="723"/>
      <c r="I2" s="723"/>
      <c r="J2" s="723"/>
      <c r="K2" s="2"/>
      <c r="L2" s="2"/>
      <c r="M2" s="2"/>
      <c r="N2" s="2"/>
      <c r="O2" s="2"/>
      <c r="P2" s="2"/>
      <c r="Q2" s="2"/>
      <c r="R2" s="2"/>
      <c r="S2" s="32"/>
      <c r="T2" s="32"/>
      <c r="U2" s="32"/>
      <c r="V2" s="32"/>
      <c r="W2" s="32"/>
    </row>
    <row r="3" spans="1:25" s="3" customFormat="1" ht="15">
      <c r="A3" s="724" t="s">
        <v>0</v>
      </c>
      <c r="B3" s="723"/>
      <c r="C3" s="723"/>
      <c r="D3" s="723"/>
      <c r="E3" s="723"/>
      <c r="F3" s="723"/>
      <c r="G3" s="723"/>
      <c r="H3" s="725"/>
      <c r="I3" s="723"/>
      <c r="J3" s="723"/>
      <c r="K3" s="2"/>
      <c r="L3" s="2"/>
      <c r="M3" s="2"/>
      <c r="N3" s="2"/>
      <c r="O3" s="2"/>
      <c r="P3" s="2"/>
      <c r="Q3" s="2"/>
      <c r="R3" s="2"/>
      <c r="S3" s="32"/>
      <c r="T3" s="32"/>
      <c r="U3" s="32"/>
      <c r="V3" s="32"/>
      <c r="W3" s="32"/>
    </row>
    <row r="4" spans="1:25" s="3" customFormat="1" ht="14.25">
      <c r="A4" s="724" t="s">
        <v>1</v>
      </c>
      <c r="B4" s="723"/>
      <c r="C4" s="723"/>
      <c r="D4" s="723"/>
      <c r="E4" s="723"/>
      <c r="F4" s="723"/>
      <c r="G4" s="723"/>
      <c r="H4" s="723"/>
      <c r="I4" s="723"/>
      <c r="J4" s="723"/>
      <c r="K4" s="2"/>
      <c r="L4" s="2"/>
      <c r="M4" s="2"/>
      <c r="N4" s="2"/>
      <c r="O4" s="2"/>
      <c r="P4" s="2"/>
      <c r="Q4" s="2"/>
      <c r="R4" s="2"/>
      <c r="S4" s="32"/>
      <c r="T4" s="32"/>
      <c r="U4" s="32"/>
      <c r="V4" s="32"/>
      <c r="W4" s="32"/>
    </row>
    <row r="5" spans="1:25" s="3" customFormat="1" ht="14.25">
      <c r="A5" s="724" t="s">
        <v>2</v>
      </c>
      <c r="B5" s="723"/>
      <c r="C5" s="723"/>
      <c r="D5" s="723"/>
      <c r="E5" s="723"/>
      <c r="F5" s="723"/>
      <c r="G5" s="723"/>
      <c r="H5" s="723"/>
      <c r="I5" s="836" t="s">
        <v>108</v>
      </c>
      <c r="J5" s="836"/>
      <c r="K5" s="2"/>
      <c r="L5" s="2"/>
      <c r="M5" s="2"/>
      <c r="N5" s="2"/>
      <c r="O5" s="2"/>
      <c r="P5" s="2"/>
      <c r="Q5" s="2"/>
      <c r="R5" s="2"/>
      <c r="S5" s="32"/>
      <c r="T5" s="32"/>
      <c r="U5" s="32"/>
      <c r="V5" s="32"/>
      <c r="W5" s="32"/>
    </row>
    <row r="6" spans="1:25" s="3" customFormat="1" ht="18">
      <c r="A6" s="1"/>
      <c r="B6" s="726"/>
      <c r="C6" s="2"/>
      <c r="D6" s="2"/>
      <c r="E6" s="2"/>
      <c r="F6" s="2"/>
      <c r="G6" s="2"/>
      <c r="H6" s="2"/>
      <c r="I6" s="808" t="s">
        <v>85</v>
      </c>
      <c r="J6" s="2"/>
      <c r="K6" s="2"/>
      <c r="L6" s="830"/>
      <c r="M6" s="2"/>
      <c r="N6" s="2"/>
      <c r="O6" s="2"/>
      <c r="P6" s="2"/>
      <c r="Q6" s="2"/>
      <c r="R6" s="2"/>
      <c r="S6" s="32"/>
      <c r="T6" s="32"/>
      <c r="U6" s="32"/>
      <c r="V6" s="32"/>
      <c r="W6" s="32"/>
    </row>
    <row r="7" spans="1:25" s="3" customFormat="1" ht="18">
      <c r="A7" s="1"/>
      <c r="B7" s="726" t="s">
        <v>111</v>
      </c>
      <c r="C7" s="836" t="s">
        <v>112</v>
      </c>
      <c r="D7" s="848" t="s">
        <v>113</v>
      </c>
      <c r="E7" s="847" t="s">
        <v>114</v>
      </c>
      <c r="F7" s="2"/>
      <c r="G7" s="2"/>
      <c r="H7" s="2"/>
      <c r="I7" s="830" t="s">
        <v>49</v>
      </c>
      <c r="J7" s="2"/>
      <c r="K7" s="2"/>
      <c r="L7" s="830"/>
      <c r="M7" s="2"/>
      <c r="N7" s="2"/>
      <c r="O7" s="2"/>
      <c r="P7" s="2"/>
      <c r="Q7" s="2"/>
      <c r="R7" s="2"/>
      <c r="S7" s="32"/>
      <c r="T7" s="32"/>
      <c r="U7" s="32"/>
      <c r="V7" s="32"/>
      <c r="W7" s="32"/>
    </row>
    <row r="8" spans="1:25">
      <c r="A8" s="225"/>
      <c r="B8" s="225" t="s">
        <v>149</v>
      </c>
      <c r="C8" s="225"/>
      <c r="D8" s="225" t="s">
        <v>150</v>
      </c>
      <c r="E8" s="225"/>
      <c r="F8" s="225" t="s">
        <v>151</v>
      </c>
      <c r="G8" s="225"/>
      <c r="H8" s="225" t="s">
        <v>152</v>
      </c>
      <c r="I8" s="830"/>
      <c r="J8" s="225" t="s">
        <v>153</v>
      </c>
      <c r="K8" s="225"/>
      <c r="L8" s="225" t="s">
        <v>154</v>
      </c>
      <c r="M8" s="225"/>
      <c r="N8" s="225" t="s">
        <v>155</v>
      </c>
      <c r="O8" s="225"/>
      <c r="P8" s="225" t="s">
        <v>156</v>
      </c>
      <c r="Q8" s="225"/>
      <c r="R8" s="225" t="s">
        <v>157</v>
      </c>
      <c r="S8" s="225"/>
      <c r="T8" s="225" t="s">
        <v>158</v>
      </c>
      <c r="U8" s="225"/>
      <c r="V8" s="225"/>
    </row>
    <row r="9" spans="1:25" ht="18.75" customHeight="1">
      <c r="A9" s="597" t="s">
        <v>3</v>
      </c>
      <c r="B9" s="604" t="s">
        <v>10</v>
      </c>
      <c r="C9" s="605"/>
      <c r="D9" s="605"/>
      <c r="E9" s="605"/>
      <c r="F9" s="606"/>
      <c r="G9" s="607"/>
      <c r="H9" s="608" t="s">
        <v>41</v>
      </c>
      <c r="I9" s="605"/>
      <c r="J9" s="227"/>
      <c r="K9" s="609"/>
      <c r="L9" s="610"/>
      <c r="M9" s="611"/>
      <c r="N9" s="604" t="s">
        <v>42</v>
      </c>
      <c r="O9" s="609"/>
      <c r="P9" s="227"/>
      <c r="Q9" s="605"/>
      <c r="R9" s="606"/>
      <c r="S9" s="607"/>
      <c r="T9" s="606" t="s">
        <v>115</v>
      </c>
      <c r="U9" s="953"/>
      <c r="W9" s="604"/>
      <c r="X9" s="612" t="s">
        <v>7</v>
      </c>
      <c r="Y9" s="607"/>
    </row>
    <row r="10" spans="1:25">
      <c r="A10" s="598" t="s">
        <v>5</v>
      </c>
      <c r="B10" s="613" t="s">
        <v>13</v>
      </c>
      <c r="C10" s="614" t="s">
        <v>43</v>
      </c>
      <c r="D10" s="613" t="s">
        <v>63</v>
      </c>
      <c r="E10" s="614" t="s">
        <v>43</v>
      </c>
      <c r="F10" s="615" t="s">
        <v>64</v>
      </c>
      <c r="G10" s="614" t="s">
        <v>43</v>
      </c>
      <c r="H10" s="613" t="s">
        <v>47</v>
      </c>
      <c r="I10" s="614" t="s">
        <v>43</v>
      </c>
      <c r="J10" s="613" t="s">
        <v>48</v>
      </c>
      <c r="K10" s="614" t="s">
        <v>43</v>
      </c>
      <c r="L10" s="615" t="s">
        <v>65</v>
      </c>
      <c r="M10" s="614" t="s">
        <v>43</v>
      </c>
      <c r="N10" s="613" t="s">
        <v>44</v>
      </c>
      <c r="O10" s="614" t="s">
        <v>43</v>
      </c>
      <c r="P10" s="616" t="s">
        <v>14</v>
      </c>
      <c r="Q10" s="261" t="s">
        <v>43</v>
      </c>
      <c r="R10" s="617" t="s">
        <v>62</v>
      </c>
      <c r="S10" s="261" t="s">
        <v>43</v>
      </c>
      <c r="T10" s="617"/>
      <c r="U10" s="887" t="s">
        <v>214</v>
      </c>
      <c r="W10" s="845" t="s">
        <v>110</v>
      </c>
      <c r="X10" s="616" t="s">
        <v>8</v>
      </c>
      <c r="Y10" s="261" t="s">
        <v>9</v>
      </c>
    </row>
    <row r="11" spans="1:25">
      <c r="A11" s="864" t="s">
        <v>173</v>
      </c>
      <c r="B11" s="873">
        <v>2.9999999999999997E-4</v>
      </c>
      <c r="C11" s="866"/>
      <c r="D11" s="865">
        <v>3.1E-2</v>
      </c>
      <c r="E11" s="866"/>
      <c r="F11" s="872">
        <v>0.253</v>
      </c>
      <c r="G11" s="866"/>
      <c r="H11" s="865">
        <v>0.46500000000000002</v>
      </c>
      <c r="I11" s="866"/>
      <c r="J11" s="865">
        <v>3.0000000000000001E-3</v>
      </c>
      <c r="K11" s="866"/>
      <c r="L11" s="867">
        <v>0.15</v>
      </c>
      <c r="M11" s="866"/>
      <c r="N11" s="865" t="s">
        <v>45</v>
      </c>
      <c r="O11" s="866"/>
      <c r="P11" s="868" t="s">
        <v>174</v>
      </c>
      <c r="Q11" s="869"/>
      <c r="R11" s="870" t="s">
        <v>175</v>
      </c>
      <c r="S11" s="869"/>
      <c r="T11" s="870"/>
      <c r="U11" s="887"/>
      <c r="W11" s="871"/>
      <c r="X11" s="868"/>
      <c r="Y11" s="869"/>
    </row>
    <row r="12" spans="1:25">
      <c r="A12" s="885" t="s">
        <v>172</v>
      </c>
      <c r="B12" s="826">
        <v>2E-3</v>
      </c>
      <c r="C12" s="826"/>
      <c r="D12" s="826">
        <v>2.8000000000000001E-2</v>
      </c>
      <c r="E12" s="826"/>
      <c r="F12" s="826">
        <v>7.0000000000000007E-2</v>
      </c>
      <c r="G12" s="826"/>
      <c r="H12" s="826">
        <v>1.32</v>
      </c>
      <c r="I12" s="826"/>
      <c r="J12" s="826">
        <v>2E-3</v>
      </c>
      <c r="K12" s="826"/>
      <c r="L12" s="826">
        <v>0.153</v>
      </c>
      <c r="M12" s="826"/>
      <c r="N12" s="826" t="s">
        <v>45</v>
      </c>
      <c r="O12" s="826"/>
      <c r="P12" s="886" t="s">
        <v>177</v>
      </c>
      <c r="Q12" s="887"/>
      <c r="R12" s="886">
        <v>2.3E-2</v>
      </c>
      <c r="S12" s="887"/>
      <c r="T12" s="887"/>
      <c r="U12" s="887"/>
      <c r="W12" s="885"/>
      <c r="X12" s="887"/>
      <c r="Y12" s="887"/>
    </row>
    <row r="13" spans="1:25">
      <c r="A13" s="888" t="s">
        <v>52</v>
      </c>
      <c r="B13" s="889">
        <v>2E-3</v>
      </c>
      <c r="C13" s="889"/>
      <c r="D13" s="890">
        <v>0.03</v>
      </c>
      <c r="E13" s="889"/>
      <c r="F13" s="889">
        <v>3.6999999999999998E-2</v>
      </c>
      <c r="G13" s="889"/>
      <c r="H13" s="889">
        <v>0.33400000000000002</v>
      </c>
      <c r="I13" s="32"/>
      <c r="J13" s="889">
        <v>1E-3</v>
      </c>
      <c r="K13" s="32"/>
      <c r="L13" s="890">
        <v>5.6099999999999997E-2</v>
      </c>
      <c r="M13" s="32"/>
      <c r="N13" s="889">
        <v>0.308</v>
      </c>
      <c r="O13" s="32"/>
      <c r="P13" s="889">
        <v>1E-3</v>
      </c>
      <c r="Q13" s="32"/>
      <c r="R13" s="889">
        <v>4.2000000000000003E-2</v>
      </c>
      <c r="W13" s="891"/>
      <c r="X13" s="32"/>
      <c r="Y13" s="32"/>
    </row>
    <row r="14" spans="1:25">
      <c r="A14" s="892" t="s">
        <v>53</v>
      </c>
      <c r="B14" s="893">
        <v>5.9999999999999995E-4</v>
      </c>
      <c r="C14" s="894"/>
      <c r="D14" s="635">
        <v>1.2E-2</v>
      </c>
      <c r="E14" s="894"/>
      <c r="F14" s="635">
        <v>3.1E-2</v>
      </c>
      <c r="G14" s="894"/>
      <c r="H14" s="641">
        <v>1.9</v>
      </c>
      <c r="I14" s="895"/>
      <c r="J14" s="896">
        <v>1.92E-3</v>
      </c>
      <c r="K14" s="897"/>
      <c r="L14" s="638">
        <v>0.111</v>
      </c>
      <c r="M14" s="897"/>
      <c r="N14" s="635">
        <v>0.47699999999999998</v>
      </c>
      <c r="O14" s="895"/>
      <c r="P14" s="638">
        <v>5.9999999999999995E-4</v>
      </c>
      <c r="Q14" s="897"/>
      <c r="R14" s="638">
        <v>3.7999999999999999E-2</v>
      </c>
      <c r="S14" s="897"/>
      <c r="T14" s="897"/>
      <c r="U14" s="897"/>
      <c r="W14" s="898"/>
      <c r="X14" s="713" t="s">
        <v>6</v>
      </c>
      <c r="Y14" s="713" t="s">
        <v>6</v>
      </c>
    </row>
    <row r="15" spans="1:25">
      <c r="A15" s="884" t="s">
        <v>53</v>
      </c>
      <c r="B15" s="809">
        <v>1.07E-3</v>
      </c>
      <c r="C15" s="810"/>
      <c r="D15" s="809">
        <v>1.585E-2</v>
      </c>
      <c r="E15" s="810"/>
      <c r="F15" s="811">
        <v>5.5379999999999999E-2</v>
      </c>
      <c r="G15" s="810"/>
      <c r="H15" s="809">
        <v>0.92966000000000004</v>
      </c>
      <c r="I15" s="810"/>
      <c r="J15" s="812">
        <v>2.5100000000000001E-3</v>
      </c>
      <c r="K15" s="813"/>
      <c r="L15" s="814">
        <v>0.1116</v>
      </c>
      <c r="M15" s="813"/>
      <c r="N15" s="809">
        <v>0.59206999999999999</v>
      </c>
      <c r="O15" s="810"/>
      <c r="P15" s="812">
        <v>1.3600000000000001E-3</v>
      </c>
      <c r="Q15" s="813"/>
      <c r="R15" s="814">
        <v>4.2540000000000001E-2</v>
      </c>
      <c r="S15" s="813"/>
      <c r="T15" s="849"/>
      <c r="U15" s="954"/>
      <c r="W15" s="846"/>
      <c r="X15" s="815" t="s">
        <v>6</v>
      </c>
      <c r="Y15" s="816" t="s">
        <v>6</v>
      </c>
    </row>
    <row r="16" spans="1:25">
      <c r="A16" s="874" t="s">
        <v>176</v>
      </c>
      <c r="B16" s="875">
        <v>1.5E-3</v>
      </c>
      <c r="C16" s="876"/>
      <c r="D16" s="875">
        <f>AVERAGE(D11:D15)</f>
        <v>2.3369999999999998E-2</v>
      </c>
      <c r="E16" s="876"/>
      <c r="F16" s="877">
        <f>AVERAGE(F12:F15)</f>
        <v>4.8344999999999999E-2</v>
      </c>
      <c r="G16" s="876"/>
      <c r="H16" s="875">
        <f>AVERAGE(H11:H15)</f>
        <v>0.98973200000000006</v>
      </c>
      <c r="I16" s="876"/>
      <c r="J16" s="878">
        <f>AVERAGE(J11:J15)</f>
        <v>2.0860000000000002E-3</v>
      </c>
      <c r="K16" s="879"/>
      <c r="L16" s="880">
        <f>AVERAGE(L11:L15)</f>
        <v>0.11634</v>
      </c>
      <c r="M16" s="879"/>
      <c r="N16" s="875">
        <f>AVERAGE(N13:N15)</f>
        <v>0.45902333333333328</v>
      </c>
      <c r="O16" s="876"/>
      <c r="P16" s="878">
        <f>AVERAGE(P13:P15)</f>
        <v>9.8666666666666672E-4</v>
      </c>
      <c r="Q16" s="879"/>
      <c r="R16" s="880">
        <f>AVERAGE(R12:R15)</f>
        <v>3.6385000000000001E-2</v>
      </c>
      <c r="S16" s="879"/>
      <c r="T16" s="880"/>
      <c r="U16" s="955"/>
      <c r="W16" s="881"/>
      <c r="X16" s="882"/>
      <c r="Y16" s="883"/>
    </row>
    <row r="17" spans="1:25" s="3" customFormat="1">
      <c r="A17" s="842" t="s">
        <v>86</v>
      </c>
      <c r="B17" s="794">
        <v>8.0000000000000004E-4</v>
      </c>
      <c r="C17" s="899">
        <f>B17/B$16</f>
        <v>0.53333333333333333</v>
      </c>
      <c r="D17" s="794">
        <v>1.0999999999999999E-2</v>
      </c>
      <c r="E17" s="899">
        <f>D17/0.023</f>
        <v>0.47826086956521735</v>
      </c>
      <c r="F17" s="795">
        <v>1.9E-2</v>
      </c>
      <c r="G17" s="899">
        <f>F17/0.048</f>
        <v>0.39583333333333331</v>
      </c>
      <c r="H17" s="794">
        <v>0.68200000000000005</v>
      </c>
      <c r="I17" s="899">
        <f>H17/0.99</f>
        <v>0.68888888888888899</v>
      </c>
      <c r="J17" s="834">
        <v>3.2000000000000002E-3</v>
      </c>
      <c r="K17" s="900">
        <f>J17/0.002</f>
        <v>1.6</v>
      </c>
      <c r="L17" s="664">
        <v>6.2E-2</v>
      </c>
      <c r="M17" s="901">
        <f>L17/L$16</f>
        <v>0.53292074952724777</v>
      </c>
      <c r="N17" s="794">
        <v>9.0999999999999998E-2</v>
      </c>
      <c r="O17" s="899">
        <f>N17/0.459</f>
        <v>0.19825708061002179</v>
      </c>
      <c r="P17" s="834">
        <v>5.9999999999999995E-4</v>
      </c>
      <c r="Q17" s="900">
        <f>P17/P$16</f>
        <v>0.608108108108108</v>
      </c>
      <c r="R17" s="664">
        <v>1.2E-2</v>
      </c>
      <c r="S17" s="902">
        <f>R17/0.036</f>
        <v>0.33333333333333337</v>
      </c>
      <c r="T17" s="668">
        <f>(C17+E17+G17+I17+K17+M17+O17+Q17+S17)/9</f>
        <v>0.59654841074438703</v>
      </c>
      <c r="U17" s="668" t="s">
        <v>215</v>
      </c>
      <c r="V17" s="842" t="s">
        <v>86</v>
      </c>
      <c r="W17" s="3" t="s">
        <v>116</v>
      </c>
      <c r="X17" s="796" t="s">
        <v>6</v>
      </c>
      <c r="Y17" s="797" t="s">
        <v>6</v>
      </c>
    </row>
    <row r="18" spans="1:25" s="751" customFormat="1" ht="15">
      <c r="A18" s="842" t="s">
        <v>16</v>
      </c>
      <c r="B18" s="742">
        <v>1.0200000000000001E-3</v>
      </c>
      <c r="C18" s="899">
        <f t="shared" ref="C18:C50" si="0">B18/B$16</f>
        <v>0.68</v>
      </c>
      <c r="D18" s="742">
        <v>2.4049999999999998E-2</v>
      </c>
      <c r="E18" s="899">
        <f t="shared" ref="E18:E50" si="1">D18/0.023</f>
        <v>1.0456521739130433</v>
      </c>
      <c r="F18" s="744">
        <v>6.5449999999999994E-2</v>
      </c>
      <c r="G18" s="899">
        <f t="shared" ref="G18:G49" si="2">F18/0.048</f>
        <v>1.3635416666666664</v>
      </c>
      <c r="H18" s="742">
        <v>0.39916000000000001</v>
      </c>
      <c r="I18" s="899">
        <f t="shared" ref="I18:I50" si="3">H18/0.99</f>
        <v>0.40319191919191921</v>
      </c>
      <c r="J18" s="746">
        <v>3.82E-3</v>
      </c>
      <c r="K18" s="900">
        <f t="shared" ref="K18:K50" si="4">J18/0.002</f>
        <v>1.91</v>
      </c>
      <c r="L18" s="748">
        <v>6.6470000000000001E-2</v>
      </c>
      <c r="M18" s="901">
        <f t="shared" ref="M18:M50" si="5">L18/L$16</f>
        <v>0.57134261646897022</v>
      </c>
      <c r="N18" s="742">
        <v>0.14207</v>
      </c>
      <c r="O18" s="899">
        <f t="shared" ref="O18:O50" si="6">N18/0.459</f>
        <v>0.30952069716775599</v>
      </c>
      <c r="P18" s="746">
        <v>2.2799999999999999E-3</v>
      </c>
      <c r="Q18" s="900">
        <f t="shared" ref="Q18:Q50" si="7">P18/P$16</f>
        <v>2.3108108108108105</v>
      </c>
      <c r="R18" s="748">
        <v>2.5059999999999999E-2</v>
      </c>
      <c r="S18" s="902">
        <f t="shared" ref="S18:S50" si="8">R18/0.036</f>
        <v>0.69611111111111112</v>
      </c>
      <c r="T18" s="668">
        <f t="shared" ref="T18:T50" si="9">(C18+E18+G18+I18+K18+M18+O18+Q18+S18)/9</f>
        <v>1.0322412217033641</v>
      </c>
      <c r="U18" s="668" t="s">
        <v>215</v>
      </c>
      <c r="V18" s="842" t="s">
        <v>16</v>
      </c>
      <c r="W18" s="860" t="s">
        <v>117</v>
      </c>
      <c r="X18" s="749" t="s">
        <v>6</v>
      </c>
      <c r="Y18" s="750" t="s">
        <v>6</v>
      </c>
    </row>
    <row r="19" spans="1:25" s="3" customFormat="1">
      <c r="A19" s="842" t="s">
        <v>87</v>
      </c>
      <c r="B19" s="794">
        <v>5.9999999999999995E-4</v>
      </c>
      <c r="C19" s="899">
        <f t="shared" si="0"/>
        <v>0.39999999999999997</v>
      </c>
      <c r="D19" s="835">
        <v>9.5999999999999992E-3</v>
      </c>
      <c r="E19" s="899">
        <f t="shared" si="1"/>
        <v>0.41739130434782606</v>
      </c>
      <c r="F19" s="795">
        <v>1.2999999999999999E-2</v>
      </c>
      <c r="G19" s="899">
        <f t="shared" si="2"/>
        <v>0.27083333333333331</v>
      </c>
      <c r="H19" s="794">
        <v>0.35699999999999998</v>
      </c>
      <c r="I19" s="899">
        <f t="shared" si="3"/>
        <v>0.3606060606060606</v>
      </c>
      <c r="J19" s="834">
        <v>1.82E-3</v>
      </c>
      <c r="K19" s="900">
        <f t="shared" si="4"/>
        <v>0.91</v>
      </c>
      <c r="L19" s="664">
        <v>5.0999999999999997E-2</v>
      </c>
      <c r="M19" s="901">
        <f t="shared" si="5"/>
        <v>0.43837029396596183</v>
      </c>
      <c r="N19" s="794">
        <v>0.25600000000000001</v>
      </c>
      <c r="O19" s="899">
        <f t="shared" si="6"/>
        <v>0.55773420479302827</v>
      </c>
      <c r="P19" s="834">
        <v>5.9999999999999995E-4</v>
      </c>
      <c r="Q19" s="900">
        <f t="shared" si="7"/>
        <v>0.608108108108108</v>
      </c>
      <c r="R19" s="833">
        <v>4.8000000000000001E-2</v>
      </c>
      <c r="S19" s="902">
        <f t="shared" si="8"/>
        <v>1.3333333333333335</v>
      </c>
      <c r="T19" s="668">
        <f t="shared" si="9"/>
        <v>0.58848629316529455</v>
      </c>
      <c r="U19" s="668" t="s">
        <v>215</v>
      </c>
      <c r="V19" s="842" t="s">
        <v>87</v>
      </c>
      <c r="W19" s="3" t="s">
        <v>118</v>
      </c>
      <c r="X19" s="796" t="s">
        <v>6</v>
      </c>
      <c r="Y19" s="797" t="s">
        <v>6</v>
      </c>
    </row>
    <row r="20" spans="1:25" s="751" customFormat="1" ht="15">
      <c r="A20" s="842" t="s">
        <v>17</v>
      </c>
      <c r="B20" s="742">
        <v>3.63E-3</v>
      </c>
      <c r="C20" s="899">
        <f t="shared" si="0"/>
        <v>2.42</v>
      </c>
      <c r="D20" s="742">
        <v>0.33183000000000001</v>
      </c>
      <c r="E20" s="917">
        <f t="shared" si="1"/>
        <v>14.427391304347827</v>
      </c>
      <c r="F20" s="752">
        <v>1.73</v>
      </c>
      <c r="G20" s="917">
        <f t="shared" si="2"/>
        <v>36.041666666666664</v>
      </c>
      <c r="H20" s="753" t="s">
        <v>6</v>
      </c>
      <c r="I20" s="919">
        <f>50/0.99</f>
        <v>50.505050505050505</v>
      </c>
      <c r="J20" s="746">
        <v>2.341E-2</v>
      </c>
      <c r="K20" s="921">
        <f t="shared" si="4"/>
        <v>11.705</v>
      </c>
      <c r="L20" s="754">
        <v>5.59</v>
      </c>
      <c r="M20" s="924">
        <f t="shared" si="5"/>
        <v>48.048822417053465</v>
      </c>
      <c r="N20" s="755">
        <v>2.04</v>
      </c>
      <c r="O20" s="899">
        <f t="shared" si="6"/>
        <v>4.4444444444444446</v>
      </c>
      <c r="P20" s="746">
        <v>1.255E-2</v>
      </c>
      <c r="Q20" s="921">
        <f t="shared" si="7"/>
        <v>12.719594594594595</v>
      </c>
      <c r="R20" s="748">
        <v>0.13915</v>
      </c>
      <c r="S20" s="902">
        <f t="shared" si="8"/>
        <v>3.865277777777778</v>
      </c>
      <c r="T20" s="903">
        <f t="shared" si="9"/>
        <v>20.464138634437251</v>
      </c>
      <c r="U20" s="956" t="s">
        <v>216</v>
      </c>
      <c r="V20" s="842" t="s">
        <v>17</v>
      </c>
      <c r="W20" s="860" t="s">
        <v>119</v>
      </c>
      <c r="X20" s="749" t="s">
        <v>6</v>
      </c>
      <c r="Y20" s="750" t="s">
        <v>6</v>
      </c>
    </row>
    <row r="21" spans="1:25" s="751" customFormat="1" ht="15">
      <c r="A21" s="842" t="s">
        <v>19</v>
      </c>
      <c r="B21" s="742">
        <v>2.0400000000000001E-3</v>
      </c>
      <c r="C21" s="899">
        <f t="shared" si="0"/>
        <v>1.36</v>
      </c>
      <c r="D21" s="742">
        <v>5.0439999999999999E-2</v>
      </c>
      <c r="E21" s="899">
        <f t="shared" si="1"/>
        <v>2.1930434782608694</v>
      </c>
      <c r="F21" s="752">
        <v>1.2</v>
      </c>
      <c r="G21" s="917">
        <f t="shared" si="2"/>
        <v>25</v>
      </c>
      <c r="H21" s="757">
        <v>22.7</v>
      </c>
      <c r="I21" s="917">
        <f t="shared" si="3"/>
        <v>22.929292929292927</v>
      </c>
      <c r="J21" s="746">
        <v>9.7900000000000001E-3</v>
      </c>
      <c r="K21" s="900">
        <f t="shared" si="4"/>
        <v>4.8949999999999996</v>
      </c>
      <c r="L21" s="748">
        <v>0.98280000000000001</v>
      </c>
      <c r="M21" s="901">
        <f t="shared" si="5"/>
        <v>8.4476534296028873</v>
      </c>
      <c r="N21" s="755">
        <v>9.01</v>
      </c>
      <c r="O21" s="917">
        <f t="shared" si="6"/>
        <v>19.62962962962963</v>
      </c>
      <c r="P21" s="746">
        <v>4.0899999999999999E-3</v>
      </c>
      <c r="Q21" s="900">
        <f t="shared" si="7"/>
        <v>4.1452702702702702</v>
      </c>
      <c r="R21" s="748">
        <v>0.15523000000000001</v>
      </c>
      <c r="S21" s="902">
        <f t="shared" si="8"/>
        <v>4.3119444444444452</v>
      </c>
      <c r="T21" s="903">
        <f t="shared" si="9"/>
        <v>10.323537131277895</v>
      </c>
      <c r="U21" s="903" t="s">
        <v>215</v>
      </c>
      <c r="V21" s="842" t="s">
        <v>19</v>
      </c>
      <c r="W21" s="860" t="s">
        <v>120</v>
      </c>
      <c r="X21" s="749" t="s">
        <v>6</v>
      </c>
      <c r="Y21" s="750" t="s">
        <v>6</v>
      </c>
    </row>
    <row r="22" spans="1:25" s="751" customFormat="1" ht="15">
      <c r="A22" s="842" t="s">
        <v>178</v>
      </c>
      <c r="B22" s="742">
        <v>3.14E-3</v>
      </c>
      <c r="C22" s="899">
        <f t="shared" si="0"/>
        <v>2.0933333333333333</v>
      </c>
      <c r="D22" s="742">
        <v>5.9900000000000002E-2</v>
      </c>
      <c r="E22" s="899">
        <f t="shared" si="1"/>
        <v>2.6043478260869568</v>
      </c>
      <c r="F22" s="752">
        <v>1.1599999999999999</v>
      </c>
      <c r="G22" s="917">
        <f t="shared" si="2"/>
        <v>24.166666666666664</v>
      </c>
      <c r="H22" s="757">
        <v>24.8</v>
      </c>
      <c r="I22" s="917">
        <f t="shared" si="3"/>
        <v>25.050505050505052</v>
      </c>
      <c r="J22" s="746">
        <v>1.796E-2</v>
      </c>
      <c r="K22" s="900">
        <f t="shared" si="4"/>
        <v>8.98</v>
      </c>
      <c r="L22" s="748">
        <v>0.43029000000000001</v>
      </c>
      <c r="M22" s="901">
        <f t="shared" si="5"/>
        <v>3.6985559566787005</v>
      </c>
      <c r="N22" s="755">
        <v>7.29</v>
      </c>
      <c r="O22" s="917">
        <f t="shared" si="6"/>
        <v>15.882352941176469</v>
      </c>
      <c r="P22" s="746">
        <v>9.4699999999999993E-3</v>
      </c>
      <c r="Q22" s="900">
        <f t="shared" si="7"/>
        <v>9.5979729729729719</v>
      </c>
      <c r="R22" s="748">
        <v>6.9550000000000001E-2</v>
      </c>
      <c r="S22" s="902">
        <f t="shared" si="8"/>
        <v>1.9319444444444447</v>
      </c>
      <c r="T22" s="903">
        <f t="shared" si="9"/>
        <v>10.445075465762732</v>
      </c>
      <c r="U22" s="903" t="s">
        <v>215</v>
      </c>
      <c r="V22" s="842" t="s">
        <v>109</v>
      </c>
      <c r="W22" s="860" t="s">
        <v>121</v>
      </c>
      <c r="X22" s="749" t="s">
        <v>6</v>
      </c>
      <c r="Y22" s="750" t="s">
        <v>6</v>
      </c>
    </row>
    <row r="23" spans="1:25" s="3" customFormat="1">
      <c r="A23" s="842" t="s">
        <v>88</v>
      </c>
      <c r="B23" s="794">
        <v>5.9999999999999995E-4</v>
      </c>
      <c r="C23" s="899">
        <f t="shared" si="0"/>
        <v>0.39999999999999997</v>
      </c>
      <c r="D23" s="794">
        <v>2.3E-2</v>
      </c>
      <c r="E23" s="899">
        <f t="shared" si="1"/>
        <v>1</v>
      </c>
      <c r="F23" s="795">
        <v>0.25900000000000001</v>
      </c>
      <c r="G23" s="899">
        <f t="shared" si="2"/>
        <v>5.395833333333333</v>
      </c>
      <c r="H23" s="800">
        <v>3.42</v>
      </c>
      <c r="I23" s="899">
        <f t="shared" si="3"/>
        <v>3.4545454545454546</v>
      </c>
      <c r="J23" s="652">
        <v>4.0000000000000001E-3</v>
      </c>
      <c r="K23" s="900">
        <f t="shared" si="4"/>
        <v>2</v>
      </c>
      <c r="L23" s="664">
        <v>0.29699999999999999</v>
      </c>
      <c r="M23" s="901">
        <f t="shared" si="5"/>
        <v>2.552862300154719</v>
      </c>
      <c r="N23" s="800">
        <v>3</v>
      </c>
      <c r="O23" s="899">
        <f t="shared" si="6"/>
        <v>6.5359477124183005</v>
      </c>
      <c r="P23" s="652">
        <v>5.9999999999999995E-4</v>
      </c>
      <c r="Q23" s="900">
        <f t="shared" si="7"/>
        <v>0.608108108108108</v>
      </c>
      <c r="R23" s="833">
        <v>1.6E-2</v>
      </c>
      <c r="S23" s="902">
        <f t="shared" si="8"/>
        <v>0.44444444444444448</v>
      </c>
      <c r="T23" s="668">
        <f t="shared" si="9"/>
        <v>2.4879712614449287</v>
      </c>
      <c r="U23" s="668" t="s">
        <v>215</v>
      </c>
      <c r="V23" s="842" t="s">
        <v>88</v>
      </c>
      <c r="W23" s="3" t="s">
        <v>122</v>
      </c>
      <c r="X23" s="796" t="s">
        <v>6</v>
      </c>
      <c r="Y23" s="797" t="s">
        <v>6</v>
      </c>
    </row>
    <row r="24" spans="1:25" s="3" customFormat="1">
      <c r="A24" s="842" t="s">
        <v>89</v>
      </c>
      <c r="B24" s="794">
        <v>2E-3</v>
      </c>
      <c r="C24" s="899">
        <f t="shared" si="0"/>
        <v>1.3333333333333333</v>
      </c>
      <c r="D24" s="794">
        <v>7.5999999999999998E-2</v>
      </c>
      <c r="E24" s="899">
        <f t="shared" si="1"/>
        <v>3.3043478260869565</v>
      </c>
      <c r="F24" s="795">
        <v>0.73399999999999999</v>
      </c>
      <c r="G24" s="917">
        <f t="shared" si="2"/>
        <v>15.291666666666666</v>
      </c>
      <c r="H24" s="801" t="s">
        <v>6</v>
      </c>
      <c r="I24" s="920">
        <f>50/0.99</f>
        <v>50.505050505050505</v>
      </c>
      <c r="J24" s="834">
        <v>1.6E-2</v>
      </c>
      <c r="K24" s="900">
        <f t="shared" si="4"/>
        <v>8</v>
      </c>
      <c r="L24" s="664">
        <v>0.79300000000000004</v>
      </c>
      <c r="M24" s="901">
        <f t="shared" si="5"/>
        <v>6.8162282963727012</v>
      </c>
      <c r="N24" s="794">
        <v>0.94599999999999995</v>
      </c>
      <c r="O24" s="899">
        <f t="shared" si="6"/>
        <v>2.0610021786492374</v>
      </c>
      <c r="P24" s="652">
        <v>1E-3</v>
      </c>
      <c r="Q24" s="900">
        <f t="shared" si="7"/>
        <v>1.0135135135135134</v>
      </c>
      <c r="R24" s="664">
        <v>0.105</v>
      </c>
      <c r="S24" s="902">
        <f t="shared" si="8"/>
        <v>2.916666666666667</v>
      </c>
      <c r="T24" s="903">
        <f t="shared" si="9"/>
        <v>10.137978776259953</v>
      </c>
      <c r="U24" s="956" t="s">
        <v>216</v>
      </c>
      <c r="V24" s="842" t="s">
        <v>89</v>
      </c>
      <c r="W24" s="3" t="s">
        <v>123</v>
      </c>
      <c r="X24" s="796" t="s">
        <v>6</v>
      </c>
      <c r="Y24" s="797" t="s">
        <v>6</v>
      </c>
    </row>
    <row r="25" spans="1:25" s="3" customFormat="1">
      <c r="A25" s="842" t="s">
        <v>90</v>
      </c>
      <c r="B25" s="794">
        <v>2E-3</v>
      </c>
      <c r="C25" s="899">
        <f t="shared" si="0"/>
        <v>1.3333333333333333</v>
      </c>
      <c r="D25" s="794">
        <v>2.1000000000000001E-2</v>
      </c>
      <c r="E25" s="899">
        <f t="shared" si="1"/>
        <v>0.91304347826086962</v>
      </c>
      <c r="F25" s="795">
        <v>4.8000000000000001E-2</v>
      </c>
      <c r="G25" s="899">
        <f t="shared" si="2"/>
        <v>1</v>
      </c>
      <c r="H25" s="800">
        <v>1.54</v>
      </c>
      <c r="I25" s="899">
        <f t="shared" si="3"/>
        <v>1.5555555555555556</v>
      </c>
      <c r="J25" s="652">
        <v>6.0000000000000001E-3</v>
      </c>
      <c r="K25" s="900">
        <f t="shared" si="4"/>
        <v>3</v>
      </c>
      <c r="L25" s="664">
        <v>8.8999999999999996E-2</v>
      </c>
      <c r="M25" s="901">
        <f t="shared" si="5"/>
        <v>0.76499914045040396</v>
      </c>
      <c r="N25" s="794">
        <v>0.27600000000000002</v>
      </c>
      <c r="O25" s="899">
        <f t="shared" si="6"/>
        <v>0.60130718954248363</v>
      </c>
      <c r="P25" s="652">
        <v>5.9999999999999995E-4</v>
      </c>
      <c r="Q25" s="900">
        <f t="shared" si="7"/>
        <v>0.608108108108108</v>
      </c>
      <c r="R25" s="664">
        <v>3.4000000000000002E-2</v>
      </c>
      <c r="S25" s="902">
        <f t="shared" si="8"/>
        <v>0.94444444444444453</v>
      </c>
      <c r="T25" s="668">
        <f t="shared" si="9"/>
        <v>1.1911990277439111</v>
      </c>
      <c r="U25" s="668" t="s">
        <v>215</v>
      </c>
      <c r="V25" s="842" t="s">
        <v>90</v>
      </c>
      <c r="W25" s="3" t="s">
        <v>124</v>
      </c>
      <c r="X25" s="796" t="s">
        <v>6</v>
      </c>
      <c r="Y25" s="797" t="s">
        <v>6</v>
      </c>
    </row>
    <row r="26" spans="1:25" s="751" customFormat="1" ht="15">
      <c r="A26" s="842" t="s">
        <v>23</v>
      </c>
      <c r="B26" s="742">
        <v>9.3000000000000005E-4</v>
      </c>
      <c r="C26" s="899">
        <f t="shared" si="0"/>
        <v>0.62</v>
      </c>
      <c r="D26" s="742">
        <v>6.7110000000000003E-2</v>
      </c>
      <c r="E26" s="899">
        <f t="shared" si="1"/>
        <v>2.9178260869565218</v>
      </c>
      <c r="F26" s="758">
        <v>16.3</v>
      </c>
      <c r="G26" s="919">
        <f t="shared" si="2"/>
        <v>339.58333333333331</v>
      </c>
      <c r="H26" s="757">
        <v>11.5</v>
      </c>
      <c r="I26" s="917">
        <f t="shared" si="3"/>
        <v>11.616161616161616</v>
      </c>
      <c r="J26" s="746">
        <v>4.1930000000000002E-2</v>
      </c>
      <c r="K26" s="921">
        <f t="shared" si="4"/>
        <v>20.965</v>
      </c>
      <c r="L26" s="759">
        <v>50</v>
      </c>
      <c r="M26" s="922">
        <f t="shared" si="5"/>
        <v>429.77479800584496</v>
      </c>
      <c r="N26" s="757">
        <v>29.4</v>
      </c>
      <c r="O26" s="918">
        <f t="shared" si="6"/>
        <v>64.052287581699346</v>
      </c>
      <c r="P26" s="746">
        <v>2.1199999999999999E-3</v>
      </c>
      <c r="Q26" s="900">
        <f t="shared" si="7"/>
        <v>2.1486486486486482</v>
      </c>
      <c r="R26" s="748">
        <v>0.42492000000000002</v>
      </c>
      <c r="S26" s="925">
        <f t="shared" si="8"/>
        <v>11.803333333333335</v>
      </c>
      <c r="T26" s="905">
        <f t="shared" si="9"/>
        <v>98.164598733997522</v>
      </c>
      <c r="U26" s="957" t="s">
        <v>216</v>
      </c>
      <c r="V26" s="842" t="s">
        <v>23</v>
      </c>
      <c r="W26" s="860" t="s">
        <v>125</v>
      </c>
      <c r="X26" s="749" t="s">
        <v>6</v>
      </c>
      <c r="Y26" s="750" t="s">
        <v>6</v>
      </c>
    </row>
    <row r="27" spans="1:25" s="3" customFormat="1">
      <c r="A27" s="842" t="s">
        <v>91</v>
      </c>
      <c r="B27" s="794">
        <v>1.6E-2</v>
      </c>
      <c r="C27" s="917">
        <f t="shared" si="0"/>
        <v>10.666666666666666</v>
      </c>
      <c r="D27" s="794">
        <v>0.60799999999999998</v>
      </c>
      <c r="E27" s="917">
        <f t="shared" si="1"/>
        <v>26.434782608695652</v>
      </c>
      <c r="F27" s="798">
        <v>2.2999999999999998</v>
      </c>
      <c r="G27" s="929">
        <f t="shared" si="2"/>
        <v>47.916666666666664</v>
      </c>
      <c r="H27" s="798" t="s">
        <v>6</v>
      </c>
      <c r="I27" s="920">
        <f>50/0.99</f>
        <v>50.505050505050505</v>
      </c>
      <c r="J27" s="652">
        <v>0.28399999999999997</v>
      </c>
      <c r="K27" s="923">
        <f t="shared" si="4"/>
        <v>141.99999999999997</v>
      </c>
      <c r="L27" s="664" t="s">
        <v>6</v>
      </c>
      <c r="M27" s="922">
        <f>50/L$16</f>
        <v>429.77479800584496</v>
      </c>
      <c r="N27" s="801">
        <v>14.4</v>
      </c>
      <c r="O27" s="917">
        <f t="shared" si="6"/>
        <v>31.372549019607842</v>
      </c>
      <c r="P27" s="652">
        <v>1.7000000000000001E-2</v>
      </c>
      <c r="Q27" s="921">
        <f t="shared" si="7"/>
        <v>17.22972972972973</v>
      </c>
      <c r="R27" s="664">
        <v>0.86899999999999999</v>
      </c>
      <c r="S27" s="925">
        <f t="shared" si="8"/>
        <v>24.138888888888889</v>
      </c>
      <c r="T27" s="905">
        <f>(C27+E27+G27+I27+K27+M27+O27+Q27+S27)/9</f>
        <v>86.671014676794528</v>
      </c>
      <c r="U27" s="957" t="s">
        <v>217</v>
      </c>
      <c r="V27" s="842" t="s">
        <v>91</v>
      </c>
      <c r="W27" s="3" t="s">
        <v>126</v>
      </c>
      <c r="X27" s="796" t="s">
        <v>6</v>
      </c>
      <c r="Y27" s="797" t="s">
        <v>6</v>
      </c>
    </row>
    <row r="28" spans="1:25" s="3" customFormat="1">
      <c r="A28" s="842" t="s">
        <v>92</v>
      </c>
      <c r="B28" s="794">
        <v>0.13600000000000001</v>
      </c>
      <c r="C28" s="918">
        <f t="shared" si="0"/>
        <v>90.666666666666671</v>
      </c>
      <c r="D28" s="794" t="s">
        <v>6</v>
      </c>
      <c r="E28" s="920">
        <f>50/0.023</f>
        <v>2173.913043478261</v>
      </c>
      <c r="F28" s="795" t="s">
        <v>6</v>
      </c>
      <c r="G28" s="920">
        <f>50/0.048</f>
        <v>1041.6666666666667</v>
      </c>
      <c r="H28" s="800" t="s">
        <v>6</v>
      </c>
      <c r="I28" s="920">
        <f>50/0.99</f>
        <v>50.505050505050505</v>
      </c>
      <c r="J28" s="652" t="s">
        <v>6</v>
      </c>
      <c r="K28" s="922">
        <f>50/0.002</f>
        <v>25000</v>
      </c>
      <c r="L28" s="664" t="s">
        <v>6</v>
      </c>
      <c r="M28" s="922">
        <f>50/L$16</f>
        <v>429.77479800584496</v>
      </c>
      <c r="N28" s="800" t="s">
        <v>6</v>
      </c>
      <c r="O28" s="920">
        <f>50/0.459</f>
        <v>108.93246187363835</v>
      </c>
      <c r="P28" s="652">
        <v>2.17</v>
      </c>
      <c r="Q28" s="923">
        <f t="shared" si="7"/>
        <v>2199.3243243243242</v>
      </c>
      <c r="R28" s="664" t="s">
        <v>6</v>
      </c>
      <c r="S28" s="926">
        <f>50/0.036</f>
        <v>1388.8888888888889</v>
      </c>
      <c r="T28" s="904">
        <f t="shared" si="9"/>
        <v>3609.2968778232603</v>
      </c>
      <c r="U28" s="958" t="s">
        <v>218</v>
      </c>
      <c r="V28" s="842" t="s">
        <v>92</v>
      </c>
      <c r="W28" s="3" t="s">
        <v>127</v>
      </c>
      <c r="X28" s="796" t="s">
        <v>6</v>
      </c>
      <c r="Y28" s="797" t="s">
        <v>6</v>
      </c>
    </row>
    <row r="29" spans="1:25" s="3" customFormat="1">
      <c r="A29" s="842" t="s">
        <v>93</v>
      </c>
      <c r="B29" s="794">
        <v>1.9E-2</v>
      </c>
      <c r="C29" s="917">
        <f t="shared" si="0"/>
        <v>12.666666666666666</v>
      </c>
      <c r="D29" s="794" t="s">
        <v>6</v>
      </c>
      <c r="E29" s="920">
        <f>50/0.023</f>
        <v>2173.913043478261</v>
      </c>
      <c r="F29" s="802" t="s">
        <v>6</v>
      </c>
      <c r="G29" s="920">
        <f>50/0.048</f>
        <v>1041.6666666666667</v>
      </c>
      <c r="H29" s="801" t="s">
        <v>6</v>
      </c>
      <c r="I29" s="920">
        <f>50/0.99</f>
        <v>50.505050505050505</v>
      </c>
      <c r="J29" s="716">
        <v>37.6</v>
      </c>
      <c r="K29" s="923">
        <f t="shared" si="4"/>
        <v>18800</v>
      </c>
      <c r="L29" s="661" t="s">
        <v>6</v>
      </c>
      <c r="M29" s="922">
        <f>50/L$16</f>
        <v>429.77479800584496</v>
      </c>
      <c r="N29" s="801" t="s">
        <v>6</v>
      </c>
      <c r="O29" s="920">
        <f>50/0.459</f>
        <v>108.93246187363835</v>
      </c>
      <c r="P29" s="652">
        <v>0.14000000000000001</v>
      </c>
      <c r="Q29" s="923">
        <f t="shared" si="7"/>
        <v>141.8918918918919</v>
      </c>
      <c r="R29" s="664" t="s">
        <v>6</v>
      </c>
      <c r="S29" s="926">
        <f>50/0.036</f>
        <v>1388.8888888888889</v>
      </c>
      <c r="T29" s="904">
        <f t="shared" si="9"/>
        <v>2683.1377186641016</v>
      </c>
      <c r="U29" s="958" t="s">
        <v>219</v>
      </c>
      <c r="V29" s="842" t="s">
        <v>93</v>
      </c>
      <c r="W29" s="3" t="s">
        <v>128</v>
      </c>
      <c r="X29" s="796" t="s">
        <v>6</v>
      </c>
      <c r="Y29" s="797" t="s">
        <v>6</v>
      </c>
    </row>
    <row r="30" spans="1:25" s="751" customFormat="1" ht="15">
      <c r="A30" s="843" t="s">
        <v>24</v>
      </c>
      <c r="B30" s="742">
        <v>3.5500000000000002E-3</v>
      </c>
      <c r="C30" s="899">
        <f t="shared" si="0"/>
        <v>2.3666666666666667</v>
      </c>
      <c r="D30" s="755">
        <v>5.98</v>
      </c>
      <c r="E30" s="919">
        <f t="shared" si="1"/>
        <v>260</v>
      </c>
      <c r="F30" s="761" t="s">
        <v>6</v>
      </c>
      <c r="G30" s="920">
        <f>50/0.048</f>
        <v>1041.6666666666667</v>
      </c>
      <c r="H30" s="757">
        <v>13</v>
      </c>
      <c r="I30" s="917">
        <f t="shared" si="3"/>
        <v>13.131313131313131</v>
      </c>
      <c r="J30" s="746">
        <v>2.9579999999999999E-2</v>
      </c>
      <c r="K30" s="900">
        <f t="shared" si="4"/>
        <v>14.79</v>
      </c>
      <c r="L30" s="748">
        <v>0.17054</v>
      </c>
      <c r="M30" s="901">
        <f t="shared" si="5"/>
        <v>1.4658758810383359</v>
      </c>
      <c r="N30" s="757">
        <v>23.3</v>
      </c>
      <c r="O30" s="918">
        <f t="shared" si="6"/>
        <v>50.76252723311547</v>
      </c>
      <c r="P30" s="746">
        <v>4.2810000000000001E-2</v>
      </c>
      <c r="Q30" s="921">
        <f t="shared" si="7"/>
        <v>43.388513513513509</v>
      </c>
      <c r="R30" s="748">
        <v>0.63422000000000001</v>
      </c>
      <c r="S30" s="925">
        <f t="shared" si="8"/>
        <v>17.617222222222225</v>
      </c>
      <c r="T30" s="904">
        <f t="shared" si="9"/>
        <v>160.5765317016151</v>
      </c>
      <c r="U30" s="958" t="s">
        <v>216</v>
      </c>
      <c r="V30" s="843" t="s">
        <v>24</v>
      </c>
      <c r="W30" s="860" t="s">
        <v>129</v>
      </c>
      <c r="X30" s="749" t="s">
        <v>6</v>
      </c>
      <c r="Y30" s="750" t="s">
        <v>6</v>
      </c>
    </row>
    <row r="31" spans="1:25" s="751" customFormat="1" ht="15">
      <c r="A31" s="843" t="s">
        <v>25</v>
      </c>
      <c r="B31" s="742">
        <v>3.1900000000000001E-3</v>
      </c>
      <c r="C31" s="899">
        <f t="shared" si="0"/>
        <v>2.1266666666666669</v>
      </c>
      <c r="D31" s="753" t="s">
        <v>6</v>
      </c>
      <c r="E31" s="920">
        <f>50/0.023</f>
        <v>2173.913043478261</v>
      </c>
      <c r="F31" s="761" t="s">
        <v>6</v>
      </c>
      <c r="G31" s="920">
        <f>50/0.048</f>
        <v>1041.6666666666667</v>
      </c>
      <c r="H31" s="757">
        <v>12.9</v>
      </c>
      <c r="I31" s="917">
        <f t="shared" si="3"/>
        <v>13.030303030303031</v>
      </c>
      <c r="J31" s="746">
        <v>1.384E-2</v>
      </c>
      <c r="K31" s="900">
        <f t="shared" si="4"/>
        <v>6.92</v>
      </c>
      <c r="L31" s="748">
        <v>0.29397000000000001</v>
      </c>
      <c r="M31" s="901">
        <f t="shared" si="5"/>
        <v>2.526817947395565</v>
      </c>
      <c r="N31" s="753" t="s">
        <v>6</v>
      </c>
      <c r="O31" s="920">
        <f>50/0.459</f>
        <v>108.93246187363835</v>
      </c>
      <c r="P31" s="746">
        <v>3.7539999999999997E-2</v>
      </c>
      <c r="Q31" s="921">
        <f t="shared" si="7"/>
        <v>38.047297297297291</v>
      </c>
      <c r="R31" s="754">
        <v>2.31</v>
      </c>
      <c r="S31" s="927">
        <f t="shared" si="8"/>
        <v>64.166666666666671</v>
      </c>
      <c r="T31" s="904">
        <f t="shared" si="9"/>
        <v>383.4811026252105</v>
      </c>
      <c r="U31" s="958" t="s">
        <v>220</v>
      </c>
      <c r="V31" s="843" t="s">
        <v>25</v>
      </c>
      <c r="W31" s="860" t="s">
        <v>130</v>
      </c>
      <c r="X31" s="749" t="s">
        <v>6</v>
      </c>
      <c r="Y31" s="750" t="s">
        <v>6</v>
      </c>
    </row>
    <row r="32" spans="1:25" s="751" customFormat="1" ht="15">
      <c r="A32" s="842" t="s">
        <v>81</v>
      </c>
      <c r="B32" s="746">
        <v>7.17E-2</v>
      </c>
      <c r="C32" s="917">
        <f t="shared" si="0"/>
        <v>47.8</v>
      </c>
      <c r="D32" s="746" t="s">
        <v>6</v>
      </c>
      <c r="E32" s="920">
        <f>50/0.023</f>
        <v>2173.913043478261</v>
      </c>
      <c r="F32" s="748" t="s">
        <v>6</v>
      </c>
      <c r="G32" s="920">
        <f>50/0.048</f>
        <v>1041.6666666666667</v>
      </c>
      <c r="H32" s="772" t="s">
        <v>6</v>
      </c>
      <c r="I32" s="920">
        <f t="shared" ref="I32:I37" si="10">50/0.99</f>
        <v>50.505050505050505</v>
      </c>
      <c r="J32" s="767" t="s">
        <v>6</v>
      </c>
      <c r="K32" s="922">
        <f>50/0.002</f>
        <v>25000</v>
      </c>
      <c r="L32" s="770" t="s">
        <v>6</v>
      </c>
      <c r="M32" s="922">
        <f>50/L$16</f>
        <v>429.77479800584496</v>
      </c>
      <c r="N32" s="767" t="s">
        <v>6</v>
      </c>
      <c r="O32" s="920">
        <f>50/0.459</f>
        <v>108.93246187363835</v>
      </c>
      <c r="P32" s="792">
        <v>16.5</v>
      </c>
      <c r="Q32" s="923">
        <f t="shared" si="7"/>
        <v>16722.972972972973</v>
      </c>
      <c r="R32" s="770" t="s">
        <v>6</v>
      </c>
      <c r="S32" s="926">
        <f>50/0.036</f>
        <v>1388.8888888888889</v>
      </c>
      <c r="T32" s="904">
        <f t="shared" si="9"/>
        <v>5218.2726535990359</v>
      </c>
      <c r="U32" s="958" t="s">
        <v>218</v>
      </c>
      <c r="V32" s="842" t="s">
        <v>81</v>
      </c>
      <c r="W32" s="860" t="s">
        <v>131</v>
      </c>
      <c r="X32" s="768" t="s">
        <v>6</v>
      </c>
      <c r="Y32" s="769"/>
    </row>
    <row r="33" spans="1:25" s="751" customFormat="1" ht="15">
      <c r="A33" s="843" t="s">
        <v>26</v>
      </c>
      <c r="B33" s="742">
        <v>2.99E-3</v>
      </c>
      <c r="C33" s="899">
        <f t="shared" si="0"/>
        <v>1.9933333333333334</v>
      </c>
      <c r="D33" s="753" t="s">
        <v>6</v>
      </c>
      <c r="E33" s="920">
        <f>50/0.023</f>
        <v>2173.913043478261</v>
      </c>
      <c r="F33" s="752">
        <v>1.1100000000000001</v>
      </c>
      <c r="G33" s="917">
        <f t="shared" si="2"/>
        <v>23.125</v>
      </c>
      <c r="H33" s="753" t="s">
        <v>6</v>
      </c>
      <c r="I33" s="920">
        <f t="shared" si="10"/>
        <v>50.505050505050505</v>
      </c>
      <c r="J33" s="762" t="s">
        <v>6</v>
      </c>
      <c r="K33" s="922">
        <f>50/0.002</f>
        <v>25000</v>
      </c>
      <c r="L33" s="763" t="s">
        <v>6</v>
      </c>
      <c r="M33" s="922">
        <f>50/L$16</f>
        <v>429.77479800584496</v>
      </c>
      <c r="N33" s="755">
        <v>1.3</v>
      </c>
      <c r="O33" s="899">
        <f t="shared" si="6"/>
        <v>2.8322440087145968</v>
      </c>
      <c r="P33" s="746">
        <v>0.10116</v>
      </c>
      <c r="Q33" s="923">
        <f t="shared" si="7"/>
        <v>102.52702702702702</v>
      </c>
      <c r="R33" s="763" t="s">
        <v>6</v>
      </c>
      <c r="S33" s="926">
        <f>50/0.036</f>
        <v>1388.8888888888889</v>
      </c>
      <c r="T33" s="904">
        <f t="shared" si="9"/>
        <v>3241.506598360791</v>
      </c>
      <c r="U33" s="958" t="s">
        <v>221</v>
      </c>
      <c r="V33" s="843" t="s">
        <v>26</v>
      </c>
      <c r="W33" s="860" t="s">
        <v>132</v>
      </c>
      <c r="X33" s="749" t="s">
        <v>6</v>
      </c>
      <c r="Y33" s="750" t="s">
        <v>6</v>
      </c>
    </row>
    <row r="34" spans="1:25" s="3" customFormat="1">
      <c r="A34" s="843" t="s">
        <v>94</v>
      </c>
      <c r="B34" s="835">
        <v>9.4999999999999998E-3</v>
      </c>
      <c r="C34" s="899">
        <f t="shared" si="0"/>
        <v>6.333333333333333</v>
      </c>
      <c r="D34" s="800">
        <v>6.5000000000000002E-2</v>
      </c>
      <c r="E34" s="899">
        <f t="shared" si="1"/>
        <v>2.8260869565217392</v>
      </c>
      <c r="F34" s="795">
        <v>0.67300000000000004</v>
      </c>
      <c r="G34" s="917">
        <f t="shared" si="2"/>
        <v>14.020833333333334</v>
      </c>
      <c r="H34" s="801" t="s">
        <v>6</v>
      </c>
      <c r="I34" s="920">
        <f t="shared" si="10"/>
        <v>50.505050505050505</v>
      </c>
      <c r="J34" s="834">
        <v>4.8000000000000001E-2</v>
      </c>
      <c r="K34" s="921">
        <f t="shared" si="4"/>
        <v>24</v>
      </c>
      <c r="L34" s="664">
        <v>0.48699999999999999</v>
      </c>
      <c r="M34" s="901">
        <f t="shared" si="5"/>
        <v>4.18600653257693</v>
      </c>
      <c r="N34" s="801">
        <v>19.600000000000001</v>
      </c>
      <c r="O34" s="917">
        <f t="shared" si="6"/>
        <v>42.701525054466231</v>
      </c>
      <c r="P34" s="652">
        <v>5.9999999999999995E-4</v>
      </c>
      <c r="Q34" s="900">
        <f t="shared" si="7"/>
        <v>0.608108108108108</v>
      </c>
      <c r="R34" s="664">
        <v>0.11</v>
      </c>
      <c r="S34" s="902">
        <f t="shared" si="8"/>
        <v>3.0555555555555558</v>
      </c>
      <c r="T34" s="903">
        <f t="shared" si="9"/>
        <v>16.470722153216187</v>
      </c>
      <c r="U34" s="956" t="s">
        <v>216</v>
      </c>
      <c r="V34" s="843" t="s">
        <v>94</v>
      </c>
      <c r="W34" s="3" t="s">
        <v>133</v>
      </c>
      <c r="X34" s="796" t="s">
        <v>6</v>
      </c>
      <c r="Y34" s="797" t="s">
        <v>6</v>
      </c>
    </row>
    <row r="35" spans="1:25" s="3" customFormat="1">
      <c r="A35" s="843" t="s">
        <v>95</v>
      </c>
      <c r="B35" s="794">
        <v>3.5999999999999997E-2</v>
      </c>
      <c r="C35" s="917">
        <f t="shared" si="0"/>
        <v>23.999999999999996</v>
      </c>
      <c r="D35" s="800">
        <v>3.83</v>
      </c>
      <c r="E35" s="919">
        <f t="shared" si="1"/>
        <v>166.52173913043478</v>
      </c>
      <c r="F35" s="803" t="s">
        <v>6</v>
      </c>
      <c r="G35" s="920">
        <f>50/0.048</f>
        <v>1041.6666666666667</v>
      </c>
      <c r="H35" s="801" t="s">
        <v>6</v>
      </c>
      <c r="I35" s="920">
        <f t="shared" si="10"/>
        <v>50.505050505050505</v>
      </c>
      <c r="J35" s="652" t="s">
        <v>6</v>
      </c>
      <c r="K35" s="922">
        <f>50/0.002</f>
        <v>25000</v>
      </c>
      <c r="L35" s="664" t="s">
        <v>6</v>
      </c>
      <c r="M35" s="922">
        <f>50/L$16</f>
        <v>429.77479800584496</v>
      </c>
      <c r="N35" s="799" t="s">
        <v>6</v>
      </c>
      <c r="O35" s="920">
        <f>50/0.459</f>
        <v>108.93246187363835</v>
      </c>
      <c r="P35" s="652">
        <v>2.5000000000000001E-2</v>
      </c>
      <c r="Q35" s="921">
        <f t="shared" si="7"/>
        <v>25.337837837837839</v>
      </c>
      <c r="R35" s="675">
        <v>1.27</v>
      </c>
      <c r="S35" s="925">
        <f t="shared" si="8"/>
        <v>35.277777777777779</v>
      </c>
      <c r="T35" s="904">
        <f t="shared" si="9"/>
        <v>2986.890703533028</v>
      </c>
      <c r="U35" s="958" t="s">
        <v>221</v>
      </c>
      <c r="V35" s="843" t="s">
        <v>95</v>
      </c>
      <c r="W35" s="3" t="s">
        <v>134</v>
      </c>
      <c r="X35" s="796" t="s">
        <v>6</v>
      </c>
      <c r="Y35" s="797" t="s">
        <v>6</v>
      </c>
    </row>
    <row r="36" spans="1:25" s="751" customFormat="1" ht="15">
      <c r="A36" s="843" t="s">
        <v>27</v>
      </c>
      <c r="B36" s="746">
        <v>3.1029999999999999E-2</v>
      </c>
      <c r="C36" s="917">
        <f t="shared" si="0"/>
        <v>20.686666666666664</v>
      </c>
      <c r="D36" s="762" t="s">
        <v>6</v>
      </c>
      <c r="E36" s="919">
        <f>50/0.023</f>
        <v>2173.913043478261</v>
      </c>
      <c r="F36" s="763" t="s">
        <v>6</v>
      </c>
      <c r="G36" s="920">
        <f>50/0.048</f>
        <v>1041.6666666666667</v>
      </c>
      <c r="H36" s="764" t="s">
        <v>6</v>
      </c>
      <c r="I36" s="920">
        <f t="shared" si="10"/>
        <v>50.505050505050505</v>
      </c>
      <c r="J36" s="764" t="s">
        <v>6</v>
      </c>
      <c r="K36" s="922">
        <f>50/0.002</f>
        <v>25000</v>
      </c>
      <c r="L36" s="766" t="s">
        <v>6</v>
      </c>
      <c r="M36" s="922">
        <f>50/L$16</f>
        <v>429.77479800584496</v>
      </c>
      <c r="N36" s="764" t="s">
        <v>6</v>
      </c>
      <c r="O36" s="920">
        <f>50/0.459</f>
        <v>108.93246187363835</v>
      </c>
      <c r="P36" s="746">
        <v>0.17593</v>
      </c>
      <c r="Q36" s="923">
        <f t="shared" si="7"/>
        <v>178.30743243243242</v>
      </c>
      <c r="R36" s="766" t="s">
        <v>6</v>
      </c>
      <c r="S36" s="926">
        <f>50/0.036</f>
        <v>1388.8888888888889</v>
      </c>
      <c r="T36" s="904">
        <f t="shared" si="9"/>
        <v>3376.9638898352728</v>
      </c>
      <c r="U36" s="958" t="s">
        <v>218</v>
      </c>
      <c r="V36" s="843" t="s">
        <v>27</v>
      </c>
      <c r="W36" s="860" t="s">
        <v>135</v>
      </c>
      <c r="X36" s="768" t="s">
        <v>6</v>
      </c>
      <c r="Y36" s="769" t="s">
        <v>6</v>
      </c>
    </row>
    <row r="37" spans="1:25" s="751" customFormat="1" ht="15">
      <c r="A37" s="843" t="s">
        <v>28</v>
      </c>
      <c r="B37" s="746">
        <v>8.0700000000000008E-3</v>
      </c>
      <c r="C37" s="899">
        <f t="shared" si="0"/>
        <v>5.3800000000000008</v>
      </c>
      <c r="D37" s="746">
        <v>0.40822999999999998</v>
      </c>
      <c r="E37" s="917">
        <f t="shared" si="1"/>
        <v>17.749130434782607</v>
      </c>
      <c r="F37" s="759">
        <v>14.5</v>
      </c>
      <c r="G37" s="919">
        <f t="shared" si="2"/>
        <v>302.08333333333331</v>
      </c>
      <c r="H37" s="764" t="s">
        <v>6</v>
      </c>
      <c r="I37" s="920">
        <f t="shared" si="10"/>
        <v>50.505050505050505</v>
      </c>
      <c r="J37" s="767">
        <v>0.28849999999999998</v>
      </c>
      <c r="K37" s="923">
        <f t="shared" si="4"/>
        <v>144.25</v>
      </c>
      <c r="L37" s="766" t="s">
        <v>6</v>
      </c>
      <c r="M37" s="922">
        <f>50/L$16</f>
        <v>429.77479800584496</v>
      </c>
      <c r="N37" s="764" t="s">
        <v>6</v>
      </c>
      <c r="O37" s="920">
        <f>50/0.459</f>
        <v>108.93246187363835</v>
      </c>
      <c r="P37" s="746">
        <v>1.482E-2</v>
      </c>
      <c r="Q37" s="921">
        <f t="shared" si="7"/>
        <v>15.020270270270268</v>
      </c>
      <c r="R37" s="770">
        <v>0.12942000000000001</v>
      </c>
      <c r="S37" s="902">
        <f t="shared" si="8"/>
        <v>3.5950000000000006</v>
      </c>
      <c r="T37" s="904">
        <f t="shared" si="9"/>
        <v>119.6988938247689</v>
      </c>
      <c r="U37" s="958" t="s">
        <v>220</v>
      </c>
      <c r="V37" s="843" t="s">
        <v>28</v>
      </c>
      <c r="W37" s="860" t="s">
        <v>136</v>
      </c>
      <c r="X37" s="768" t="s">
        <v>6</v>
      </c>
      <c r="Y37" s="769" t="s">
        <v>6</v>
      </c>
    </row>
    <row r="38" spans="1:25" s="3" customFormat="1">
      <c r="A38" s="843" t="s">
        <v>96</v>
      </c>
      <c r="B38" s="794">
        <v>3.0000000000000001E-3</v>
      </c>
      <c r="C38" s="899">
        <f t="shared" si="0"/>
        <v>2</v>
      </c>
      <c r="D38" s="835">
        <v>1.6E-2</v>
      </c>
      <c r="E38" s="899">
        <f t="shared" si="1"/>
        <v>0.69565217391304346</v>
      </c>
      <c r="F38" s="795">
        <v>0.06</v>
      </c>
      <c r="G38" s="899">
        <f t="shared" si="2"/>
        <v>1.25</v>
      </c>
      <c r="H38" s="800">
        <v>1.6</v>
      </c>
      <c r="I38" s="899">
        <f t="shared" si="3"/>
        <v>1.6161616161616164</v>
      </c>
      <c r="J38" s="652">
        <v>1.2999999999999999E-2</v>
      </c>
      <c r="K38" s="900">
        <f t="shared" si="4"/>
        <v>6.5</v>
      </c>
      <c r="L38" s="664">
        <v>0.14000000000000001</v>
      </c>
      <c r="M38" s="901">
        <f t="shared" si="5"/>
        <v>1.2033694344163659</v>
      </c>
      <c r="N38" s="794">
        <v>0.35</v>
      </c>
      <c r="O38" s="899">
        <f t="shared" si="6"/>
        <v>0.76252723311546833</v>
      </c>
      <c r="P38" s="652">
        <v>5.9999999999999995E-4</v>
      </c>
      <c r="Q38" s="900">
        <f t="shared" si="7"/>
        <v>0.608108108108108</v>
      </c>
      <c r="R38" s="664">
        <v>1.6E-2</v>
      </c>
      <c r="S38" s="902">
        <f t="shared" si="8"/>
        <v>0.44444444444444448</v>
      </c>
      <c r="T38" s="668">
        <f t="shared" si="9"/>
        <v>1.6755847789065608</v>
      </c>
      <c r="U38" s="668" t="s">
        <v>215</v>
      </c>
      <c r="V38" s="843" t="s">
        <v>96</v>
      </c>
      <c r="W38" s="3" t="s">
        <v>137</v>
      </c>
      <c r="X38" s="796" t="s">
        <v>6</v>
      </c>
      <c r="Y38" s="797" t="s">
        <v>6</v>
      </c>
    </row>
    <row r="39" spans="1:25" s="751" customFormat="1">
      <c r="A39" s="741" t="s">
        <v>159</v>
      </c>
      <c r="B39" s="746">
        <v>6.3000000000000003E-4</v>
      </c>
      <c r="C39" s="899">
        <f t="shared" si="0"/>
        <v>0.42</v>
      </c>
      <c r="D39" s="746">
        <v>1.2619999999999999E-2</v>
      </c>
      <c r="E39" s="899">
        <f t="shared" si="1"/>
        <v>0.54869565217391303</v>
      </c>
      <c r="F39" s="748">
        <v>4.2529999999999998E-2</v>
      </c>
      <c r="G39" s="899">
        <f t="shared" si="2"/>
        <v>0.88604166666666662</v>
      </c>
      <c r="H39" s="772">
        <v>1.1100000000000001</v>
      </c>
      <c r="I39" s="899">
        <f t="shared" si="3"/>
        <v>1.1212121212121213</v>
      </c>
      <c r="J39" s="767">
        <v>2.2399999999999998E-3</v>
      </c>
      <c r="K39" s="900">
        <f t="shared" si="4"/>
        <v>1.1199999999999999</v>
      </c>
      <c r="L39" s="770">
        <v>5.0290000000000001E-2</v>
      </c>
      <c r="M39" s="901">
        <f t="shared" si="5"/>
        <v>0.43226749183427887</v>
      </c>
      <c r="N39" s="767">
        <v>0.32490000000000002</v>
      </c>
      <c r="O39" s="899">
        <f t="shared" si="6"/>
        <v>0.707843137254902</v>
      </c>
      <c r="P39" s="746">
        <v>1.6199999999999999E-3</v>
      </c>
      <c r="Q39" s="900">
        <f t="shared" si="7"/>
        <v>1.6418918918918917</v>
      </c>
      <c r="R39" s="770">
        <v>4.5539999999999997E-2</v>
      </c>
      <c r="S39" s="902">
        <f t="shared" si="8"/>
        <v>1.2650000000000001</v>
      </c>
      <c r="T39" s="668">
        <f t="shared" si="9"/>
        <v>0.90477244011486369</v>
      </c>
      <c r="U39" s="668" t="s">
        <v>215</v>
      </c>
      <c r="V39" s="741" t="s">
        <v>159</v>
      </c>
      <c r="W39" s="3"/>
      <c r="X39" s="768" t="s">
        <v>6</v>
      </c>
      <c r="Y39" s="769" t="s">
        <v>6</v>
      </c>
    </row>
    <row r="40" spans="1:25" s="3" customFormat="1">
      <c r="A40" s="843" t="s">
        <v>160</v>
      </c>
      <c r="B40" s="652">
        <v>8.0000000000000004E-4</v>
      </c>
      <c r="C40" s="899">
        <f t="shared" si="0"/>
        <v>0.53333333333333333</v>
      </c>
      <c r="D40" s="652">
        <v>8.0000000000000002E-3</v>
      </c>
      <c r="E40" s="899">
        <f t="shared" si="1"/>
        <v>0.34782608695652173</v>
      </c>
      <c r="F40" s="664">
        <v>3.6999999999999998E-2</v>
      </c>
      <c r="G40" s="899">
        <f t="shared" si="2"/>
        <v>0.77083333333333326</v>
      </c>
      <c r="H40" s="658">
        <v>0.71399999999999997</v>
      </c>
      <c r="I40" s="899">
        <f t="shared" si="3"/>
        <v>0.72121212121212119</v>
      </c>
      <c r="J40" s="658">
        <v>2E-3</v>
      </c>
      <c r="K40" s="900">
        <f t="shared" si="4"/>
        <v>1</v>
      </c>
      <c r="L40" s="662">
        <v>6.6000000000000003E-2</v>
      </c>
      <c r="M40" s="901">
        <f t="shared" si="5"/>
        <v>0.56730273336771531</v>
      </c>
      <c r="N40" s="655">
        <v>0.14699999999999999</v>
      </c>
      <c r="O40" s="899">
        <f t="shared" si="6"/>
        <v>0.3202614379084967</v>
      </c>
      <c r="P40" s="652">
        <v>5.9999999999999995E-4</v>
      </c>
      <c r="Q40" s="900">
        <f t="shared" si="7"/>
        <v>0.608108108108108</v>
      </c>
      <c r="R40" s="662">
        <v>9.2999999999999999E-2</v>
      </c>
      <c r="S40" s="902">
        <f t="shared" si="8"/>
        <v>2.5833333333333335</v>
      </c>
      <c r="T40" s="668">
        <f t="shared" si="9"/>
        <v>0.82802338750588467</v>
      </c>
      <c r="U40" s="668" t="s">
        <v>215</v>
      </c>
      <c r="V40" s="843" t="s">
        <v>160</v>
      </c>
      <c r="W40" s="3" t="s">
        <v>138</v>
      </c>
      <c r="X40" s="659" t="s">
        <v>6</v>
      </c>
      <c r="Y40" s="660" t="s">
        <v>6</v>
      </c>
    </row>
    <row r="41" spans="1:25" s="751" customFormat="1" ht="15">
      <c r="A41" s="842" t="s">
        <v>165</v>
      </c>
      <c r="B41" s="746">
        <v>6.4000000000000005E-4</v>
      </c>
      <c r="C41" s="899">
        <f t="shared" si="0"/>
        <v>0.42666666666666669</v>
      </c>
      <c r="D41" s="746">
        <v>2.1190000000000001E-2</v>
      </c>
      <c r="E41" s="899">
        <f t="shared" si="1"/>
        <v>0.92130434782608694</v>
      </c>
      <c r="F41" s="748">
        <v>5.8540000000000002E-2</v>
      </c>
      <c r="G41" s="899">
        <f t="shared" si="2"/>
        <v>1.2195833333333332</v>
      </c>
      <c r="H41" s="772">
        <v>1.7</v>
      </c>
      <c r="I41" s="899">
        <f t="shared" si="3"/>
        <v>1.7171717171717171</v>
      </c>
      <c r="J41" s="767">
        <v>2.49E-3</v>
      </c>
      <c r="K41" s="900">
        <f t="shared" si="4"/>
        <v>1.2449999999999999</v>
      </c>
      <c r="L41" s="770">
        <v>9.7009999999999999E-2</v>
      </c>
      <c r="M41" s="901">
        <f t="shared" si="5"/>
        <v>0.83384906309094031</v>
      </c>
      <c r="N41" s="767">
        <v>0.57099999999999995</v>
      </c>
      <c r="O41" s="899">
        <f t="shared" si="6"/>
        <v>1.2440087145969498</v>
      </c>
      <c r="P41" s="746">
        <v>8.3000000000000001E-4</v>
      </c>
      <c r="Q41" s="900">
        <f t="shared" si="7"/>
        <v>0.84121621621621623</v>
      </c>
      <c r="R41" s="770">
        <v>1.6289999999999999E-2</v>
      </c>
      <c r="S41" s="902">
        <f t="shared" si="8"/>
        <v>0.45250000000000001</v>
      </c>
      <c r="T41" s="668">
        <f t="shared" si="9"/>
        <v>0.98903333987799003</v>
      </c>
      <c r="U41" s="668" t="s">
        <v>215</v>
      </c>
      <c r="V41" s="842" t="s">
        <v>165</v>
      </c>
      <c r="W41" s="860" t="s">
        <v>139</v>
      </c>
      <c r="X41" s="768" t="s">
        <v>6</v>
      </c>
      <c r="Y41" s="769" t="s">
        <v>6</v>
      </c>
    </row>
    <row r="42" spans="1:25" s="751" customFormat="1" ht="15">
      <c r="A42" s="862" t="s">
        <v>170</v>
      </c>
      <c r="B42" s="746">
        <v>8.0000000000000004E-4</v>
      </c>
      <c r="C42" s="899">
        <f t="shared" si="0"/>
        <v>0.53333333333333333</v>
      </c>
      <c r="D42" s="746">
        <v>3.1350000000000003E-2</v>
      </c>
      <c r="E42" s="899">
        <f t="shared" si="1"/>
        <v>1.3630434782608698</v>
      </c>
      <c r="F42" s="748">
        <v>8.2210000000000005E-2</v>
      </c>
      <c r="G42" s="899">
        <f t="shared" si="2"/>
        <v>1.7127083333333335</v>
      </c>
      <c r="H42" s="772">
        <v>4.37</v>
      </c>
      <c r="I42" s="899">
        <f t="shared" si="3"/>
        <v>4.4141414141414144</v>
      </c>
      <c r="J42" s="767">
        <v>4.0099999999999997E-3</v>
      </c>
      <c r="K42" s="900">
        <f t="shared" si="4"/>
        <v>2.0049999999999999</v>
      </c>
      <c r="L42" s="770">
        <v>0.22822999999999999</v>
      </c>
      <c r="M42" s="901">
        <f t="shared" si="5"/>
        <v>1.9617500429774797</v>
      </c>
      <c r="N42" s="767">
        <v>0.83826999999999996</v>
      </c>
      <c r="O42" s="899">
        <f t="shared" si="6"/>
        <v>1.8262962962962961</v>
      </c>
      <c r="P42" s="746">
        <v>1.2199999999999999E-3</v>
      </c>
      <c r="Q42" s="900">
        <f t="shared" si="7"/>
        <v>1.2364864864864864</v>
      </c>
      <c r="R42" s="770">
        <v>1.3299999999999999E-2</v>
      </c>
      <c r="S42" s="902">
        <f t="shared" si="8"/>
        <v>0.36944444444444446</v>
      </c>
      <c r="T42" s="668">
        <f t="shared" si="9"/>
        <v>1.7135782032526288</v>
      </c>
      <c r="U42" s="668" t="s">
        <v>215</v>
      </c>
      <c r="V42" s="862" t="s">
        <v>170</v>
      </c>
      <c r="W42" s="860" t="s">
        <v>140</v>
      </c>
      <c r="X42" s="768" t="s">
        <v>6</v>
      </c>
      <c r="Y42" s="769" t="s">
        <v>6</v>
      </c>
    </row>
    <row r="43" spans="1:25" s="751" customFormat="1" ht="15">
      <c r="A43" s="844" t="s">
        <v>164</v>
      </c>
      <c r="B43" s="746">
        <v>8.0000000000000004E-4</v>
      </c>
      <c r="C43" s="899">
        <f t="shared" si="0"/>
        <v>0.53333333333333333</v>
      </c>
      <c r="D43" s="746">
        <v>2.9000000000000001E-2</v>
      </c>
      <c r="E43" s="899">
        <f t="shared" si="1"/>
        <v>1.2608695652173914</v>
      </c>
      <c r="F43" s="748">
        <v>0.307</v>
      </c>
      <c r="G43" s="899">
        <f t="shared" si="2"/>
        <v>6.395833333333333</v>
      </c>
      <c r="H43" s="762">
        <v>50</v>
      </c>
      <c r="I43" s="920">
        <f>H43/0.99</f>
        <v>50.505050505050505</v>
      </c>
      <c r="J43" s="746">
        <v>4.0000000000000001E-3</v>
      </c>
      <c r="K43" s="900">
        <f t="shared" si="4"/>
        <v>2</v>
      </c>
      <c r="L43" s="748">
        <v>0.189</v>
      </c>
      <c r="M43" s="901">
        <f t="shared" si="5"/>
        <v>1.6245487364620939</v>
      </c>
      <c r="N43" s="774">
        <v>1.31</v>
      </c>
      <c r="O43" s="899">
        <f t="shared" si="6"/>
        <v>2.8540305010893245</v>
      </c>
      <c r="P43" s="775">
        <v>1.92E-3</v>
      </c>
      <c r="Q43" s="900">
        <f t="shared" si="7"/>
        <v>1.9459459459459458</v>
      </c>
      <c r="R43" s="748">
        <v>5.7000000000000002E-2</v>
      </c>
      <c r="S43" s="902">
        <f t="shared" si="8"/>
        <v>1.5833333333333335</v>
      </c>
      <c r="T43" s="668">
        <f t="shared" si="9"/>
        <v>7.6336605837516958</v>
      </c>
      <c r="U43" s="668" t="s">
        <v>215</v>
      </c>
      <c r="V43" s="844" t="s">
        <v>164</v>
      </c>
      <c r="W43" s="860" t="s">
        <v>141</v>
      </c>
      <c r="X43" s="776" t="s">
        <v>6</v>
      </c>
      <c r="Y43" s="777" t="s">
        <v>6</v>
      </c>
    </row>
    <row r="44" spans="1:25" s="3" customFormat="1" ht="14.25">
      <c r="A44" s="843" t="s">
        <v>161</v>
      </c>
      <c r="B44" s="652">
        <v>3.0000000000000001E-3</v>
      </c>
      <c r="C44" s="899">
        <f t="shared" si="0"/>
        <v>2</v>
      </c>
      <c r="D44" s="652">
        <v>0.1</v>
      </c>
      <c r="E44" s="899">
        <f t="shared" si="1"/>
        <v>4.3478260869565224</v>
      </c>
      <c r="F44" s="675">
        <v>4.03</v>
      </c>
      <c r="G44" s="918">
        <f t="shared" si="2"/>
        <v>83.958333333333343</v>
      </c>
      <c r="H44" s="655" t="s">
        <v>6</v>
      </c>
      <c r="I44" s="920">
        <f>50/0.99</f>
        <v>50.505050505050505</v>
      </c>
      <c r="J44" s="658">
        <v>4.2999999999999997E-2</v>
      </c>
      <c r="K44" s="921">
        <f t="shared" si="4"/>
        <v>21.499999999999996</v>
      </c>
      <c r="L44" s="657" t="s">
        <v>6</v>
      </c>
      <c r="M44" s="922">
        <f>50/L$16</f>
        <v>429.77479800584496</v>
      </c>
      <c r="N44" s="677">
        <v>43.2</v>
      </c>
      <c r="O44" s="918">
        <f t="shared" si="6"/>
        <v>94.117647058823536</v>
      </c>
      <c r="P44" s="652">
        <v>2E-3</v>
      </c>
      <c r="Q44" s="900">
        <f t="shared" si="7"/>
        <v>2.0270270270270268</v>
      </c>
      <c r="R44" s="678">
        <v>3.89</v>
      </c>
      <c r="S44" s="928">
        <f t="shared" si="8"/>
        <v>108.05555555555557</v>
      </c>
      <c r="T44" s="906">
        <f t="shared" si="9"/>
        <v>88.476248619176829</v>
      </c>
      <c r="U44" s="959" t="s">
        <v>217</v>
      </c>
      <c r="V44" s="843" t="s">
        <v>161</v>
      </c>
      <c r="W44" s="861" t="s">
        <v>142</v>
      </c>
      <c r="X44" s="659" t="s">
        <v>6</v>
      </c>
      <c r="Y44" s="660" t="s">
        <v>6</v>
      </c>
    </row>
    <row r="45" spans="1:25" s="751" customFormat="1" ht="15">
      <c r="A45" s="842" t="s">
        <v>163</v>
      </c>
      <c r="B45" s="746">
        <v>9.7000000000000005E-4</v>
      </c>
      <c r="C45" s="899">
        <f t="shared" si="0"/>
        <v>0.64666666666666672</v>
      </c>
      <c r="D45" s="746">
        <v>1.609E-2</v>
      </c>
      <c r="E45" s="899">
        <f t="shared" si="1"/>
        <v>0.69956521739130439</v>
      </c>
      <c r="F45" s="748">
        <v>0.17852000000000001</v>
      </c>
      <c r="G45" s="899">
        <f t="shared" si="2"/>
        <v>3.7191666666666667</v>
      </c>
      <c r="H45" s="772">
        <v>8.6999999999999993</v>
      </c>
      <c r="I45" s="899">
        <f t="shared" si="3"/>
        <v>8.7878787878787872</v>
      </c>
      <c r="J45" s="767">
        <v>3.1700000000000001E-3</v>
      </c>
      <c r="K45" s="900">
        <f t="shared" si="4"/>
        <v>1.585</v>
      </c>
      <c r="L45" s="770">
        <v>0.19686000000000001</v>
      </c>
      <c r="M45" s="901">
        <f t="shared" si="5"/>
        <v>1.6921093347086127</v>
      </c>
      <c r="N45" s="772">
        <v>2.34</v>
      </c>
      <c r="O45" s="899">
        <f t="shared" si="6"/>
        <v>5.0980392156862742</v>
      </c>
      <c r="P45" s="746">
        <v>2.1800000000000001E-3</v>
      </c>
      <c r="Q45" s="900">
        <f t="shared" si="7"/>
        <v>2.2094594594594592</v>
      </c>
      <c r="R45" s="770">
        <v>1.5429999999999999E-2</v>
      </c>
      <c r="S45" s="902">
        <f t="shared" si="8"/>
        <v>0.42861111111111111</v>
      </c>
      <c r="T45" s="668">
        <f t="shared" si="9"/>
        <v>2.7629440510632088</v>
      </c>
      <c r="U45" s="668" t="s">
        <v>215</v>
      </c>
      <c r="V45" s="842" t="s">
        <v>163</v>
      </c>
      <c r="W45" s="860" t="s">
        <v>143</v>
      </c>
      <c r="X45" s="768" t="s">
        <v>6</v>
      </c>
      <c r="Y45" s="769" t="s">
        <v>6</v>
      </c>
    </row>
    <row r="46" spans="1:25" s="3" customFormat="1">
      <c r="A46" s="842" t="s">
        <v>162</v>
      </c>
      <c r="B46" s="652">
        <v>1E-3</v>
      </c>
      <c r="C46" s="899">
        <f t="shared" si="0"/>
        <v>0.66666666666666663</v>
      </c>
      <c r="D46" s="652">
        <v>8.9999999999999993E-3</v>
      </c>
      <c r="E46" s="899">
        <f t="shared" si="1"/>
        <v>0.39130434782608692</v>
      </c>
      <c r="F46" s="664">
        <v>0.16400000000000001</v>
      </c>
      <c r="G46" s="899">
        <f t="shared" si="2"/>
        <v>3.4166666666666665</v>
      </c>
      <c r="H46" s="665">
        <v>5.28</v>
      </c>
      <c r="I46" s="899">
        <f t="shared" si="3"/>
        <v>5.3333333333333339</v>
      </c>
      <c r="J46" s="658">
        <v>5.0000000000000001E-3</v>
      </c>
      <c r="K46" s="900">
        <f t="shared" si="4"/>
        <v>2.5</v>
      </c>
      <c r="L46" s="662">
        <v>1.19</v>
      </c>
      <c r="M46" s="901">
        <f t="shared" si="5"/>
        <v>10.228640192539109</v>
      </c>
      <c r="N46" s="658">
        <v>0.69399999999999995</v>
      </c>
      <c r="O46" s="899">
        <f t="shared" si="6"/>
        <v>1.5119825708061001</v>
      </c>
      <c r="P46" s="834">
        <v>5.9999999999999995E-4</v>
      </c>
      <c r="Q46" s="900">
        <f t="shared" si="7"/>
        <v>0.608108108108108</v>
      </c>
      <c r="R46" s="662">
        <v>0.2</v>
      </c>
      <c r="S46" s="902">
        <f t="shared" si="8"/>
        <v>5.5555555555555562</v>
      </c>
      <c r="T46" s="668">
        <f t="shared" si="9"/>
        <v>3.3569174935001809</v>
      </c>
      <c r="U46" s="668" t="s">
        <v>215</v>
      </c>
      <c r="V46" s="842" t="s">
        <v>162</v>
      </c>
      <c r="W46" s="3" t="s">
        <v>144</v>
      </c>
      <c r="X46" s="659" t="s">
        <v>6</v>
      </c>
      <c r="Y46" s="660" t="s">
        <v>6</v>
      </c>
    </row>
    <row r="47" spans="1:25" s="3" customFormat="1">
      <c r="A47" s="842" t="s">
        <v>166</v>
      </c>
      <c r="B47" s="652">
        <v>4.0000000000000001E-3</v>
      </c>
      <c r="C47" s="899">
        <f t="shared" si="0"/>
        <v>2.6666666666666665</v>
      </c>
      <c r="D47" s="716">
        <v>2.29</v>
      </c>
      <c r="E47" s="919">
        <f t="shared" si="1"/>
        <v>99.565217391304344</v>
      </c>
      <c r="F47" s="664" t="s">
        <v>6</v>
      </c>
      <c r="G47" s="920">
        <f>50/0.048</f>
        <v>1041.6666666666667</v>
      </c>
      <c r="H47" s="665" t="s">
        <v>6</v>
      </c>
      <c r="I47" s="920">
        <f>50/0.99</f>
        <v>50.505050505050505</v>
      </c>
      <c r="J47" s="658" t="s">
        <v>6</v>
      </c>
      <c r="K47" s="922">
        <f>50/0.002</f>
        <v>25000</v>
      </c>
      <c r="L47" s="662" t="s">
        <v>6</v>
      </c>
      <c r="M47" s="922">
        <f>50/L$16</f>
        <v>429.77479800584496</v>
      </c>
      <c r="N47" s="658" t="s">
        <v>6</v>
      </c>
      <c r="O47" s="920">
        <f>50/0.459</f>
        <v>108.93246187363835</v>
      </c>
      <c r="P47" s="652">
        <v>2E-3</v>
      </c>
      <c r="Q47" s="900">
        <f t="shared" si="7"/>
        <v>2.0270270270270268</v>
      </c>
      <c r="R47" s="662" t="s">
        <v>6</v>
      </c>
      <c r="S47" s="926">
        <f>50/0.036</f>
        <v>1388.8888888888889</v>
      </c>
      <c r="T47" s="904">
        <f t="shared" si="9"/>
        <v>3124.8918641138989</v>
      </c>
      <c r="U47" s="958" t="s">
        <v>219</v>
      </c>
      <c r="V47" s="842" t="s">
        <v>166</v>
      </c>
      <c r="W47" s="3" t="s">
        <v>145</v>
      </c>
      <c r="X47" s="659" t="s">
        <v>6</v>
      </c>
      <c r="Y47" s="660" t="s">
        <v>6</v>
      </c>
    </row>
    <row r="48" spans="1:25" s="3" customFormat="1">
      <c r="A48" s="844" t="s">
        <v>167</v>
      </c>
      <c r="B48" s="652">
        <v>1E-3</v>
      </c>
      <c r="C48" s="899">
        <f t="shared" si="0"/>
        <v>0.66666666666666663</v>
      </c>
      <c r="D48" s="652">
        <v>2.5000000000000001E-2</v>
      </c>
      <c r="E48" s="899">
        <f t="shared" si="1"/>
        <v>1.0869565217391306</v>
      </c>
      <c r="F48" s="664">
        <v>0.126</v>
      </c>
      <c r="G48" s="899">
        <f t="shared" si="2"/>
        <v>2.625</v>
      </c>
      <c r="H48" s="716">
        <v>5.33</v>
      </c>
      <c r="I48" s="899">
        <f t="shared" si="3"/>
        <v>5.3838383838383841</v>
      </c>
      <c r="J48" s="652">
        <v>4.0000000000000001E-3</v>
      </c>
      <c r="K48" s="900">
        <f t="shared" si="4"/>
        <v>2</v>
      </c>
      <c r="L48" s="664">
        <v>0.17399999999999999</v>
      </c>
      <c r="M48" s="901">
        <f t="shared" si="5"/>
        <v>1.4956162970603404</v>
      </c>
      <c r="N48" s="716">
        <v>0.42599999999999999</v>
      </c>
      <c r="O48" s="899">
        <f t="shared" si="6"/>
        <v>0.92810457516339862</v>
      </c>
      <c r="P48" s="652">
        <v>5.9999999999999995E-4</v>
      </c>
      <c r="Q48" s="900">
        <f t="shared" si="7"/>
        <v>0.608108108108108</v>
      </c>
      <c r="R48" s="664">
        <v>4.8000000000000001E-2</v>
      </c>
      <c r="S48" s="902">
        <f t="shared" si="8"/>
        <v>1.3333333333333335</v>
      </c>
      <c r="T48" s="668">
        <f t="shared" si="9"/>
        <v>1.7919582095454847</v>
      </c>
      <c r="U48" s="668" t="s">
        <v>215</v>
      </c>
      <c r="V48" s="844" t="s">
        <v>167</v>
      </c>
      <c r="W48" s="3" t="s">
        <v>146</v>
      </c>
      <c r="X48" s="804" t="s">
        <v>6</v>
      </c>
      <c r="Y48" s="805" t="s">
        <v>6</v>
      </c>
    </row>
    <row r="49" spans="1:27" s="751" customFormat="1" ht="15">
      <c r="A49" s="842" t="s">
        <v>179</v>
      </c>
      <c r="B49" s="746">
        <v>2.4399999999999999E-3</v>
      </c>
      <c r="C49" s="899">
        <f t="shared" si="0"/>
        <v>1.6266666666666665</v>
      </c>
      <c r="D49" s="746">
        <v>7.1309999999999998E-2</v>
      </c>
      <c r="E49" s="899">
        <f t="shared" si="1"/>
        <v>3.1004347826086955</v>
      </c>
      <c r="F49" s="754">
        <v>1.57</v>
      </c>
      <c r="G49" s="917">
        <f t="shared" si="2"/>
        <v>32.708333333333336</v>
      </c>
      <c r="H49" s="778">
        <v>13.9</v>
      </c>
      <c r="I49" s="917">
        <f t="shared" si="3"/>
        <v>14.040404040404042</v>
      </c>
      <c r="J49" s="767">
        <v>6.8199999999999997E-3</v>
      </c>
      <c r="K49" s="900">
        <f t="shared" si="4"/>
        <v>3.4099999999999997</v>
      </c>
      <c r="L49" s="779">
        <v>2.4500000000000002</v>
      </c>
      <c r="M49" s="924">
        <f t="shared" si="5"/>
        <v>21.058965102286404</v>
      </c>
      <c r="N49" s="772">
        <v>4.62</v>
      </c>
      <c r="O49" s="917">
        <f t="shared" si="6"/>
        <v>10.065359477124183</v>
      </c>
      <c r="P49" s="746">
        <v>3.98E-3</v>
      </c>
      <c r="Q49" s="900">
        <f t="shared" si="7"/>
        <v>4.0337837837837833</v>
      </c>
      <c r="R49" s="770">
        <v>0.22839000000000001</v>
      </c>
      <c r="S49" s="902">
        <f t="shared" si="8"/>
        <v>6.3441666666666672</v>
      </c>
      <c r="T49" s="903">
        <f t="shared" si="9"/>
        <v>10.709790428097087</v>
      </c>
      <c r="U49" s="903" t="s">
        <v>215</v>
      </c>
      <c r="V49" s="842" t="s">
        <v>168</v>
      </c>
      <c r="W49" s="860" t="s">
        <v>147</v>
      </c>
      <c r="X49" s="768" t="s">
        <v>6</v>
      </c>
      <c r="Y49" s="769" t="s">
        <v>6</v>
      </c>
    </row>
    <row r="50" spans="1:27" s="3" customFormat="1">
      <c r="A50" s="907" t="s">
        <v>169</v>
      </c>
      <c r="B50" s="908">
        <v>1E-3</v>
      </c>
      <c r="C50" s="909">
        <f t="shared" si="0"/>
        <v>0.66666666666666663</v>
      </c>
      <c r="D50" s="908">
        <v>4.8000000000000001E-2</v>
      </c>
      <c r="E50" s="909">
        <f t="shared" si="1"/>
        <v>2.0869565217391304</v>
      </c>
      <c r="F50" s="910">
        <v>5.8000000000000003E-2</v>
      </c>
      <c r="G50" s="909">
        <f t="shared" ref="G50" si="11">F50/F49</f>
        <v>3.6942675159235668E-2</v>
      </c>
      <c r="H50" s="692">
        <v>1.67</v>
      </c>
      <c r="I50" s="909">
        <f t="shared" si="3"/>
        <v>1.6868686868686869</v>
      </c>
      <c r="J50" s="911">
        <v>3.0000000000000001E-3</v>
      </c>
      <c r="K50" s="912">
        <f t="shared" si="4"/>
        <v>1.5</v>
      </c>
      <c r="L50" s="913">
        <v>7.9000000000000001E-2</v>
      </c>
      <c r="M50" s="914">
        <f t="shared" si="5"/>
        <v>0.67904418084923501</v>
      </c>
      <c r="N50" s="692">
        <v>0.48299999999999998</v>
      </c>
      <c r="O50" s="909">
        <f t="shared" si="6"/>
        <v>1.0522875816993462</v>
      </c>
      <c r="P50" s="908">
        <v>5.9999999999999995E-4</v>
      </c>
      <c r="Q50" s="912">
        <f t="shared" si="7"/>
        <v>0.608108108108108</v>
      </c>
      <c r="R50" s="913">
        <v>0.14199999999999999</v>
      </c>
      <c r="S50" s="915">
        <f t="shared" si="8"/>
        <v>3.9444444444444442</v>
      </c>
      <c r="T50" s="916">
        <f t="shared" si="9"/>
        <v>1.3623687628372059</v>
      </c>
      <c r="U50" s="916" t="s">
        <v>215</v>
      </c>
      <c r="V50" s="907" t="s">
        <v>169</v>
      </c>
      <c r="W50" s="15" t="s">
        <v>148</v>
      </c>
      <c r="X50" s="693" t="s">
        <v>6</v>
      </c>
      <c r="Y50" s="694" t="s">
        <v>6</v>
      </c>
    </row>
    <row r="51" spans="1:27" ht="15">
      <c r="A51" s="443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2"/>
      <c r="Y51" s="2"/>
      <c r="Z51" s="2"/>
      <c r="AA51" s="3"/>
    </row>
    <row r="52" spans="1:27" ht="15">
      <c r="A52" s="443" t="s">
        <v>171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2"/>
      <c r="Y52" s="2"/>
      <c r="Z52" s="2"/>
      <c r="AA52" s="3"/>
    </row>
    <row r="53" spans="1:27" ht="15.75">
      <c r="A53" s="597" t="s">
        <v>4</v>
      </c>
      <c r="B53" s="604" t="s">
        <v>10</v>
      </c>
      <c r="C53" s="605"/>
      <c r="D53" s="605"/>
      <c r="E53" s="605"/>
      <c r="F53" s="606"/>
      <c r="G53" s="607"/>
      <c r="H53" s="608" t="s">
        <v>41</v>
      </c>
      <c r="I53" s="605"/>
      <c r="J53" s="227"/>
      <c r="K53" s="609"/>
      <c r="L53" s="609"/>
      <c r="M53" s="695"/>
      <c r="N53" s="604" t="s">
        <v>42</v>
      </c>
      <c r="O53" s="609"/>
      <c r="P53" s="227"/>
      <c r="Q53" s="605"/>
      <c r="R53" s="605"/>
      <c r="S53" s="605"/>
      <c r="T53" s="605"/>
      <c r="U53" s="605"/>
      <c r="V53" s="605"/>
      <c r="W53" s="863"/>
      <c r="X53" s="2"/>
      <c r="Y53" s="2"/>
      <c r="Z53" s="2"/>
      <c r="AA53" s="3"/>
    </row>
    <row r="54" spans="1:27">
      <c r="A54" s="598" t="s">
        <v>5</v>
      </c>
      <c r="B54" s="613" t="s">
        <v>13</v>
      </c>
      <c r="C54" s="614" t="s">
        <v>43</v>
      </c>
      <c r="D54" s="613" t="s">
        <v>63</v>
      </c>
      <c r="E54" s="614" t="s">
        <v>43</v>
      </c>
      <c r="F54" s="615" t="s">
        <v>64</v>
      </c>
      <c r="G54" s="614" t="s">
        <v>43</v>
      </c>
      <c r="H54" s="613" t="s">
        <v>47</v>
      </c>
      <c r="I54" s="614" t="s">
        <v>43</v>
      </c>
      <c r="J54" s="613" t="s">
        <v>48</v>
      </c>
      <c r="K54" s="614" t="s">
        <v>43</v>
      </c>
      <c r="L54" s="613" t="s">
        <v>65</v>
      </c>
      <c r="M54" s="614" t="s">
        <v>43</v>
      </c>
      <c r="N54" s="613" t="s">
        <v>44</v>
      </c>
      <c r="O54" s="614" t="s">
        <v>43</v>
      </c>
      <c r="P54" s="616" t="s">
        <v>14</v>
      </c>
      <c r="Q54" s="261" t="s">
        <v>43</v>
      </c>
      <c r="R54" s="616" t="s">
        <v>62</v>
      </c>
      <c r="S54" s="261" t="s">
        <v>43</v>
      </c>
      <c r="T54" s="617"/>
      <c r="U54" s="617"/>
      <c r="V54" s="617"/>
      <c r="W54" s="2"/>
      <c r="X54" s="2"/>
      <c r="Y54" s="3"/>
    </row>
    <row r="55" spans="1:27">
      <c r="A55" s="599" t="s">
        <v>52</v>
      </c>
      <c r="B55" s="618">
        <v>5.0000000000000001E-3</v>
      </c>
      <c r="C55" s="619"/>
      <c r="D55" s="618">
        <v>0.48799999999999999</v>
      </c>
      <c r="E55" s="619"/>
      <c r="F55" s="620">
        <v>0.38500000000000001</v>
      </c>
      <c r="G55" s="619"/>
      <c r="H55" s="618">
        <v>3.49</v>
      </c>
      <c r="I55" s="697"/>
      <c r="J55" s="618">
        <v>6.0000000000000001E-3</v>
      </c>
      <c r="K55" s="621"/>
      <c r="L55" s="618">
        <v>2.5299999999999998</v>
      </c>
      <c r="M55" s="621"/>
      <c r="N55" s="618">
        <v>14.5</v>
      </c>
      <c r="O55" s="621"/>
      <c r="P55" s="618">
        <v>4.0000000000000001E-3</v>
      </c>
      <c r="Q55" s="621"/>
      <c r="R55" s="618">
        <v>0.92400000000000004</v>
      </c>
      <c r="S55" s="621"/>
      <c r="T55" s="698"/>
      <c r="U55" s="698"/>
      <c r="V55" s="698"/>
      <c r="W55" s="2"/>
      <c r="X55" s="2"/>
      <c r="Y55" s="3"/>
    </row>
    <row r="56" spans="1:27" s="3" customFormat="1">
      <c r="A56" s="149" t="s">
        <v>53</v>
      </c>
      <c r="B56" s="825">
        <v>2E-3</v>
      </c>
      <c r="C56" s="158"/>
      <c r="D56" s="825">
        <v>0.29899999999999999</v>
      </c>
      <c r="E56" s="158"/>
      <c r="F56" s="826">
        <v>1.79</v>
      </c>
      <c r="G56" s="158"/>
      <c r="H56" s="825" t="s">
        <v>6</v>
      </c>
      <c r="I56" s="827"/>
      <c r="J56" s="838">
        <v>4.8000000000000001E-2</v>
      </c>
      <c r="K56" s="806"/>
      <c r="L56" s="840">
        <v>7</v>
      </c>
      <c r="M56" s="806"/>
      <c r="N56" s="825" t="s">
        <v>6</v>
      </c>
      <c r="O56" s="806"/>
      <c r="P56" s="825">
        <v>3.0000000000000001E-3</v>
      </c>
      <c r="Q56" s="806"/>
      <c r="R56" s="825" t="s">
        <v>6</v>
      </c>
      <c r="S56" s="806"/>
      <c r="T56" s="32"/>
      <c r="U56" s="32"/>
      <c r="V56" s="32"/>
      <c r="W56" s="596"/>
      <c r="X56" s="596"/>
    </row>
    <row r="57" spans="1:27">
      <c r="A57" s="807" t="s">
        <v>53</v>
      </c>
      <c r="B57" s="809">
        <v>3.0999999999999999E-3</v>
      </c>
      <c r="C57" s="817"/>
      <c r="D57" s="809">
        <v>0.24804999999999999</v>
      </c>
      <c r="E57" s="817"/>
      <c r="F57" s="818">
        <v>1.3</v>
      </c>
      <c r="G57" s="817"/>
      <c r="H57" s="819">
        <v>24.2</v>
      </c>
      <c r="I57" s="820"/>
      <c r="J57" s="812">
        <v>1.12E-2</v>
      </c>
      <c r="K57" s="821"/>
      <c r="L57" s="822">
        <v>3.02</v>
      </c>
      <c r="M57" s="821"/>
      <c r="N57" s="823" t="s">
        <v>6</v>
      </c>
      <c r="O57" s="824"/>
      <c r="P57" s="812">
        <v>4.8300000000000001E-3</v>
      </c>
      <c r="Q57" s="821"/>
      <c r="R57" s="822">
        <v>1.34</v>
      </c>
      <c r="S57" s="821"/>
      <c r="T57" s="814"/>
      <c r="U57" s="814"/>
      <c r="V57" s="814"/>
      <c r="W57" s="2"/>
      <c r="X57" s="2"/>
      <c r="Y57" s="3"/>
    </row>
    <row r="58" spans="1:27" s="3" customFormat="1">
      <c r="A58" s="601" t="s">
        <v>86</v>
      </c>
      <c r="B58" s="794">
        <v>3.0000000000000001E-3</v>
      </c>
      <c r="C58" s="636">
        <f>B58/B$56</f>
        <v>1.5</v>
      </c>
      <c r="D58" s="794">
        <v>0.17699999999999999</v>
      </c>
      <c r="E58" s="636">
        <f>D58/D$56</f>
        <v>0.59197324414715713</v>
      </c>
      <c r="F58" s="798">
        <v>0.749</v>
      </c>
      <c r="G58" s="636">
        <f>F58/F$56</f>
        <v>0.41843575418994411</v>
      </c>
      <c r="H58" s="801">
        <v>37.799999999999997</v>
      </c>
      <c r="I58" s="636"/>
      <c r="J58" s="834">
        <v>4.8000000000000001E-2</v>
      </c>
      <c r="K58" s="645">
        <f>J58/J$56</f>
        <v>1</v>
      </c>
      <c r="L58" s="716">
        <v>4.3</v>
      </c>
      <c r="M58" s="645">
        <f>L58/L$56</f>
        <v>0.61428571428571421</v>
      </c>
      <c r="N58" s="801">
        <v>46.3</v>
      </c>
      <c r="O58" s="636"/>
      <c r="P58" s="834">
        <v>9.5999999999999992E-3</v>
      </c>
      <c r="Q58" s="645">
        <f>P58/P$57</f>
        <v>1.9875776397515525</v>
      </c>
      <c r="R58" s="652">
        <v>0.91500000000000004</v>
      </c>
      <c r="S58" s="831"/>
      <c r="T58" s="850"/>
      <c r="U58" s="850"/>
      <c r="V58" s="850"/>
      <c r="W58" s="596"/>
      <c r="X58" s="596"/>
    </row>
    <row r="59" spans="1:27" s="3" customFormat="1">
      <c r="A59" s="601" t="s">
        <v>87</v>
      </c>
      <c r="B59" s="828">
        <v>5.9999999999999995E-4</v>
      </c>
      <c r="C59" s="636">
        <f t="shared" ref="C59:C74" si="12">B59/B$56</f>
        <v>0.3</v>
      </c>
      <c r="D59" s="835">
        <v>0.4</v>
      </c>
      <c r="E59" s="163">
        <f>D59/D$56</f>
        <v>1.3377926421404684</v>
      </c>
      <c r="F59" s="798">
        <v>0.63500000000000001</v>
      </c>
      <c r="G59" s="636">
        <f t="shared" ref="G59:G74" si="13">F59/F$56</f>
        <v>0.35474860335195529</v>
      </c>
      <c r="H59" s="801">
        <v>12</v>
      </c>
      <c r="I59" s="636"/>
      <c r="J59" s="834">
        <v>4.8000000000000001E-2</v>
      </c>
      <c r="K59" s="645">
        <f t="shared" ref="K59:K74" si="14">J59/J$56</f>
        <v>1</v>
      </c>
      <c r="L59" s="716">
        <v>1.49</v>
      </c>
      <c r="M59" s="645">
        <f>L59/L$56</f>
        <v>0.21285714285714286</v>
      </c>
      <c r="N59" s="801">
        <v>32.1</v>
      </c>
      <c r="O59" s="634"/>
      <c r="P59" s="834">
        <v>5.9999999999999995E-4</v>
      </c>
      <c r="Q59" s="645">
        <f>P59/P$57</f>
        <v>0.12422360248447203</v>
      </c>
      <c r="R59" s="719">
        <v>2</v>
      </c>
      <c r="S59" s="645"/>
      <c r="T59" s="851"/>
      <c r="U59" s="851"/>
      <c r="V59" s="851"/>
      <c r="W59" s="596"/>
      <c r="X59" s="596"/>
    </row>
    <row r="60" spans="1:27" s="3" customFormat="1">
      <c r="A60" s="601" t="s">
        <v>88</v>
      </c>
      <c r="B60" s="794">
        <v>2E-3</v>
      </c>
      <c r="C60" s="636">
        <f t="shared" si="12"/>
        <v>1</v>
      </c>
      <c r="D60" s="794">
        <v>0.89</v>
      </c>
      <c r="E60" s="636">
        <f t="shared" ref="E60:E74" si="15">D60/D$56</f>
        <v>2.976588628762542</v>
      </c>
      <c r="F60" s="802">
        <v>32.1</v>
      </c>
      <c r="G60" s="636">
        <f t="shared" si="13"/>
        <v>17.932960893854748</v>
      </c>
      <c r="H60" s="801" t="s">
        <v>6</v>
      </c>
      <c r="I60" s="634"/>
      <c r="J60" s="652">
        <v>0.13900000000000001</v>
      </c>
      <c r="K60" s="645">
        <f t="shared" si="14"/>
        <v>2.8958333333333335</v>
      </c>
      <c r="L60" s="716" t="s">
        <v>6</v>
      </c>
      <c r="M60" s="645" t="s">
        <v>105</v>
      </c>
      <c r="N60" s="799" t="s">
        <v>6</v>
      </c>
      <c r="O60" s="634"/>
      <c r="P60" s="652">
        <v>8.0000000000000004E-4</v>
      </c>
      <c r="Q60" s="645">
        <f t="shared" ref="Q60:Q73" si="16">P60/P$57</f>
        <v>0.16563146997929606</v>
      </c>
      <c r="R60" s="719">
        <v>30</v>
      </c>
      <c r="S60" s="645"/>
      <c r="T60" s="851"/>
      <c r="U60" s="851"/>
      <c r="V60" s="851"/>
      <c r="W60" s="596"/>
      <c r="X60" s="596"/>
    </row>
    <row r="61" spans="1:27" s="3" customFormat="1">
      <c r="A61" s="601" t="s">
        <v>89</v>
      </c>
      <c r="B61" s="794">
        <v>8.0000000000000002E-3</v>
      </c>
      <c r="C61" s="636">
        <f t="shared" si="12"/>
        <v>4</v>
      </c>
      <c r="D61" s="801">
        <v>49.1</v>
      </c>
      <c r="E61" s="634">
        <f t="shared" si="15"/>
        <v>164.21404682274249</v>
      </c>
      <c r="F61" s="803" t="s">
        <v>6</v>
      </c>
      <c r="G61" s="636" t="s">
        <v>103</v>
      </c>
      <c r="H61" s="799" t="s">
        <v>6</v>
      </c>
      <c r="I61" s="634"/>
      <c r="J61" s="839">
        <v>50</v>
      </c>
      <c r="K61" s="157">
        <f t="shared" si="14"/>
        <v>1041.6666666666667</v>
      </c>
      <c r="L61" s="653" t="s">
        <v>6</v>
      </c>
      <c r="M61" s="157" t="s">
        <v>105</v>
      </c>
      <c r="N61" s="799" t="s">
        <v>6</v>
      </c>
      <c r="O61" s="634"/>
      <c r="P61" s="652">
        <v>8.9999999999999993E-3</v>
      </c>
      <c r="Q61" s="645">
        <f t="shared" si="16"/>
        <v>1.8633540372670805</v>
      </c>
      <c r="R61" s="653" t="s">
        <v>6</v>
      </c>
      <c r="S61" s="157"/>
      <c r="T61" s="852"/>
      <c r="U61" s="852"/>
      <c r="V61" s="852"/>
      <c r="W61" s="596"/>
      <c r="X61" s="596"/>
    </row>
    <row r="62" spans="1:27" s="3" customFormat="1">
      <c r="A62" s="601" t="s">
        <v>90</v>
      </c>
      <c r="B62" s="794">
        <v>6.0000000000000001E-3</v>
      </c>
      <c r="C62" s="636">
        <f t="shared" si="12"/>
        <v>3</v>
      </c>
      <c r="D62" s="800">
        <v>0.67800000000000005</v>
      </c>
      <c r="E62" s="636">
        <f t="shared" si="15"/>
        <v>2.2675585284280939</v>
      </c>
      <c r="F62" s="798">
        <v>2.08</v>
      </c>
      <c r="G62" s="636">
        <f t="shared" si="13"/>
        <v>1.1620111731843576</v>
      </c>
      <c r="H62" s="799" t="s">
        <v>6</v>
      </c>
      <c r="I62" s="634"/>
      <c r="J62" s="652">
        <v>3.5999999999999997E-2</v>
      </c>
      <c r="K62" s="645">
        <f t="shared" si="14"/>
        <v>0.74999999999999989</v>
      </c>
      <c r="L62" s="719">
        <v>11.4</v>
      </c>
      <c r="M62" s="645">
        <f t="shared" ref="M62:M74" si="17">L62/L$56</f>
        <v>1.6285714285714286</v>
      </c>
      <c r="N62" s="799" t="s">
        <v>6</v>
      </c>
      <c r="O62" s="634"/>
      <c r="P62" s="652">
        <v>5.0000000000000001E-3</v>
      </c>
      <c r="Q62" s="645">
        <f t="shared" si="16"/>
        <v>1.0351966873706004</v>
      </c>
      <c r="R62" s="653" t="s">
        <v>6</v>
      </c>
      <c r="S62" s="157"/>
      <c r="T62" s="852"/>
      <c r="U62" s="852"/>
      <c r="V62" s="852"/>
      <c r="W62" s="596"/>
      <c r="X62" s="596"/>
    </row>
    <row r="63" spans="1:27" s="3" customFormat="1">
      <c r="A63" s="601" t="s">
        <v>91</v>
      </c>
      <c r="B63" s="794">
        <v>0.08</v>
      </c>
      <c r="C63" s="634">
        <f t="shared" si="12"/>
        <v>40</v>
      </c>
      <c r="D63" s="794" t="s">
        <v>6</v>
      </c>
      <c r="E63" s="634" t="s">
        <v>107</v>
      </c>
      <c r="F63" s="798" t="s">
        <v>6</v>
      </c>
      <c r="G63" s="636" t="s">
        <v>103</v>
      </c>
      <c r="H63" s="799" t="s">
        <v>6</v>
      </c>
      <c r="I63" s="634"/>
      <c r="J63" s="652" t="s">
        <v>6</v>
      </c>
      <c r="K63" s="157" t="s">
        <v>104</v>
      </c>
      <c r="L63" s="719" t="s">
        <v>6</v>
      </c>
      <c r="M63" s="157" t="s">
        <v>105</v>
      </c>
      <c r="N63" s="799" t="s">
        <v>6</v>
      </c>
      <c r="O63" s="634"/>
      <c r="P63" s="652">
        <v>8.5000000000000006E-2</v>
      </c>
      <c r="Q63" s="157">
        <f t="shared" si="16"/>
        <v>17.598343685300208</v>
      </c>
      <c r="R63" s="716" t="s">
        <v>6</v>
      </c>
      <c r="S63" s="157"/>
      <c r="T63" s="852"/>
      <c r="U63" s="852"/>
      <c r="V63" s="852"/>
      <c r="W63" s="596"/>
      <c r="X63" s="596"/>
    </row>
    <row r="64" spans="1:27" s="3" customFormat="1">
      <c r="A64" s="601" t="s">
        <v>92</v>
      </c>
      <c r="B64" s="800">
        <v>3.61</v>
      </c>
      <c r="C64" s="634">
        <f t="shared" si="12"/>
        <v>1805</v>
      </c>
      <c r="D64" s="794" t="s">
        <v>6</v>
      </c>
      <c r="E64" s="634" t="s">
        <v>107</v>
      </c>
      <c r="F64" s="798" t="s">
        <v>6</v>
      </c>
      <c r="G64" s="636" t="s">
        <v>103</v>
      </c>
      <c r="H64" s="799" t="s">
        <v>6</v>
      </c>
      <c r="I64" s="634"/>
      <c r="J64" s="652" t="s">
        <v>6</v>
      </c>
      <c r="K64" s="157" t="s">
        <v>104</v>
      </c>
      <c r="L64" s="653" t="s">
        <v>6</v>
      </c>
      <c r="M64" s="157" t="s">
        <v>105</v>
      </c>
      <c r="N64" s="799" t="s">
        <v>6</v>
      </c>
      <c r="O64" s="634"/>
      <c r="P64" s="652" t="s">
        <v>6</v>
      </c>
      <c r="Q64" s="157" t="s">
        <v>106</v>
      </c>
      <c r="R64" s="716" t="s">
        <v>6</v>
      </c>
      <c r="S64" s="157"/>
      <c r="T64" s="852"/>
      <c r="U64" s="852"/>
      <c r="V64" s="852"/>
      <c r="W64" s="596"/>
      <c r="X64" s="596"/>
    </row>
    <row r="65" spans="1:24" s="3" customFormat="1">
      <c r="A65" s="601" t="s">
        <v>93</v>
      </c>
      <c r="B65" s="794">
        <v>0.19500000000000001</v>
      </c>
      <c r="C65" s="634">
        <f t="shared" si="12"/>
        <v>97.5</v>
      </c>
      <c r="D65" s="801" t="s">
        <v>6</v>
      </c>
      <c r="E65" s="634" t="s">
        <v>107</v>
      </c>
      <c r="F65" s="803" t="s">
        <v>6</v>
      </c>
      <c r="G65" s="636" t="s">
        <v>103</v>
      </c>
      <c r="H65" s="799" t="s">
        <v>6</v>
      </c>
      <c r="I65" s="634"/>
      <c r="J65" s="652" t="s">
        <v>6</v>
      </c>
      <c r="K65" s="157" t="s">
        <v>104</v>
      </c>
      <c r="L65" s="653" t="s">
        <v>6</v>
      </c>
      <c r="M65" s="157" t="s">
        <v>105</v>
      </c>
      <c r="N65" s="799" t="s">
        <v>6</v>
      </c>
      <c r="O65" s="634"/>
      <c r="P65" s="719">
        <v>12.1</v>
      </c>
      <c r="Q65" s="157">
        <f t="shared" si="16"/>
        <v>2505.1759834368527</v>
      </c>
      <c r="R65" s="653" t="s">
        <v>6</v>
      </c>
      <c r="S65" s="157"/>
      <c r="T65" s="852"/>
      <c r="U65" s="852"/>
      <c r="V65" s="852"/>
      <c r="W65" s="596"/>
      <c r="X65" s="596"/>
    </row>
    <row r="66" spans="1:24" s="3" customFormat="1">
      <c r="A66" s="602" t="s">
        <v>94</v>
      </c>
      <c r="B66" s="794">
        <v>4.8000000000000001E-2</v>
      </c>
      <c r="C66" s="634">
        <f t="shared" si="12"/>
        <v>24</v>
      </c>
      <c r="D66" s="801">
        <v>23.3</v>
      </c>
      <c r="E66" s="634">
        <f t="shared" si="15"/>
        <v>77.926421404682273</v>
      </c>
      <c r="F66" s="803" t="s">
        <v>6</v>
      </c>
      <c r="G66" s="636" t="s">
        <v>103</v>
      </c>
      <c r="H66" s="799" t="s">
        <v>6</v>
      </c>
      <c r="I66" s="634"/>
      <c r="J66" s="834">
        <v>9.5999999999999992E-3</v>
      </c>
      <c r="K66" s="645">
        <f t="shared" si="14"/>
        <v>0.19999999999999998</v>
      </c>
      <c r="L66" s="653" t="s">
        <v>6</v>
      </c>
      <c r="M66" s="157" t="s">
        <v>105</v>
      </c>
      <c r="N66" s="799" t="s">
        <v>6</v>
      </c>
      <c r="O66" s="634"/>
      <c r="P66" s="652">
        <v>5.0000000000000001E-3</v>
      </c>
      <c r="Q66" s="645">
        <f t="shared" si="16"/>
        <v>1.0351966873706004</v>
      </c>
      <c r="R66" s="653" t="s">
        <v>6</v>
      </c>
      <c r="S66" s="157"/>
      <c r="T66" s="852"/>
      <c r="U66" s="852"/>
      <c r="V66" s="852"/>
      <c r="W66" s="596"/>
      <c r="X66" s="596"/>
    </row>
    <row r="67" spans="1:24" s="3" customFormat="1">
      <c r="A67" s="602" t="s">
        <v>95</v>
      </c>
      <c r="B67" s="794">
        <v>0.254</v>
      </c>
      <c r="C67" s="634">
        <f t="shared" si="12"/>
        <v>127</v>
      </c>
      <c r="D67" s="799" t="s">
        <v>6</v>
      </c>
      <c r="E67" s="634" t="s">
        <v>107</v>
      </c>
      <c r="F67" s="803" t="s">
        <v>6</v>
      </c>
      <c r="G67" s="636" t="s">
        <v>103</v>
      </c>
      <c r="H67" s="799" t="s">
        <v>6</v>
      </c>
      <c r="I67" s="634"/>
      <c r="J67" s="652" t="s">
        <v>6</v>
      </c>
      <c r="K67" s="157" t="s">
        <v>104</v>
      </c>
      <c r="L67" s="653" t="s">
        <v>6</v>
      </c>
      <c r="M67" s="157" t="s">
        <v>105</v>
      </c>
      <c r="N67" s="799" t="s">
        <v>6</v>
      </c>
      <c r="O67" s="634"/>
      <c r="P67" s="652">
        <v>0.55600000000000005</v>
      </c>
      <c r="Q67" s="157">
        <f t="shared" si="16"/>
        <v>115.11387163561078</v>
      </c>
      <c r="R67" s="653" t="s">
        <v>6</v>
      </c>
      <c r="S67" s="157"/>
      <c r="T67" s="852"/>
      <c r="U67" s="852"/>
      <c r="V67" s="852"/>
      <c r="W67" s="596"/>
      <c r="X67" s="596"/>
    </row>
    <row r="68" spans="1:24" s="3" customFormat="1">
      <c r="A68" s="602" t="s">
        <v>96</v>
      </c>
      <c r="B68" s="794">
        <v>8.0000000000000002E-3</v>
      </c>
      <c r="C68" s="636">
        <f t="shared" si="12"/>
        <v>4</v>
      </c>
      <c r="D68" s="837">
        <v>1.2</v>
      </c>
      <c r="E68" s="636">
        <f t="shared" si="15"/>
        <v>4.0133779264214047</v>
      </c>
      <c r="F68" s="798">
        <v>2.2400000000000002</v>
      </c>
      <c r="G68" s="636">
        <f t="shared" si="13"/>
        <v>1.2513966480446927</v>
      </c>
      <c r="H68" s="799" t="s">
        <v>6</v>
      </c>
      <c r="I68" s="634"/>
      <c r="J68" s="652">
        <v>0.14599999999999999</v>
      </c>
      <c r="K68" s="645">
        <f t="shared" si="14"/>
        <v>3.0416666666666665</v>
      </c>
      <c r="L68" s="719">
        <v>25</v>
      </c>
      <c r="M68" s="645">
        <f t="shared" si="17"/>
        <v>3.5714285714285716</v>
      </c>
      <c r="N68" s="799" t="s">
        <v>6</v>
      </c>
      <c r="O68" s="634"/>
      <c r="P68" s="652">
        <v>2E-3</v>
      </c>
      <c r="Q68" s="645">
        <f t="shared" si="16"/>
        <v>0.41407867494824019</v>
      </c>
      <c r="R68" s="719">
        <v>2.06</v>
      </c>
      <c r="S68" s="831"/>
      <c r="T68" s="850"/>
      <c r="U68" s="850"/>
      <c r="V68" s="850"/>
      <c r="W68" s="596"/>
      <c r="X68" s="596"/>
    </row>
    <row r="69" spans="1:24" s="3" customFormat="1">
      <c r="A69" s="602" t="s">
        <v>97</v>
      </c>
      <c r="B69" s="652">
        <v>3.0000000000000001E-3</v>
      </c>
      <c r="C69" s="645">
        <f t="shared" si="12"/>
        <v>1.5</v>
      </c>
      <c r="D69" s="716">
        <v>0.24</v>
      </c>
      <c r="E69" s="645">
        <f t="shared" si="15"/>
        <v>0.80267558528428096</v>
      </c>
      <c r="F69" s="675">
        <v>1.41</v>
      </c>
      <c r="G69" s="645">
        <f t="shared" si="13"/>
        <v>0.7877094972067038</v>
      </c>
      <c r="H69" s="677">
        <v>25.1</v>
      </c>
      <c r="I69" s="636"/>
      <c r="J69" s="658">
        <v>1.7000000000000001E-2</v>
      </c>
      <c r="K69" s="645">
        <f t="shared" si="14"/>
        <v>0.35416666666666669</v>
      </c>
      <c r="L69" s="665">
        <v>3.14</v>
      </c>
      <c r="M69" s="645">
        <f t="shared" si="17"/>
        <v>0.44857142857142857</v>
      </c>
      <c r="N69" s="655" t="s">
        <v>6</v>
      </c>
      <c r="O69" s="656"/>
      <c r="P69" s="658">
        <v>1E-3</v>
      </c>
      <c r="Q69" s="663">
        <f t="shared" si="16"/>
        <v>0.20703933747412009</v>
      </c>
      <c r="R69" s="655" t="s">
        <v>6</v>
      </c>
      <c r="S69" s="645"/>
      <c r="T69" s="851"/>
      <c r="U69" s="851"/>
      <c r="V69" s="851"/>
      <c r="W69" s="596"/>
      <c r="X69" s="596"/>
    </row>
    <row r="70" spans="1:24" s="3" customFormat="1">
      <c r="A70" s="602" t="s">
        <v>98</v>
      </c>
      <c r="B70" s="652">
        <v>1.6E-2</v>
      </c>
      <c r="C70" s="645">
        <f t="shared" si="12"/>
        <v>8</v>
      </c>
      <c r="D70" s="653" t="s">
        <v>6</v>
      </c>
      <c r="E70" s="634" t="s">
        <v>107</v>
      </c>
      <c r="F70" s="654" t="s">
        <v>6</v>
      </c>
      <c r="G70" s="636" t="s">
        <v>103</v>
      </c>
      <c r="H70" s="655" t="s">
        <v>6</v>
      </c>
      <c r="I70" s="634"/>
      <c r="J70" s="665" t="s">
        <v>6</v>
      </c>
      <c r="K70" s="157" t="s">
        <v>104</v>
      </c>
      <c r="L70" s="655" t="s">
        <v>6</v>
      </c>
      <c r="M70" s="157" t="s">
        <v>105</v>
      </c>
      <c r="N70" s="655" t="s">
        <v>6</v>
      </c>
      <c r="O70" s="656"/>
      <c r="P70" s="658">
        <v>0.02</v>
      </c>
      <c r="Q70" s="663">
        <f t="shared" si="16"/>
        <v>4.1407867494824018</v>
      </c>
      <c r="R70" s="655" t="s">
        <v>6</v>
      </c>
      <c r="S70" s="645"/>
      <c r="T70" s="851"/>
      <c r="U70" s="851"/>
      <c r="V70" s="851"/>
      <c r="W70" s="596"/>
      <c r="X70" s="596"/>
    </row>
    <row r="71" spans="1:24" s="3" customFormat="1">
      <c r="A71" s="601" t="s">
        <v>99</v>
      </c>
      <c r="B71" s="652">
        <v>3.0000000000000001E-3</v>
      </c>
      <c r="C71" s="645">
        <f t="shared" si="12"/>
        <v>1.5</v>
      </c>
      <c r="D71" s="652">
        <v>0.23</v>
      </c>
      <c r="E71" s="645">
        <f t="shared" si="15"/>
        <v>0.76923076923076927</v>
      </c>
      <c r="F71" s="661">
        <v>18.2</v>
      </c>
      <c r="G71" s="645">
        <f t="shared" si="13"/>
        <v>10.167597765363128</v>
      </c>
      <c r="H71" s="655" t="s">
        <v>6</v>
      </c>
      <c r="I71" s="634"/>
      <c r="J71" s="658">
        <v>5.1999999999999998E-2</v>
      </c>
      <c r="K71" s="663">
        <f t="shared" si="14"/>
        <v>1.0833333333333333</v>
      </c>
      <c r="L71" s="677" t="s">
        <v>6</v>
      </c>
      <c r="M71" s="656" t="s">
        <v>105</v>
      </c>
      <c r="N71" s="655" t="s">
        <v>6</v>
      </c>
      <c r="O71" s="656"/>
      <c r="P71" s="841">
        <v>9.5999999999999992E-3</v>
      </c>
      <c r="Q71" s="663">
        <f t="shared" si="16"/>
        <v>1.9875776397515525</v>
      </c>
      <c r="R71" s="658" t="s">
        <v>6</v>
      </c>
      <c r="S71" s="663"/>
      <c r="T71" s="853"/>
      <c r="U71" s="853"/>
      <c r="V71" s="853"/>
      <c r="W71" s="596"/>
      <c r="X71" s="596"/>
    </row>
    <row r="72" spans="1:24" s="3" customFormat="1">
      <c r="A72" s="601" t="s">
        <v>100</v>
      </c>
      <c r="B72" s="652">
        <v>0.02</v>
      </c>
      <c r="C72" s="157">
        <f t="shared" si="12"/>
        <v>10</v>
      </c>
      <c r="D72" s="716" t="s">
        <v>6</v>
      </c>
      <c r="E72" s="634" t="s">
        <v>107</v>
      </c>
      <c r="F72" s="675" t="s">
        <v>6</v>
      </c>
      <c r="G72" s="636" t="s">
        <v>103</v>
      </c>
      <c r="H72" s="655" t="s">
        <v>6</v>
      </c>
      <c r="I72" s="634"/>
      <c r="J72" s="658" t="s">
        <v>6</v>
      </c>
      <c r="K72" s="157" t="s">
        <v>104</v>
      </c>
      <c r="L72" s="655" t="s">
        <v>6</v>
      </c>
      <c r="M72" s="157" t="s">
        <v>105</v>
      </c>
      <c r="N72" s="655" t="s">
        <v>6</v>
      </c>
      <c r="O72" s="656"/>
      <c r="P72" s="658">
        <v>6.5000000000000002E-2</v>
      </c>
      <c r="Q72" s="656">
        <f t="shared" si="16"/>
        <v>13.457556935817806</v>
      </c>
      <c r="R72" s="658" t="s">
        <v>6</v>
      </c>
      <c r="S72" s="656"/>
      <c r="T72" s="854"/>
      <c r="U72" s="854"/>
      <c r="V72" s="854"/>
      <c r="W72" s="596"/>
      <c r="X72" s="596"/>
    </row>
    <row r="73" spans="1:24" s="3" customFormat="1">
      <c r="A73" s="149" t="s">
        <v>101</v>
      </c>
      <c r="B73" s="652">
        <v>4.0000000000000001E-3</v>
      </c>
      <c r="C73" s="645">
        <f t="shared" si="12"/>
        <v>2</v>
      </c>
      <c r="D73" s="716">
        <v>2.0099999999999998</v>
      </c>
      <c r="E73" s="831">
        <f t="shared" si="15"/>
        <v>6.7224080267558524</v>
      </c>
      <c r="F73" s="675">
        <v>5.45</v>
      </c>
      <c r="G73" s="645">
        <f t="shared" si="13"/>
        <v>3.0446927374301676</v>
      </c>
      <c r="H73" s="653" t="s">
        <v>6</v>
      </c>
      <c r="I73" s="634"/>
      <c r="J73" s="652">
        <v>3.5000000000000003E-2</v>
      </c>
      <c r="K73" s="645">
        <f t="shared" si="14"/>
        <v>0.72916666666666674</v>
      </c>
      <c r="L73" s="653" t="s">
        <v>6</v>
      </c>
      <c r="M73" s="157" t="s">
        <v>105</v>
      </c>
      <c r="N73" s="653" t="s">
        <v>6</v>
      </c>
      <c r="O73" s="157"/>
      <c r="P73" s="652">
        <v>2E-3</v>
      </c>
      <c r="Q73" s="663">
        <f t="shared" si="16"/>
        <v>0.41407867494824019</v>
      </c>
      <c r="R73" s="719" t="s">
        <v>6</v>
      </c>
      <c r="S73" s="645"/>
      <c r="T73" s="851"/>
      <c r="U73" s="851"/>
      <c r="V73" s="851"/>
      <c r="W73" s="596"/>
      <c r="X73" s="596"/>
    </row>
    <row r="74" spans="1:24" s="3" customFormat="1">
      <c r="A74" s="601" t="s">
        <v>102</v>
      </c>
      <c r="B74" s="652">
        <v>5.0000000000000001E-3</v>
      </c>
      <c r="C74" s="645">
        <f t="shared" si="12"/>
        <v>2.5</v>
      </c>
      <c r="D74" s="716">
        <v>6</v>
      </c>
      <c r="E74" s="645">
        <f t="shared" si="15"/>
        <v>20.066889632107024</v>
      </c>
      <c r="F74" s="675">
        <v>2.7</v>
      </c>
      <c r="G74" s="645">
        <f t="shared" si="13"/>
        <v>1.5083798882681565</v>
      </c>
      <c r="H74" s="655" t="s">
        <v>6</v>
      </c>
      <c r="I74" s="634"/>
      <c r="J74" s="658">
        <v>1.4999999999999999E-2</v>
      </c>
      <c r="K74" s="663">
        <f t="shared" si="14"/>
        <v>0.3125</v>
      </c>
      <c r="L74" s="665">
        <v>3.11</v>
      </c>
      <c r="M74" s="645">
        <f t="shared" si="17"/>
        <v>0.44428571428571428</v>
      </c>
      <c r="N74" s="655" t="s">
        <v>6</v>
      </c>
      <c r="O74" s="656"/>
      <c r="P74" s="658">
        <v>2E-3</v>
      </c>
      <c r="Q74" s="663">
        <f>P74/P$57</f>
        <v>0.41407867494824019</v>
      </c>
      <c r="R74" s="677" t="s">
        <v>6</v>
      </c>
      <c r="S74" s="663"/>
      <c r="T74" s="853"/>
      <c r="U74" s="853"/>
      <c r="V74" s="853"/>
      <c r="W74" s="596"/>
      <c r="X74" s="596"/>
    </row>
    <row r="75" spans="1:24" s="751" customFormat="1">
      <c r="A75" s="741" t="s">
        <v>16</v>
      </c>
      <c r="B75" s="742">
        <v>3.5699999999999998E-3</v>
      </c>
      <c r="C75" s="745">
        <f t="shared" ref="C75:C96" si="18">B75/B$57</f>
        <v>1.1516129032258065</v>
      </c>
      <c r="D75" s="742">
        <v>0.21471000000000001</v>
      </c>
      <c r="E75" s="832">
        <f t="shared" ref="E75:E89" si="19">D75/D$57</f>
        <v>0.86559161459383194</v>
      </c>
      <c r="F75" s="752">
        <v>2.9</v>
      </c>
      <c r="G75" s="743">
        <f t="shared" ref="G75:G95" si="20">F75/F$57</f>
        <v>2.2307692307692308</v>
      </c>
      <c r="H75" s="755">
        <v>6.41</v>
      </c>
      <c r="I75" s="745">
        <f>H75/H$57</f>
        <v>0.26487603305785123</v>
      </c>
      <c r="J75" s="746">
        <v>1.3939999999999999E-2</v>
      </c>
      <c r="K75" s="756">
        <f t="shared" ref="K75:K95" si="21">J75/J$57</f>
        <v>1.2446428571428572</v>
      </c>
      <c r="L75" s="774">
        <v>1.63</v>
      </c>
      <c r="M75" s="756">
        <f>L75/L$57</f>
        <v>0.53973509933774833</v>
      </c>
      <c r="N75" s="757">
        <v>13</v>
      </c>
      <c r="O75" s="745"/>
      <c r="P75" s="746">
        <v>9.5300000000000003E-3</v>
      </c>
      <c r="Q75" s="756">
        <f t="shared" ref="Q75:Q90" si="22">P75/P$57</f>
        <v>1.9730848861283643</v>
      </c>
      <c r="R75" s="746">
        <v>0.25899</v>
      </c>
      <c r="S75" s="756">
        <f t="shared" ref="S75:S89" si="23">R75/R$57</f>
        <v>0.19327611940298506</v>
      </c>
      <c r="T75" s="855"/>
      <c r="U75" s="855"/>
      <c r="V75" s="855"/>
      <c r="W75" s="791"/>
      <c r="X75" s="791"/>
    </row>
    <row r="76" spans="1:24" s="751" customFormat="1">
      <c r="A76" s="741" t="s">
        <v>17</v>
      </c>
      <c r="B76" s="742">
        <v>2.3009999999999999E-2</v>
      </c>
      <c r="C76" s="745">
        <f t="shared" si="18"/>
        <v>7.4225806451612906</v>
      </c>
      <c r="D76" s="753" t="s">
        <v>6</v>
      </c>
      <c r="E76" s="743" t="s">
        <v>69</v>
      </c>
      <c r="F76" s="761" t="s">
        <v>6</v>
      </c>
      <c r="G76" s="743" t="s">
        <v>71</v>
      </c>
      <c r="H76" s="753" t="s">
        <v>6</v>
      </c>
      <c r="I76" s="743" t="s">
        <v>73</v>
      </c>
      <c r="J76" s="746">
        <v>0.54232000000000002</v>
      </c>
      <c r="K76" s="747">
        <f t="shared" si="21"/>
        <v>48.421428571428571</v>
      </c>
      <c r="L76" s="762" t="s">
        <v>6</v>
      </c>
      <c r="M76" s="747" t="s">
        <v>77</v>
      </c>
      <c r="N76" s="753" t="s">
        <v>6</v>
      </c>
      <c r="O76" s="743"/>
      <c r="P76" s="746">
        <v>4.0820000000000002E-2</v>
      </c>
      <c r="Q76" s="756">
        <f t="shared" si="22"/>
        <v>8.4513457556935823</v>
      </c>
      <c r="R76" s="762" t="s">
        <v>6</v>
      </c>
      <c r="S76" s="747" t="s">
        <v>80</v>
      </c>
      <c r="T76" s="856"/>
      <c r="U76" s="856"/>
      <c r="V76" s="856"/>
      <c r="W76" s="791"/>
      <c r="X76" s="791"/>
    </row>
    <row r="77" spans="1:24" s="751" customFormat="1">
      <c r="A77" s="741" t="s">
        <v>18</v>
      </c>
      <c r="B77" s="742">
        <v>5.0200000000000002E-3</v>
      </c>
      <c r="C77" s="745">
        <f t="shared" si="18"/>
        <v>1.6193548387096774</v>
      </c>
      <c r="D77" s="742">
        <v>0.33116000000000001</v>
      </c>
      <c r="E77" s="745">
        <f t="shared" si="19"/>
        <v>1.3350534166498691</v>
      </c>
      <c r="F77" s="744">
        <v>0.89720999999999995</v>
      </c>
      <c r="G77" s="743">
        <f t="shared" si="20"/>
        <v>0.69016153846153838</v>
      </c>
      <c r="H77" s="757">
        <v>41.3</v>
      </c>
      <c r="I77" s="745">
        <f t="shared" ref="I77" si="24">H77/H$57</f>
        <v>1.7066115702479339</v>
      </c>
      <c r="J77" s="746">
        <v>1.294E-2</v>
      </c>
      <c r="K77" s="756">
        <f t="shared" si="21"/>
        <v>1.155357142857143</v>
      </c>
      <c r="L77" s="774">
        <v>1.25</v>
      </c>
      <c r="M77" s="756">
        <f t="shared" ref="M77:M95" si="25">L77/L$57</f>
        <v>0.41390728476821192</v>
      </c>
      <c r="N77" s="753" t="s">
        <v>6</v>
      </c>
      <c r="O77" s="743"/>
      <c r="P77" s="746">
        <v>8.0099999999999998E-3</v>
      </c>
      <c r="Q77" s="756">
        <f t="shared" si="22"/>
        <v>1.6583850931677018</v>
      </c>
      <c r="R77" s="746">
        <v>0.25374000000000002</v>
      </c>
      <c r="S77" s="756">
        <f t="shared" si="23"/>
        <v>0.18935820895522387</v>
      </c>
      <c r="T77" s="855"/>
      <c r="U77" s="855"/>
      <c r="V77" s="855"/>
      <c r="W77" s="791"/>
      <c r="X77" s="791"/>
    </row>
    <row r="78" spans="1:24" s="751" customFormat="1">
      <c r="A78" s="741" t="s">
        <v>19</v>
      </c>
      <c r="B78" s="742">
        <v>5.6699999999999997E-3</v>
      </c>
      <c r="C78" s="745">
        <f t="shared" si="18"/>
        <v>1.8290322580645162</v>
      </c>
      <c r="D78" s="757">
        <v>10</v>
      </c>
      <c r="E78" s="743">
        <f t="shared" si="19"/>
        <v>40.314452731304172</v>
      </c>
      <c r="F78" s="761" t="s">
        <v>6</v>
      </c>
      <c r="G78" s="743" t="s">
        <v>71</v>
      </c>
      <c r="H78" s="753" t="s">
        <v>6</v>
      </c>
      <c r="I78" s="743" t="s">
        <v>73</v>
      </c>
      <c r="J78" s="746">
        <v>0.15701000000000001</v>
      </c>
      <c r="K78" s="747">
        <f t="shared" si="21"/>
        <v>14.018750000000001</v>
      </c>
      <c r="L78" s="762" t="s">
        <v>6</v>
      </c>
      <c r="M78" s="747" t="s">
        <v>77</v>
      </c>
      <c r="N78" s="753" t="s">
        <v>6</v>
      </c>
      <c r="O78" s="743"/>
      <c r="P78" s="746">
        <v>1.159E-2</v>
      </c>
      <c r="Q78" s="756">
        <f t="shared" si="22"/>
        <v>2.3995859213250514</v>
      </c>
      <c r="R78" s="762" t="s">
        <v>6</v>
      </c>
      <c r="S78" s="747" t="s">
        <v>80</v>
      </c>
      <c r="T78" s="856"/>
      <c r="U78" s="856"/>
      <c r="V78" s="856"/>
      <c r="W78" s="791"/>
      <c r="X78" s="791"/>
    </row>
    <row r="79" spans="1:24" s="751" customFormat="1">
      <c r="A79" s="741" t="s">
        <v>20</v>
      </c>
      <c r="B79" s="742">
        <v>1.1220000000000001E-2</v>
      </c>
      <c r="C79" s="745">
        <f t="shared" si="18"/>
        <v>3.6193548387096777</v>
      </c>
      <c r="D79" s="755">
        <v>2.4900000000000002</v>
      </c>
      <c r="E79" s="743">
        <f t="shared" si="19"/>
        <v>10.038298730094739</v>
      </c>
      <c r="F79" s="761" t="s">
        <v>6</v>
      </c>
      <c r="G79" s="743" t="s">
        <v>71</v>
      </c>
      <c r="H79" s="753" t="s">
        <v>6</v>
      </c>
      <c r="I79" s="743" t="s">
        <v>73</v>
      </c>
      <c r="J79" s="746">
        <v>0.25067</v>
      </c>
      <c r="K79" s="747">
        <f t="shared" si="21"/>
        <v>22.381250000000001</v>
      </c>
      <c r="L79" s="762" t="s">
        <v>6</v>
      </c>
      <c r="M79" s="747" t="s">
        <v>77</v>
      </c>
      <c r="N79" s="753" t="s">
        <v>6</v>
      </c>
      <c r="O79" s="743"/>
      <c r="P79" s="746">
        <v>2.554E-2</v>
      </c>
      <c r="Q79" s="756">
        <f t="shared" si="22"/>
        <v>5.2877846790890271</v>
      </c>
      <c r="R79" s="762" t="s">
        <v>6</v>
      </c>
      <c r="S79" s="747" t="s">
        <v>80</v>
      </c>
      <c r="T79" s="856"/>
      <c r="U79" s="856"/>
      <c r="V79" s="856"/>
      <c r="W79" s="791"/>
      <c r="X79" s="791"/>
    </row>
    <row r="80" spans="1:24" s="751" customFormat="1">
      <c r="A80" s="741" t="s">
        <v>21</v>
      </c>
      <c r="B80" s="742">
        <v>2.81E-3</v>
      </c>
      <c r="C80" s="745">
        <f t="shared" si="18"/>
        <v>0.90645161290322585</v>
      </c>
      <c r="D80" s="742">
        <v>0.26075999999999999</v>
      </c>
      <c r="E80" s="745">
        <f t="shared" si="19"/>
        <v>1.0512396694214876</v>
      </c>
      <c r="F80" s="752">
        <v>3.75</v>
      </c>
      <c r="G80" s="743">
        <f t="shared" si="20"/>
        <v>2.8846153846153846</v>
      </c>
      <c r="H80" s="753" t="s">
        <v>6</v>
      </c>
      <c r="I80" s="743" t="s">
        <v>73</v>
      </c>
      <c r="J80" s="746">
        <v>1.3299999999999999E-2</v>
      </c>
      <c r="K80" s="756">
        <f t="shared" si="21"/>
        <v>1.1875</v>
      </c>
      <c r="L80" s="792">
        <v>20.9</v>
      </c>
      <c r="M80" s="756">
        <f t="shared" si="25"/>
        <v>6.9205298013245029</v>
      </c>
      <c r="N80" s="753" t="s">
        <v>6</v>
      </c>
      <c r="O80" s="743"/>
      <c r="P80" s="746">
        <v>6.7659999999999998E-2</v>
      </c>
      <c r="Q80" s="747">
        <f t="shared" si="22"/>
        <v>14.008281573498964</v>
      </c>
      <c r="R80" s="774">
        <v>1.47</v>
      </c>
      <c r="S80" s="756">
        <f t="shared" si="23"/>
        <v>1.0970149253731343</v>
      </c>
      <c r="T80" s="855"/>
      <c r="U80" s="855"/>
      <c r="V80" s="855"/>
      <c r="W80" s="791"/>
      <c r="X80" s="791"/>
    </row>
    <row r="81" spans="1:24" s="751" customFormat="1">
      <c r="A81" s="741" t="s">
        <v>22</v>
      </c>
      <c r="B81" s="742">
        <v>3.46E-3</v>
      </c>
      <c r="C81" s="745">
        <f t="shared" si="18"/>
        <v>1.1161290322580646</v>
      </c>
      <c r="D81" s="742">
        <v>0.99287999999999998</v>
      </c>
      <c r="E81" s="745">
        <f t="shared" si="19"/>
        <v>4.0027413827857288</v>
      </c>
      <c r="F81" s="752">
        <v>9</v>
      </c>
      <c r="G81" s="743">
        <f t="shared" si="20"/>
        <v>6.9230769230769225</v>
      </c>
      <c r="H81" s="753" t="s">
        <v>6</v>
      </c>
      <c r="I81" s="743" t="s">
        <v>73</v>
      </c>
      <c r="J81" s="746">
        <v>2.7629999999999998E-2</v>
      </c>
      <c r="K81" s="756">
        <f t="shared" si="21"/>
        <v>2.4669642857142855</v>
      </c>
      <c r="L81" s="762" t="s">
        <v>6</v>
      </c>
      <c r="M81" s="747" t="s">
        <v>77</v>
      </c>
      <c r="N81" s="753" t="s">
        <v>6</v>
      </c>
      <c r="O81" s="743"/>
      <c r="P81" s="746">
        <v>6.0299999999999998E-3</v>
      </c>
      <c r="Q81" s="756">
        <f t="shared" si="22"/>
        <v>1.2484472049689441</v>
      </c>
      <c r="R81" s="774">
        <v>1.97</v>
      </c>
      <c r="S81" s="756">
        <f t="shared" si="23"/>
        <v>1.4701492537313432</v>
      </c>
      <c r="T81" s="855"/>
      <c r="U81" s="855"/>
      <c r="V81" s="855"/>
      <c r="W81" s="791"/>
      <c r="X81" s="791"/>
    </row>
    <row r="82" spans="1:24" s="751" customFormat="1">
      <c r="A82" s="741" t="s">
        <v>23</v>
      </c>
      <c r="B82" s="742">
        <v>3.65E-3</v>
      </c>
      <c r="C82" s="745">
        <f t="shared" si="18"/>
        <v>1.1774193548387097</v>
      </c>
      <c r="D82" s="757">
        <v>24.8</v>
      </c>
      <c r="E82" s="743">
        <f t="shared" si="19"/>
        <v>99.97984277363436</v>
      </c>
      <c r="F82" s="761" t="s">
        <v>6</v>
      </c>
      <c r="G82" s="743" t="s">
        <v>71</v>
      </c>
      <c r="H82" s="753" t="s">
        <v>6</v>
      </c>
      <c r="I82" s="743" t="s">
        <v>73</v>
      </c>
      <c r="J82" s="746">
        <v>0.93472</v>
      </c>
      <c r="K82" s="747">
        <f t="shared" si="21"/>
        <v>83.457142857142856</v>
      </c>
      <c r="L82" s="762" t="s">
        <v>6</v>
      </c>
      <c r="M82" s="747" t="s">
        <v>77</v>
      </c>
      <c r="N82" s="753" t="s">
        <v>6</v>
      </c>
      <c r="O82" s="743"/>
      <c r="P82" s="746">
        <v>9.3100000000000006E-3</v>
      </c>
      <c r="Q82" s="756">
        <f t="shared" si="22"/>
        <v>1.9275362318840581</v>
      </c>
      <c r="R82" s="762" t="s">
        <v>6</v>
      </c>
      <c r="S82" s="747" t="s">
        <v>80</v>
      </c>
      <c r="T82" s="856"/>
      <c r="U82" s="856"/>
      <c r="V82" s="856"/>
      <c r="W82" s="791"/>
      <c r="X82" s="791"/>
    </row>
    <row r="83" spans="1:24" s="751" customFormat="1">
      <c r="A83" s="760" t="s">
        <v>24</v>
      </c>
      <c r="B83" s="742">
        <v>2.1129999999999999E-2</v>
      </c>
      <c r="C83" s="745">
        <f t="shared" si="18"/>
        <v>6.8161290322580648</v>
      </c>
      <c r="D83" s="753" t="s">
        <v>6</v>
      </c>
      <c r="E83" s="743" t="s">
        <v>69</v>
      </c>
      <c r="F83" s="761" t="s">
        <v>6</v>
      </c>
      <c r="G83" s="743" t="s">
        <v>71</v>
      </c>
      <c r="H83" s="753" t="s">
        <v>6</v>
      </c>
      <c r="I83" s="743" t="s">
        <v>73</v>
      </c>
      <c r="J83" s="762" t="s">
        <v>6</v>
      </c>
      <c r="K83" s="747" t="s">
        <v>75</v>
      </c>
      <c r="L83" s="762" t="s">
        <v>6</v>
      </c>
      <c r="M83" s="747" t="s">
        <v>77</v>
      </c>
      <c r="N83" s="753" t="s">
        <v>6</v>
      </c>
      <c r="O83" s="743"/>
      <c r="P83" s="746">
        <v>0.45171</v>
      </c>
      <c r="Q83" s="747">
        <f t="shared" si="22"/>
        <v>93.521739130434781</v>
      </c>
      <c r="R83" s="762" t="s">
        <v>6</v>
      </c>
      <c r="S83" s="747" t="s">
        <v>80</v>
      </c>
      <c r="T83" s="856"/>
      <c r="U83" s="856"/>
      <c r="V83" s="856"/>
      <c r="W83" s="791"/>
      <c r="X83" s="791"/>
    </row>
    <row r="84" spans="1:24" s="751" customFormat="1">
      <c r="A84" s="760" t="s">
        <v>25</v>
      </c>
      <c r="B84" s="742">
        <v>1.6449999999999999E-2</v>
      </c>
      <c r="C84" s="745">
        <f t="shared" si="18"/>
        <v>5.306451612903226</v>
      </c>
      <c r="D84" s="753" t="s">
        <v>6</v>
      </c>
      <c r="E84" s="743" t="s">
        <v>69</v>
      </c>
      <c r="F84" s="761" t="s">
        <v>6</v>
      </c>
      <c r="G84" s="743" t="s">
        <v>71</v>
      </c>
      <c r="H84" s="753" t="s">
        <v>6</v>
      </c>
      <c r="I84" s="743" t="s">
        <v>73</v>
      </c>
      <c r="J84" s="746">
        <v>0.20766000000000001</v>
      </c>
      <c r="K84" s="747">
        <f t="shared" si="21"/>
        <v>18.541071428571431</v>
      </c>
      <c r="L84" s="762" t="s">
        <v>6</v>
      </c>
      <c r="M84" s="747" t="s">
        <v>77</v>
      </c>
      <c r="N84" s="753" t="s">
        <v>6</v>
      </c>
      <c r="O84" s="743"/>
      <c r="P84" s="746">
        <v>0.48381999999999997</v>
      </c>
      <c r="Q84" s="747">
        <f t="shared" si="22"/>
        <v>100.16977225672878</v>
      </c>
      <c r="R84" s="762" t="s">
        <v>6</v>
      </c>
      <c r="S84" s="747" t="s">
        <v>80</v>
      </c>
      <c r="T84" s="856"/>
      <c r="U84" s="856"/>
      <c r="V84" s="856"/>
      <c r="W84" s="791"/>
      <c r="X84" s="791"/>
    </row>
    <row r="85" spans="1:24" s="751" customFormat="1">
      <c r="A85" s="760" t="s">
        <v>26</v>
      </c>
      <c r="B85" s="742">
        <v>6.2890000000000001E-2</v>
      </c>
      <c r="C85" s="743">
        <f t="shared" si="18"/>
        <v>20.28709677419355</v>
      </c>
      <c r="D85" s="753" t="s">
        <v>6</v>
      </c>
      <c r="E85" s="743" t="s">
        <v>69</v>
      </c>
      <c r="F85" s="761" t="s">
        <v>6</v>
      </c>
      <c r="G85" s="743" t="s">
        <v>71</v>
      </c>
      <c r="H85" s="753" t="s">
        <v>6</v>
      </c>
      <c r="I85" s="743" t="s">
        <v>73</v>
      </c>
      <c r="J85" s="762" t="s">
        <v>6</v>
      </c>
      <c r="K85" s="747" t="s">
        <v>75</v>
      </c>
      <c r="L85" s="762" t="s">
        <v>6</v>
      </c>
      <c r="M85" s="747" t="s">
        <v>77</v>
      </c>
      <c r="N85" s="753" t="s">
        <v>6</v>
      </c>
      <c r="O85" s="743"/>
      <c r="P85" s="774">
        <v>5.86</v>
      </c>
      <c r="Q85" s="747">
        <f t="shared" si="22"/>
        <v>1213.2505175983438</v>
      </c>
      <c r="R85" s="762" t="s">
        <v>6</v>
      </c>
      <c r="S85" s="747" t="s">
        <v>80</v>
      </c>
      <c r="T85" s="856"/>
      <c r="U85" s="856"/>
      <c r="V85" s="856"/>
      <c r="W85" s="791"/>
      <c r="X85" s="791"/>
    </row>
    <row r="86" spans="1:24" s="751" customFormat="1">
      <c r="A86" s="760" t="s">
        <v>27</v>
      </c>
      <c r="B86" s="746">
        <v>0.19353999999999999</v>
      </c>
      <c r="C86" s="747">
        <f t="shared" si="18"/>
        <v>62.432258064516127</v>
      </c>
      <c r="D86" s="762" t="s">
        <v>6</v>
      </c>
      <c r="E86" s="747" t="s">
        <v>69</v>
      </c>
      <c r="F86" s="763" t="s">
        <v>6</v>
      </c>
      <c r="G86" s="747" t="s">
        <v>71</v>
      </c>
      <c r="H86" s="764" t="s">
        <v>6</v>
      </c>
      <c r="I86" s="743" t="s">
        <v>73</v>
      </c>
      <c r="J86" s="764" t="s">
        <v>6</v>
      </c>
      <c r="K86" s="747" t="s">
        <v>75</v>
      </c>
      <c r="L86" s="764" t="s">
        <v>6</v>
      </c>
      <c r="M86" s="747" t="s">
        <v>77</v>
      </c>
      <c r="N86" s="764" t="s">
        <v>6</v>
      </c>
      <c r="O86" s="765"/>
      <c r="P86" s="772">
        <v>2.14</v>
      </c>
      <c r="Q86" s="765">
        <f t="shared" si="22"/>
        <v>443.06418219461699</v>
      </c>
      <c r="R86" s="764" t="s">
        <v>6</v>
      </c>
      <c r="S86" s="747" t="s">
        <v>80</v>
      </c>
      <c r="T86" s="856"/>
      <c r="U86" s="856"/>
      <c r="V86" s="856"/>
      <c r="W86" s="791"/>
      <c r="X86" s="791"/>
    </row>
    <row r="87" spans="1:24" s="751" customFormat="1">
      <c r="A87" s="760" t="s">
        <v>28</v>
      </c>
      <c r="B87" s="746">
        <v>3.0380000000000001E-2</v>
      </c>
      <c r="C87" s="756">
        <f t="shared" si="18"/>
        <v>9.8000000000000007</v>
      </c>
      <c r="D87" s="762" t="s">
        <v>6</v>
      </c>
      <c r="E87" s="747" t="s">
        <v>69</v>
      </c>
      <c r="F87" s="763" t="s">
        <v>6</v>
      </c>
      <c r="G87" s="747" t="s">
        <v>71</v>
      </c>
      <c r="H87" s="764" t="s">
        <v>6</v>
      </c>
      <c r="I87" s="743" t="s">
        <v>73</v>
      </c>
      <c r="J87" s="772">
        <v>2.4300000000000002</v>
      </c>
      <c r="K87" s="765">
        <f t="shared" si="21"/>
        <v>216.96428571428572</v>
      </c>
      <c r="L87" s="764" t="s">
        <v>6</v>
      </c>
      <c r="M87" s="747" t="s">
        <v>77</v>
      </c>
      <c r="N87" s="764" t="s">
        <v>6</v>
      </c>
      <c r="O87" s="765"/>
      <c r="P87" s="767">
        <v>6.0740000000000002E-2</v>
      </c>
      <c r="Q87" s="765">
        <f t="shared" si="22"/>
        <v>12.575569358178054</v>
      </c>
      <c r="R87" s="764" t="s">
        <v>6</v>
      </c>
      <c r="S87" s="747" t="s">
        <v>80</v>
      </c>
      <c r="T87" s="856"/>
      <c r="U87" s="856"/>
      <c r="V87" s="856"/>
      <c r="W87" s="791"/>
      <c r="X87" s="791"/>
    </row>
    <row r="88" spans="1:24" s="751" customFormat="1">
      <c r="A88" s="741" t="s">
        <v>29</v>
      </c>
      <c r="B88" s="746">
        <v>5.5730000000000002E-2</v>
      </c>
      <c r="C88" s="747">
        <f t="shared" si="18"/>
        <v>17.977419354838712</v>
      </c>
      <c r="D88" s="746">
        <v>0.48343999999999998</v>
      </c>
      <c r="E88" s="756">
        <f t="shared" si="19"/>
        <v>1.948961902842169</v>
      </c>
      <c r="F88" s="754">
        <v>1.99</v>
      </c>
      <c r="G88" s="747">
        <f t="shared" si="20"/>
        <v>1.5307692307692307</v>
      </c>
      <c r="H88" s="764" t="s">
        <v>6</v>
      </c>
      <c r="I88" s="743" t="s">
        <v>73</v>
      </c>
      <c r="J88" s="767">
        <v>8.9700000000000005E-3</v>
      </c>
      <c r="K88" s="771">
        <f t="shared" si="21"/>
        <v>0.80089285714285718</v>
      </c>
      <c r="L88" s="778">
        <v>33.799999999999997</v>
      </c>
      <c r="M88" s="765">
        <f t="shared" si="25"/>
        <v>11.19205298013245</v>
      </c>
      <c r="N88" s="764" t="s">
        <v>6</v>
      </c>
      <c r="O88" s="765"/>
      <c r="P88" s="767">
        <v>3.3899999999999998E-3</v>
      </c>
      <c r="Q88" s="771">
        <f t="shared" si="22"/>
        <v>0.70186335403726707</v>
      </c>
      <c r="R88" s="767">
        <v>0.49048000000000003</v>
      </c>
      <c r="S88" s="771">
        <f t="shared" si="23"/>
        <v>0.36602985074626865</v>
      </c>
      <c r="T88" s="857"/>
      <c r="U88" s="857"/>
      <c r="V88" s="857"/>
      <c r="W88" s="791"/>
      <c r="X88" s="791"/>
    </row>
    <row r="89" spans="1:24" s="751" customFormat="1">
      <c r="A89" s="741" t="s">
        <v>30</v>
      </c>
      <c r="B89" s="746">
        <v>2.5699999999999998E-3</v>
      </c>
      <c r="C89" s="756">
        <f t="shared" si="18"/>
        <v>0.82903225806451608</v>
      </c>
      <c r="D89" s="774">
        <v>1.01</v>
      </c>
      <c r="E89" s="756">
        <f t="shared" si="19"/>
        <v>4.071759725861722</v>
      </c>
      <c r="F89" s="754">
        <v>5.16</v>
      </c>
      <c r="G89" s="747">
        <f t="shared" si="20"/>
        <v>3.9692307692307693</v>
      </c>
      <c r="H89" s="764" t="s">
        <v>6</v>
      </c>
      <c r="I89" s="743" t="s">
        <v>73</v>
      </c>
      <c r="J89" s="767">
        <v>2.3859999999999999E-2</v>
      </c>
      <c r="K89" s="771">
        <f t="shared" si="21"/>
        <v>2.1303571428571426</v>
      </c>
      <c r="L89" s="764" t="s">
        <v>6</v>
      </c>
      <c r="M89" s="747" t="s">
        <v>77</v>
      </c>
      <c r="N89" s="764" t="s">
        <v>6</v>
      </c>
      <c r="O89" s="765"/>
      <c r="P89" s="767">
        <v>4.6899999999999997E-3</v>
      </c>
      <c r="Q89" s="771">
        <f t="shared" si="22"/>
        <v>0.97101449275362306</v>
      </c>
      <c r="R89" s="767">
        <v>0.72316999999999998</v>
      </c>
      <c r="S89" s="771">
        <f t="shared" si="23"/>
        <v>0.53967910447761192</v>
      </c>
      <c r="T89" s="857"/>
      <c r="U89" s="857"/>
      <c r="V89" s="857"/>
      <c r="W89" s="791"/>
      <c r="X89" s="791"/>
    </row>
    <row r="90" spans="1:24" s="751" customFormat="1">
      <c r="A90" s="773" t="s">
        <v>37</v>
      </c>
      <c r="B90" s="746">
        <v>3.0000000000000001E-3</v>
      </c>
      <c r="C90" s="756">
        <f t="shared" si="18"/>
        <v>0.967741935483871</v>
      </c>
      <c r="D90" s="762" t="s">
        <v>6</v>
      </c>
      <c r="E90" s="747" t="s">
        <v>69</v>
      </c>
      <c r="F90" s="763" t="s">
        <v>6</v>
      </c>
      <c r="G90" s="747" t="s">
        <v>71</v>
      </c>
      <c r="H90" s="762" t="s">
        <v>6</v>
      </c>
      <c r="I90" s="743" t="s">
        <v>73</v>
      </c>
      <c r="J90" s="746">
        <v>4.7E-2</v>
      </c>
      <c r="K90" s="756">
        <f t="shared" si="21"/>
        <v>4.1964285714285712</v>
      </c>
      <c r="L90" s="762" t="s">
        <v>6</v>
      </c>
      <c r="M90" s="747" t="s">
        <v>77</v>
      </c>
      <c r="N90" s="762" t="s">
        <v>6</v>
      </c>
      <c r="O90" s="747"/>
      <c r="P90" s="775">
        <v>9.5999999999999992E-3</v>
      </c>
      <c r="Q90" s="771">
        <f t="shared" si="22"/>
        <v>1.9875776397515525</v>
      </c>
      <c r="R90" s="762" t="s">
        <v>6</v>
      </c>
      <c r="S90" s="747" t="s">
        <v>80</v>
      </c>
      <c r="T90" s="856"/>
      <c r="U90" s="856"/>
      <c r="V90" s="856"/>
      <c r="W90" s="791"/>
      <c r="X90" s="791"/>
    </row>
    <row r="91" spans="1:24" s="751" customFormat="1">
      <c r="A91" s="741" t="s">
        <v>31</v>
      </c>
      <c r="B91" s="746">
        <v>2.99E-3</v>
      </c>
      <c r="C91" s="756">
        <f t="shared" si="18"/>
        <v>0.96451612903225814</v>
      </c>
      <c r="D91" s="746">
        <v>0.21373</v>
      </c>
      <c r="E91" s="756">
        <f>D91/D$57</f>
        <v>0.86164079822616413</v>
      </c>
      <c r="F91" s="763" t="s">
        <v>6</v>
      </c>
      <c r="G91" s="747" t="s">
        <v>71</v>
      </c>
      <c r="H91" s="764" t="s">
        <v>6</v>
      </c>
      <c r="I91" s="743" t="s">
        <v>73</v>
      </c>
      <c r="J91" s="767">
        <v>1.324E-2</v>
      </c>
      <c r="K91" s="771">
        <f t="shared" si="21"/>
        <v>1.1821428571428572</v>
      </c>
      <c r="L91" s="764" t="s">
        <v>6</v>
      </c>
      <c r="M91" s="747" t="s">
        <v>77</v>
      </c>
      <c r="N91" s="764" t="s">
        <v>6</v>
      </c>
      <c r="O91" s="765"/>
      <c r="P91" s="767">
        <v>6.1599999999999997E-3</v>
      </c>
      <c r="Q91" s="771">
        <f>P91/P$57</f>
        <v>1.2753623188405796</v>
      </c>
      <c r="R91" s="767">
        <v>0.36801</v>
      </c>
      <c r="S91" s="771">
        <f>R91/R$57</f>
        <v>0.27463432835820895</v>
      </c>
      <c r="T91" s="857"/>
      <c r="U91" s="857"/>
      <c r="V91" s="857"/>
      <c r="W91" s="791"/>
      <c r="X91" s="791"/>
    </row>
    <row r="92" spans="1:24" s="751" customFormat="1">
      <c r="A92" s="741" t="s">
        <v>32</v>
      </c>
      <c r="B92" s="746">
        <v>3.2200000000000002E-3</v>
      </c>
      <c r="C92" s="756">
        <f t="shared" si="18"/>
        <v>1.0387096774193549</v>
      </c>
      <c r="D92" s="746">
        <v>0.80803999999999998</v>
      </c>
      <c r="E92" s="756">
        <f>D92/D$57</f>
        <v>3.2575690385003022</v>
      </c>
      <c r="F92" s="759">
        <v>13.2</v>
      </c>
      <c r="G92" s="747">
        <f t="shared" si="20"/>
        <v>10.153846153846153</v>
      </c>
      <c r="H92" s="764" t="s">
        <v>6</v>
      </c>
      <c r="I92" s="743" t="s">
        <v>73</v>
      </c>
      <c r="J92" s="767">
        <v>2.5739999999999999E-2</v>
      </c>
      <c r="K92" s="771">
        <f t="shared" si="21"/>
        <v>2.2982142857142858</v>
      </c>
      <c r="L92" s="764" t="s">
        <v>6</v>
      </c>
      <c r="M92" s="747" t="s">
        <v>77</v>
      </c>
      <c r="N92" s="764" t="s">
        <v>6</v>
      </c>
      <c r="O92" s="765"/>
      <c r="P92" s="767">
        <v>8.3199999999999993E-3</v>
      </c>
      <c r="Q92" s="771">
        <f>P92/P$57</f>
        <v>1.7225672877846789</v>
      </c>
      <c r="R92" s="772">
        <v>1.38</v>
      </c>
      <c r="S92" s="771">
        <f>R92/R$57</f>
        <v>1.0298507462686566</v>
      </c>
      <c r="T92" s="857"/>
      <c r="U92" s="857"/>
      <c r="V92" s="857"/>
      <c r="W92" s="791"/>
      <c r="X92" s="791"/>
    </row>
    <row r="93" spans="1:24" s="751" customFormat="1">
      <c r="A93" s="741" t="s">
        <v>33</v>
      </c>
      <c r="B93" s="746">
        <v>7.8899999999999994E-3</v>
      </c>
      <c r="C93" s="756">
        <f t="shared" si="18"/>
        <v>2.5451612903225804</v>
      </c>
      <c r="D93" s="792">
        <v>30</v>
      </c>
      <c r="E93" s="747">
        <f>D93/D$57</f>
        <v>120.94335819391252</v>
      </c>
      <c r="F93" s="763" t="s">
        <v>6</v>
      </c>
      <c r="G93" s="747" t="s">
        <v>71</v>
      </c>
      <c r="H93" s="764" t="s">
        <v>6</v>
      </c>
      <c r="I93" s="743" t="s">
        <v>73</v>
      </c>
      <c r="J93" s="772">
        <v>6.05</v>
      </c>
      <c r="K93" s="765">
        <f t="shared" si="21"/>
        <v>540.17857142857144</v>
      </c>
      <c r="L93" s="764" t="s">
        <v>6</v>
      </c>
      <c r="M93" s="747" t="s">
        <v>77</v>
      </c>
      <c r="N93" s="764" t="s">
        <v>6</v>
      </c>
      <c r="O93" s="765"/>
      <c r="P93" s="767">
        <v>2.2210000000000001E-2</v>
      </c>
      <c r="Q93" s="771">
        <f>P93/P$57</f>
        <v>4.5983436853002067</v>
      </c>
      <c r="R93" s="778">
        <v>21.9</v>
      </c>
      <c r="S93" s="765">
        <f>R93/R$57</f>
        <v>16.343283582089551</v>
      </c>
      <c r="T93" s="858"/>
      <c r="U93" s="858"/>
      <c r="V93" s="858"/>
      <c r="W93" s="791"/>
      <c r="X93" s="791"/>
    </row>
    <row r="94" spans="1:24" s="751" customFormat="1">
      <c r="A94" s="741" t="s">
        <v>34</v>
      </c>
      <c r="B94" s="746">
        <v>6.8700000000000002E-3</v>
      </c>
      <c r="C94" s="756">
        <f t="shared" si="18"/>
        <v>2.2161290322580647</v>
      </c>
      <c r="D94" s="792">
        <v>50</v>
      </c>
      <c r="E94" s="747">
        <f>D94/D$57</f>
        <v>201.57226365652087</v>
      </c>
      <c r="F94" s="763" t="s">
        <v>6</v>
      </c>
      <c r="G94" s="747" t="s">
        <v>71</v>
      </c>
      <c r="H94" s="764" t="s">
        <v>6</v>
      </c>
      <c r="I94" s="743" t="s">
        <v>73</v>
      </c>
      <c r="J94" s="767">
        <v>7.0389999999999994E-2</v>
      </c>
      <c r="K94" s="771">
        <f t="shared" si="21"/>
        <v>6.2848214285714281</v>
      </c>
      <c r="L94" s="764" t="s">
        <v>6</v>
      </c>
      <c r="M94" s="747" t="s">
        <v>77</v>
      </c>
      <c r="N94" s="764" t="s">
        <v>6</v>
      </c>
      <c r="O94" s="765"/>
      <c r="P94" s="767">
        <v>1.285E-2</v>
      </c>
      <c r="Q94" s="771">
        <f>P94/P$57</f>
        <v>2.660455486542443</v>
      </c>
      <c r="R94" s="764" t="s">
        <v>6</v>
      </c>
      <c r="S94" s="747" t="s">
        <v>80</v>
      </c>
      <c r="T94" s="856"/>
      <c r="U94" s="856"/>
      <c r="V94" s="856"/>
      <c r="W94" s="791"/>
      <c r="X94" s="791"/>
    </row>
    <row r="95" spans="1:24" s="751" customFormat="1">
      <c r="A95" s="741" t="s">
        <v>35</v>
      </c>
      <c r="B95" s="746">
        <v>2.7299999999999998E-3</v>
      </c>
      <c r="C95" s="756">
        <f t="shared" si="18"/>
        <v>0.88064516129032255</v>
      </c>
      <c r="D95" s="746">
        <v>0.16550000000000001</v>
      </c>
      <c r="E95" s="756">
        <f>D95/D$57</f>
        <v>0.66720419270308406</v>
      </c>
      <c r="F95" s="754">
        <v>1.3</v>
      </c>
      <c r="G95" s="747">
        <f t="shared" si="20"/>
        <v>1</v>
      </c>
      <c r="H95" s="764" t="s">
        <v>6</v>
      </c>
      <c r="I95" s="743" t="s">
        <v>73</v>
      </c>
      <c r="J95" s="767">
        <v>9.4500000000000001E-3</v>
      </c>
      <c r="K95" s="771">
        <f t="shared" si="21"/>
        <v>0.84375</v>
      </c>
      <c r="L95" s="772">
        <v>2.64</v>
      </c>
      <c r="M95" s="771">
        <f t="shared" si="25"/>
        <v>0.8741721854304636</v>
      </c>
      <c r="N95" s="764" t="s">
        <v>6</v>
      </c>
      <c r="O95" s="765"/>
      <c r="P95" s="767">
        <v>5.11E-3</v>
      </c>
      <c r="Q95" s="771">
        <f>P95/P$57</f>
        <v>1.0579710144927537</v>
      </c>
      <c r="R95" s="772">
        <v>2.76</v>
      </c>
      <c r="S95" s="771">
        <f>R95/R$57</f>
        <v>2.0597014925373132</v>
      </c>
      <c r="T95" s="857"/>
      <c r="U95" s="857"/>
      <c r="V95" s="857"/>
      <c r="W95" s="791"/>
      <c r="X95" s="791"/>
    </row>
    <row r="96" spans="1:24" s="751" customFormat="1">
      <c r="A96" s="741" t="s">
        <v>81</v>
      </c>
      <c r="B96" s="746">
        <v>2.86</v>
      </c>
      <c r="C96" s="747">
        <f t="shared" si="18"/>
        <v>922.58064516129036</v>
      </c>
      <c r="D96" s="762" t="s">
        <v>6</v>
      </c>
      <c r="E96" s="747" t="s">
        <v>69</v>
      </c>
      <c r="F96" s="763" t="s">
        <v>6</v>
      </c>
      <c r="G96" s="747" t="s">
        <v>71</v>
      </c>
      <c r="H96" s="764" t="s">
        <v>6</v>
      </c>
      <c r="I96" s="743" t="s">
        <v>73</v>
      </c>
      <c r="J96" s="764" t="s">
        <v>6</v>
      </c>
      <c r="K96" s="747" t="s">
        <v>75</v>
      </c>
      <c r="L96" s="764" t="s">
        <v>6</v>
      </c>
      <c r="M96" s="747" t="s">
        <v>77</v>
      </c>
      <c r="N96" s="764" t="s">
        <v>6</v>
      </c>
      <c r="O96" s="765"/>
      <c r="P96" s="762" t="s">
        <v>6</v>
      </c>
      <c r="Q96" s="765" t="s">
        <v>68</v>
      </c>
      <c r="R96" s="762" t="s">
        <v>6</v>
      </c>
      <c r="S96" s="747" t="s">
        <v>80</v>
      </c>
      <c r="T96" s="856"/>
      <c r="U96" s="856"/>
      <c r="V96" s="856"/>
      <c r="W96" s="791"/>
      <c r="X96" s="791"/>
    </row>
    <row r="97" spans="1:24" s="751" customFormat="1" ht="25.5">
      <c r="A97" s="741" t="s">
        <v>36</v>
      </c>
      <c r="B97" s="780" t="s">
        <v>38</v>
      </c>
      <c r="C97" s="756"/>
      <c r="D97" s="780" t="s">
        <v>38</v>
      </c>
      <c r="E97" s="747"/>
      <c r="F97" s="781" t="s">
        <v>38</v>
      </c>
      <c r="G97" s="747"/>
      <c r="H97" s="782" t="s">
        <v>38</v>
      </c>
      <c r="I97" s="793"/>
      <c r="J97" s="782" t="s">
        <v>38</v>
      </c>
      <c r="K97" s="793"/>
      <c r="L97" s="782" t="s">
        <v>38</v>
      </c>
      <c r="M97" s="793"/>
      <c r="N97" s="782" t="s">
        <v>38</v>
      </c>
      <c r="O97" s="765"/>
      <c r="P97" s="782" t="s">
        <v>38</v>
      </c>
      <c r="Q97" s="765"/>
      <c r="R97" s="782" t="s">
        <v>38</v>
      </c>
      <c r="S97" s="765"/>
      <c r="T97" s="858"/>
      <c r="U97" s="858"/>
      <c r="V97" s="858"/>
      <c r="W97" s="791"/>
      <c r="X97" s="791"/>
    </row>
    <row r="98" spans="1:24" s="751" customFormat="1">
      <c r="A98" s="783" t="s">
        <v>56</v>
      </c>
      <c r="B98" s="784">
        <v>11.1</v>
      </c>
      <c r="C98" s="829"/>
      <c r="D98" s="786" t="s">
        <v>6</v>
      </c>
      <c r="E98" s="785"/>
      <c r="F98" s="787" t="s">
        <v>6</v>
      </c>
      <c r="G98" s="785"/>
      <c r="H98" s="788" t="s">
        <v>6</v>
      </c>
      <c r="I98" s="789"/>
      <c r="J98" s="788" t="s">
        <v>6</v>
      </c>
      <c r="K98" s="789"/>
      <c r="L98" s="788" t="s">
        <v>6</v>
      </c>
      <c r="M98" s="789"/>
      <c r="N98" s="788" t="s">
        <v>6</v>
      </c>
      <c r="O98" s="789"/>
      <c r="P98" s="790">
        <v>6.58</v>
      </c>
      <c r="Q98" s="789"/>
      <c r="R98" s="788" t="s">
        <v>6</v>
      </c>
      <c r="S98" s="789"/>
      <c r="T98" s="859"/>
      <c r="U98" s="859"/>
      <c r="V98" s="859"/>
      <c r="W98" s="791"/>
      <c r="X98" s="791"/>
    </row>
  </sheetData>
  <printOptions horizontalCentered="1" verticalCentered="1"/>
  <pageMargins left="0" right="0" top="0.25" bottom="0.25" header="0.25" footer="0.25"/>
  <pageSetup scale="43" orientation="landscape" r:id="rId1"/>
  <headerFooter alignWithMargins="0">
    <oddHeader>&amp;F</oddHeader>
    <oddFooter>&amp;Z&amp;F&amp;RPage &amp;P</oddFooter>
  </headerFooter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152"/>
  <sheetViews>
    <sheetView workbookViewId="0">
      <selection activeCell="N10" sqref="N10"/>
    </sheetView>
  </sheetViews>
  <sheetFormatPr defaultRowHeight="12.75"/>
  <cols>
    <col min="16" max="16" width="15.28515625" customWidth="1"/>
    <col min="19" max="19" width="9.7109375" bestFit="1" customWidth="1"/>
  </cols>
  <sheetData>
    <row r="1" spans="1:3" ht="13.5" thickBot="1">
      <c r="A1" s="930" t="s">
        <v>180</v>
      </c>
      <c r="C1" s="933" t="s">
        <v>202</v>
      </c>
    </row>
    <row r="2" spans="1:3" ht="12.75" customHeight="1">
      <c r="A2" s="931" t="s">
        <v>181</v>
      </c>
      <c r="C2" s="931" t="s">
        <v>203</v>
      </c>
    </row>
    <row r="3" spans="1:3">
      <c r="A3" s="931" t="s">
        <v>182</v>
      </c>
      <c r="C3" s="931" t="s">
        <v>204</v>
      </c>
    </row>
    <row r="4" spans="1:3" ht="13.5" thickBot="1">
      <c r="A4" s="932" t="s">
        <v>183</v>
      </c>
      <c r="C4" s="931" t="s">
        <v>205</v>
      </c>
    </row>
    <row r="5" spans="1:3" ht="13.5" thickBot="1">
      <c r="A5" s="931" t="s">
        <v>184</v>
      </c>
      <c r="C5" s="932" t="s">
        <v>206</v>
      </c>
    </row>
    <row r="6" spans="1:3">
      <c r="A6" s="931" t="s">
        <v>185</v>
      </c>
      <c r="C6" s="931" t="s">
        <v>207</v>
      </c>
    </row>
    <row r="7" spans="1:3">
      <c r="A7" s="931" t="s">
        <v>186</v>
      </c>
      <c r="C7" s="931" t="s">
        <v>208</v>
      </c>
    </row>
    <row r="8" spans="1:3" ht="13.5" thickBot="1">
      <c r="A8" s="931" t="s">
        <v>187</v>
      </c>
      <c r="C8" s="932" t="s">
        <v>209</v>
      </c>
    </row>
    <row r="9" spans="1:3">
      <c r="A9" s="931" t="s">
        <v>188</v>
      </c>
      <c r="C9" s="931" t="s">
        <v>210</v>
      </c>
    </row>
    <row r="10" spans="1:3" ht="13.5" thickBot="1">
      <c r="A10" s="932" t="s">
        <v>189</v>
      </c>
      <c r="C10" s="931" t="s">
        <v>211</v>
      </c>
    </row>
    <row r="11" spans="1:3" ht="12.75" customHeight="1">
      <c r="A11" s="931" t="s">
        <v>190</v>
      </c>
      <c r="C11" s="931" t="s">
        <v>212</v>
      </c>
    </row>
    <row r="12" spans="1:3" ht="13.5" thickBot="1">
      <c r="A12" s="931" t="s">
        <v>191</v>
      </c>
      <c r="C12" s="932" t="s">
        <v>213</v>
      </c>
    </row>
    <row r="13" spans="1:3">
      <c r="A13" s="931" t="s">
        <v>192</v>
      </c>
    </row>
    <row r="14" spans="1:3" ht="12.75" customHeight="1">
      <c r="A14" s="931" t="s">
        <v>193</v>
      </c>
    </row>
    <row r="15" spans="1:3">
      <c r="A15" s="931" t="s">
        <v>194</v>
      </c>
    </row>
    <row r="16" spans="1:3">
      <c r="A16" s="931" t="s">
        <v>195</v>
      </c>
    </row>
    <row r="17" spans="1:1" ht="12.75" customHeight="1">
      <c r="A17" s="931" t="s">
        <v>196</v>
      </c>
    </row>
    <row r="18" spans="1:1">
      <c r="A18" s="931" t="s">
        <v>197</v>
      </c>
    </row>
    <row r="19" spans="1:1">
      <c r="A19" s="931" t="s">
        <v>198</v>
      </c>
    </row>
    <row r="20" spans="1:1" ht="12.75" customHeight="1">
      <c r="A20" s="931" t="s">
        <v>199</v>
      </c>
    </row>
    <row r="21" spans="1:1">
      <c r="A21" s="931" t="s">
        <v>200</v>
      </c>
    </row>
    <row r="22" spans="1:1" ht="13.5" thickBot="1">
      <c r="A22" s="932" t="s">
        <v>201</v>
      </c>
    </row>
    <row r="23" spans="1:1" ht="12.75" customHeight="1"/>
    <row r="26" spans="1:1" ht="12.75" customHeight="1"/>
    <row r="29" spans="1:1" ht="12.75" customHeight="1"/>
    <row r="32" spans="1:1" ht="12.75" customHeight="1"/>
    <row r="35" ht="12.75" customHeight="1"/>
    <row r="38" ht="12.75" customHeight="1"/>
    <row r="41" ht="12.75" customHeight="1"/>
    <row r="44" ht="12.75" customHeight="1"/>
    <row r="47" ht="12.75" customHeight="1"/>
    <row r="50" ht="12.75" customHeight="1"/>
    <row r="53" ht="12.75" customHeight="1"/>
    <row r="56" ht="12.75" customHeight="1"/>
    <row r="59" ht="12.75" customHeight="1"/>
    <row r="62" ht="12.75" customHeight="1"/>
    <row r="65" ht="12.75" customHeight="1"/>
    <row r="68" ht="12.75" customHeight="1"/>
    <row r="71" ht="12.75" customHeight="1"/>
    <row r="74" ht="12.75" customHeight="1"/>
    <row r="77" ht="12.75" customHeight="1"/>
    <row r="80" ht="12.75" customHeight="1"/>
    <row r="83" ht="12.75" customHeight="1"/>
    <row r="86" ht="12.75" customHeight="1"/>
    <row r="89" ht="12.75" customHeight="1"/>
    <row r="92" ht="12.75" customHeight="1"/>
    <row r="95" ht="12.75" customHeight="1"/>
    <row r="98" ht="12.75" customHeight="1"/>
    <row r="101" ht="12.75" customHeight="1"/>
    <row r="104" ht="12.75" customHeight="1"/>
    <row r="107" ht="12.75" customHeight="1"/>
    <row r="110" ht="12.75" customHeight="1"/>
    <row r="113" ht="12.75" customHeight="1"/>
    <row r="116" ht="12.75" customHeight="1"/>
    <row r="119" ht="12.75" customHeight="1"/>
    <row r="122" ht="12.75" customHeight="1"/>
    <row r="125" ht="12.75" customHeight="1"/>
    <row r="128" ht="12.75" customHeight="1"/>
    <row r="131" ht="12.75" customHeight="1"/>
    <row r="134" ht="12.75" customHeight="1"/>
    <row r="137" ht="12.75" customHeight="1"/>
    <row r="140" ht="12.75" customHeight="1"/>
    <row r="143" ht="12.75" customHeight="1"/>
    <row r="146" ht="12.75" customHeight="1"/>
    <row r="149" ht="12.75" customHeight="1"/>
    <row r="152" ht="12.75" customHeight="1"/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8" r:id="rId3" name="Control 4">
          <controlPr defaultSize="0" r:id="rId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68" r:id="rId3" name="Control 4"/>
      </mc:Fallback>
    </mc:AlternateContent>
    <mc:AlternateContent xmlns:mc="http://schemas.openxmlformats.org/markup-compatibility/2006">
      <mc:Choice Requires="x14">
        <control shapeId="11269" r:id="rId5" name="Control 5">
          <controlPr defaultSize="0" r:id="rId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69" r:id="rId5" name="Control 5"/>
      </mc:Fallback>
    </mc:AlternateContent>
    <mc:AlternateContent xmlns:mc="http://schemas.openxmlformats.org/markup-compatibility/2006">
      <mc:Choice Requires="x14">
        <control shapeId="11270" r:id="rId7" name="Control 6">
          <controlPr defaultSize="0" r:id="rId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70" r:id="rId7" name="Control 6"/>
      </mc:Fallback>
    </mc:AlternateContent>
    <mc:AlternateContent xmlns:mc="http://schemas.openxmlformats.org/markup-compatibility/2006">
      <mc:Choice Requires="x14">
        <control shapeId="11274" r:id="rId9" name="Control 10">
          <controlPr defaultSize="0" r:id="rId1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74" r:id="rId9" name="Control 10"/>
      </mc:Fallback>
    </mc:AlternateContent>
    <mc:AlternateContent xmlns:mc="http://schemas.openxmlformats.org/markup-compatibility/2006">
      <mc:Choice Requires="x14">
        <control shapeId="11275" r:id="rId11" name="Control 11">
          <controlPr defaultSize="0" r:id="rId1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75" r:id="rId11" name="Control 11"/>
      </mc:Fallback>
    </mc:AlternateContent>
    <mc:AlternateContent xmlns:mc="http://schemas.openxmlformats.org/markup-compatibility/2006">
      <mc:Choice Requires="x14">
        <control shapeId="11276" r:id="rId13" name="Control 12">
          <controlPr defaultSize="0" r:id="rId1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76" r:id="rId13" name="Control 12"/>
      </mc:Fallback>
    </mc:AlternateContent>
    <mc:AlternateContent xmlns:mc="http://schemas.openxmlformats.org/markup-compatibility/2006">
      <mc:Choice Requires="x14">
        <control shapeId="11280" r:id="rId15" name="Control 16">
          <controlPr defaultSize="0" r:id="rId1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80" r:id="rId15" name="Control 16"/>
      </mc:Fallback>
    </mc:AlternateContent>
    <mc:AlternateContent xmlns:mc="http://schemas.openxmlformats.org/markup-compatibility/2006">
      <mc:Choice Requires="x14">
        <control shapeId="11281" r:id="rId17" name="Control 17">
          <controlPr defaultSize="0" r:id="rId1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81" r:id="rId17" name="Control 17"/>
      </mc:Fallback>
    </mc:AlternateContent>
    <mc:AlternateContent xmlns:mc="http://schemas.openxmlformats.org/markup-compatibility/2006">
      <mc:Choice Requires="x14">
        <control shapeId="11282" r:id="rId19" name="Control 18">
          <controlPr defaultSize="0" r:id="rId2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82" r:id="rId19" name="Control 18"/>
      </mc:Fallback>
    </mc:AlternateContent>
    <mc:AlternateContent xmlns:mc="http://schemas.openxmlformats.org/markup-compatibility/2006">
      <mc:Choice Requires="x14">
        <control shapeId="11286" r:id="rId21" name="Control 22">
          <controlPr defaultSize="0" r:id="rId2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86" r:id="rId21" name="Control 22"/>
      </mc:Fallback>
    </mc:AlternateContent>
    <mc:AlternateContent xmlns:mc="http://schemas.openxmlformats.org/markup-compatibility/2006">
      <mc:Choice Requires="x14">
        <control shapeId="11287" r:id="rId23" name="Control 23">
          <controlPr defaultSize="0" r:id="rId2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87" r:id="rId23" name="Control 23"/>
      </mc:Fallback>
    </mc:AlternateContent>
    <mc:AlternateContent xmlns:mc="http://schemas.openxmlformats.org/markup-compatibility/2006">
      <mc:Choice Requires="x14">
        <control shapeId="11288" r:id="rId25" name="Control 24">
          <controlPr defaultSize="0" r:id="rId2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88" r:id="rId25" name="Control 24"/>
      </mc:Fallback>
    </mc:AlternateContent>
    <mc:AlternateContent xmlns:mc="http://schemas.openxmlformats.org/markup-compatibility/2006">
      <mc:Choice Requires="x14">
        <control shapeId="11292" r:id="rId27" name="Control 28">
          <controlPr defaultSize="0" r:id="rId2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92" r:id="rId27" name="Control 28"/>
      </mc:Fallback>
    </mc:AlternateContent>
    <mc:AlternateContent xmlns:mc="http://schemas.openxmlformats.org/markup-compatibility/2006">
      <mc:Choice Requires="x14">
        <control shapeId="11293" r:id="rId29" name="Control 29">
          <controlPr defaultSize="0" r:id="rId3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93" r:id="rId29" name="Control 29"/>
      </mc:Fallback>
    </mc:AlternateContent>
    <mc:AlternateContent xmlns:mc="http://schemas.openxmlformats.org/markup-compatibility/2006">
      <mc:Choice Requires="x14">
        <control shapeId="11294" r:id="rId31" name="Control 30">
          <controlPr defaultSize="0" r:id="rId3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94" r:id="rId31" name="Control 30"/>
      </mc:Fallback>
    </mc:AlternateContent>
    <mc:AlternateContent xmlns:mc="http://schemas.openxmlformats.org/markup-compatibility/2006">
      <mc:Choice Requires="x14">
        <control shapeId="11298" r:id="rId33" name="Control 34">
          <controlPr defaultSize="0" r:id="rId3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98" r:id="rId33" name="Control 34"/>
      </mc:Fallback>
    </mc:AlternateContent>
    <mc:AlternateContent xmlns:mc="http://schemas.openxmlformats.org/markup-compatibility/2006">
      <mc:Choice Requires="x14">
        <control shapeId="11299" r:id="rId35" name="Control 35">
          <controlPr defaultSize="0" r:id="rId3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299" r:id="rId35" name="Control 35"/>
      </mc:Fallback>
    </mc:AlternateContent>
    <mc:AlternateContent xmlns:mc="http://schemas.openxmlformats.org/markup-compatibility/2006">
      <mc:Choice Requires="x14">
        <control shapeId="11300" r:id="rId37" name="Control 36">
          <controlPr defaultSize="0" r:id="rId3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00" r:id="rId37" name="Control 36"/>
      </mc:Fallback>
    </mc:AlternateContent>
    <mc:AlternateContent xmlns:mc="http://schemas.openxmlformats.org/markup-compatibility/2006">
      <mc:Choice Requires="x14">
        <control shapeId="11304" r:id="rId39" name="Control 40">
          <controlPr defaultSize="0" r:id="rId4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04" r:id="rId39" name="Control 40"/>
      </mc:Fallback>
    </mc:AlternateContent>
    <mc:AlternateContent xmlns:mc="http://schemas.openxmlformats.org/markup-compatibility/2006">
      <mc:Choice Requires="x14">
        <control shapeId="11305" r:id="rId41" name="Control 41">
          <controlPr defaultSize="0" r:id="rId4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05" r:id="rId41" name="Control 41"/>
      </mc:Fallback>
    </mc:AlternateContent>
    <mc:AlternateContent xmlns:mc="http://schemas.openxmlformats.org/markup-compatibility/2006">
      <mc:Choice Requires="x14">
        <control shapeId="11306" r:id="rId43" name="Control 42">
          <controlPr defaultSize="0" r:id="rId4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06" r:id="rId43" name="Control 42"/>
      </mc:Fallback>
    </mc:AlternateContent>
    <mc:AlternateContent xmlns:mc="http://schemas.openxmlformats.org/markup-compatibility/2006">
      <mc:Choice Requires="x14">
        <control shapeId="11310" r:id="rId45" name="Control 46">
          <controlPr defaultSize="0" r:id="rId4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10" r:id="rId45" name="Control 46"/>
      </mc:Fallback>
    </mc:AlternateContent>
    <mc:AlternateContent xmlns:mc="http://schemas.openxmlformats.org/markup-compatibility/2006">
      <mc:Choice Requires="x14">
        <control shapeId="11311" r:id="rId47" name="Control 47">
          <controlPr defaultSize="0" r:id="rId4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11" r:id="rId47" name="Control 47"/>
      </mc:Fallback>
    </mc:AlternateContent>
    <mc:AlternateContent xmlns:mc="http://schemas.openxmlformats.org/markup-compatibility/2006">
      <mc:Choice Requires="x14">
        <control shapeId="11312" r:id="rId49" name="Control 48">
          <controlPr defaultSize="0" r:id="rId5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12" r:id="rId49" name="Control 48"/>
      </mc:Fallback>
    </mc:AlternateContent>
    <mc:AlternateContent xmlns:mc="http://schemas.openxmlformats.org/markup-compatibility/2006">
      <mc:Choice Requires="x14">
        <control shapeId="11316" r:id="rId51" name="Control 52">
          <controlPr defaultSize="0" r:id="rId5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16" r:id="rId51" name="Control 52"/>
      </mc:Fallback>
    </mc:AlternateContent>
    <mc:AlternateContent xmlns:mc="http://schemas.openxmlformats.org/markup-compatibility/2006">
      <mc:Choice Requires="x14">
        <control shapeId="11317" r:id="rId53" name="Control 53">
          <controlPr defaultSize="0" r:id="rId5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17" r:id="rId53" name="Control 53"/>
      </mc:Fallback>
    </mc:AlternateContent>
    <mc:AlternateContent xmlns:mc="http://schemas.openxmlformats.org/markup-compatibility/2006">
      <mc:Choice Requires="x14">
        <control shapeId="11318" r:id="rId55" name="Control 54">
          <controlPr defaultSize="0" r:id="rId5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18" r:id="rId55" name="Control 54"/>
      </mc:Fallback>
    </mc:AlternateContent>
    <mc:AlternateContent xmlns:mc="http://schemas.openxmlformats.org/markup-compatibility/2006">
      <mc:Choice Requires="x14">
        <control shapeId="11322" r:id="rId57" name="Control 58">
          <controlPr defaultSize="0" r:id="rId5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22" r:id="rId57" name="Control 58"/>
      </mc:Fallback>
    </mc:AlternateContent>
    <mc:AlternateContent xmlns:mc="http://schemas.openxmlformats.org/markup-compatibility/2006">
      <mc:Choice Requires="x14">
        <control shapeId="11323" r:id="rId59" name="Control 59">
          <controlPr defaultSize="0" r:id="rId6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23" r:id="rId59" name="Control 59"/>
      </mc:Fallback>
    </mc:AlternateContent>
    <mc:AlternateContent xmlns:mc="http://schemas.openxmlformats.org/markup-compatibility/2006">
      <mc:Choice Requires="x14">
        <control shapeId="11324" r:id="rId61" name="Control 60">
          <controlPr defaultSize="0" r:id="rId6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24" r:id="rId61" name="Control 60"/>
      </mc:Fallback>
    </mc:AlternateContent>
    <mc:AlternateContent xmlns:mc="http://schemas.openxmlformats.org/markup-compatibility/2006">
      <mc:Choice Requires="x14">
        <control shapeId="11328" r:id="rId63" name="Control 64">
          <controlPr defaultSize="0" r:id="rId6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28" r:id="rId63" name="Control 64"/>
      </mc:Fallback>
    </mc:AlternateContent>
    <mc:AlternateContent xmlns:mc="http://schemas.openxmlformats.org/markup-compatibility/2006">
      <mc:Choice Requires="x14">
        <control shapeId="11329" r:id="rId65" name="Control 65">
          <controlPr defaultSize="0" r:id="rId6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29" r:id="rId65" name="Control 65"/>
      </mc:Fallback>
    </mc:AlternateContent>
    <mc:AlternateContent xmlns:mc="http://schemas.openxmlformats.org/markup-compatibility/2006">
      <mc:Choice Requires="x14">
        <control shapeId="11330" r:id="rId67" name="Control 66">
          <controlPr defaultSize="0" r:id="rId6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30" r:id="rId67" name="Control 66"/>
      </mc:Fallback>
    </mc:AlternateContent>
    <mc:AlternateContent xmlns:mc="http://schemas.openxmlformats.org/markup-compatibility/2006">
      <mc:Choice Requires="x14">
        <control shapeId="11334" r:id="rId69" name="Control 70">
          <controlPr defaultSize="0" r:id="rId7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34" r:id="rId69" name="Control 70"/>
      </mc:Fallback>
    </mc:AlternateContent>
    <mc:AlternateContent xmlns:mc="http://schemas.openxmlformats.org/markup-compatibility/2006">
      <mc:Choice Requires="x14">
        <control shapeId="11335" r:id="rId71" name="Control 71">
          <controlPr defaultSize="0" r:id="rId7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35" r:id="rId71" name="Control 71"/>
      </mc:Fallback>
    </mc:AlternateContent>
    <mc:AlternateContent xmlns:mc="http://schemas.openxmlformats.org/markup-compatibility/2006">
      <mc:Choice Requires="x14">
        <control shapeId="11336" r:id="rId73" name="Control 72">
          <controlPr defaultSize="0" r:id="rId7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36" r:id="rId73" name="Control 72"/>
      </mc:Fallback>
    </mc:AlternateContent>
    <mc:AlternateContent xmlns:mc="http://schemas.openxmlformats.org/markup-compatibility/2006">
      <mc:Choice Requires="x14">
        <control shapeId="11340" r:id="rId75" name="Control 76">
          <controlPr defaultSize="0" r:id="rId7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40" r:id="rId75" name="Control 76"/>
      </mc:Fallback>
    </mc:AlternateContent>
    <mc:AlternateContent xmlns:mc="http://schemas.openxmlformats.org/markup-compatibility/2006">
      <mc:Choice Requires="x14">
        <control shapeId="11341" r:id="rId77" name="Control 77">
          <controlPr defaultSize="0" r:id="rId7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41" r:id="rId77" name="Control 77"/>
      </mc:Fallback>
    </mc:AlternateContent>
    <mc:AlternateContent xmlns:mc="http://schemas.openxmlformats.org/markup-compatibility/2006">
      <mc:Choice Requires="x14">
        <control shapeId="11342" r:id="rId79" name="Control 78">
          <controlPr defaultSize="0" r:id="rId8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42" r:id="rId79" name="Control 78"/>
      </mc:Fallback>
    </mc:AlternateContent>
    <mc:AlternateContent xmlns:mc="http://schemas.openxmlformats.org/markup-compatibility/2006">
      <mc:Choice Requires="x14">
        <control shapeId="11346" r:id="rId81" name="Control 82">
          <controlPr defaultSize="0" r:id="rId8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46" r:id="rId81" name="Control 82"/>
      </mc:Fallback>
    </mc:AlternateContent>
    <mc:AlternateContent xmlns:mc="http://schemas.openxmlformats.org/markup-compatibility/2006">
      <mc:Choice Requires="x14">
        <control shapeId="11347" r:id="rId83" name="Control 83">
          <controlPr defaultSize="0" r:id="rId8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47" r:id="rId83" name="Control 83"/>
      </mc:Fallback>
    </mc:AlternateContent>
    <mc:AlternateContent xmlns:mc="http://schemas.openxmlformats.org/markup-compatibility/2006">
      <mc:Choice Requires="x14">
        <control shapeId="11348" r:id="rId85" name="Control 84">
          <controlPr defaultSize="0" r:id="rId8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48" r:id="rId85" name="Control 84"/>
      </mc:Fallback>
    </mc:AlternateContent>
    <mc:AlternateContent xmlns:mc="http://schemas.openxmlformats.org/markup-compatibility/2006">
      <mc:Choice Requires="x14">
        <control shapeId="11352" r:id="rId87" name="Control 88">
          <controlPr defaultSize="0" r:id="rId8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52" r:id="rId87" name="Control 88"/>
      </mc:Fallback>
    </mc:AlternateContent>
    <mc:AlternateContent xmlns:mc="http://schemas.openxmlformats.org/markup-compatibility/2006">
      <mc:Choice Requires="x14">
        <control shapeId="11353" r:id="rId89" name="Control 89">
          <controlPr defaultSize="0" r:id="rId9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53" r:id="rId89" name="Control 89"/>
      </mc:Fallback>
    </mc:AlternateContent>
    <mc:AlternateContent xmlns:mc="http://schemas.openxmlformats.org/markup-compatibility/2006">
      <mc:Choice Requires="x14">
        <control shapeId="11354" r:id="rId91" name="Control 90">
          <controlPr defaultSize="0" r:id="rId9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54" r:id="rId91" name="Control 90"/>
      </mc:Fallback>
    </mc:AlternateContent>
    <mc:AlternateContent xmlns:mc="http://schemas.openxmlformats.org/markup-compatibility/2006">
      <mc:Choice Requires="x14">
        <control shapeId="11358" r:id="rId93" name="Control 94">
          <controlPr defaultSize="0" r:id="rId9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58" r:id="rId93" name="Control 94"/>
      </mc:Fallback>
    </mc:AlternateContent>
    <mc:AlternateContent xmlns:mc="http://schemas.openxmlformats.org/markup-compatibility/2006">
      <mc:Choice Requires="x14">
        <control shapeId="11359" r:id="rId95" name="Control 95">
          <controlPr defaultSize="0" r:id="rId9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59" r:id="rId95" name="Control 95"/>
      </mc:Fallback>
    </mc:AlternateContent>
    <mc:AlternateContent xmlns:mc="http://schemas.openxmlformats.org/markup-compatibility/2006">
      <mc:Choice Requires="x14">
        <control shapeId="11360" r:id="rId97" name="Control 96">
          <controlPr defaultSize="0" r:id="rId9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60" r:id="rId97" name="Control 96"/>
      </mc:Fallback>
    </mc:AlternateContent>
    <mc:AlternateContent xmlns:mc="http://schemas.openxmlformats.org/markup-compatibility/2006">
      <mc:Choice Requires="x14">
        <control shapeId="11364" r:id="rId99" name="Control 100">
          <controlPr defaultSize="0" r:id="rId10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64" r:id="rId99" name="Control 100"/>
      </mc:Fallback>
    </mc:AlternateContent>
    <mc:AlternateContent xmlns:mc="http://schemas.openxmlformats.org/markup-compatibility/2006">
      <mc:Choice Requires="x14">
        <control shapeId="11365" r:id="rId101" name="Control 101">
          <controlPr defaultSize="0" r:id="rId10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65" r:id="rId101" name="Control 101"/>
      </mc:Fallback>
    </mc:AlternateContent>
    <mc:AlternateContent xmlns:mc="http://schemas.openxmlformats.org/markup-compatibility/2006">
      <mc:Choice Requires="x14">
        <control shapeId="11366" r:id="rId103" name="Control 102">
          <controlPr defaultSize="0" r:id="rId10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66" r:id="rId103" name="Control 102"/>
      </mc:Fallback>
    </mc:AlternateContent>
    <mc:AlternateContent xmlns:mc="http://schemas.openxmlformats.org/markup-compatibility/2006">
      <mc:Choice Requires="x14">
        <control shapeId="11370" r:id="rId105" name="Control 106">
          <controlPr defaultSize="0" r:id="rId10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70" r:id="rId105" name="Control 106"/>
      </mc:Fallback>
    </mc:AlternateContent>
    <mc:AlternateContent xmlns:mc="http://schemas.openxmlformats.org/markup-compatibility/2006">
      <mc:Choice Requires="x14">
        <control shapeId="11371" r:id="rId107" name="Control 107">
          <controlPr defaultSize="0" r:id="rId10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71" r:id="rId107" name="Control 107"/>
      </mc:Fallback>
    </mc:AlternateContent>
    <mc:AlternateContent xmlns:mc="http://schemas.openxmlformats.org/markup-compatibility/2006">
      <mc:Choice Requires="x14">
        <control shapeId="11372" r:id="rId109" name="Control 108">
          <controlPr defaultSize="0" r:id="rId11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72" r:id="rId109" name="Control 108"/>
      </mc:Fallback>
    </mc:AlternateContent>
    <mc:AlternateContent xmlns:mc="http://schemas.openxmlformats.org/markup-compatibility/2006">
      <mc:Choice Requires="x14">
        <control shapeId="11376" r:id="rId111" name="Control 112">
          <controlPr defaultSize="0" r:id="rId11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76" r:id="rId111" name="Control 112"/>
      </mc:Fallback>
    </mc:AlternateContent>
    <mc:AlternateContent xmlns:mc="http://schemas.openxmlformats.org/markup-compatibility/2006">
      <mc:Choice Requires="x14">
        <control shapeId="11377" r:id="rId113" name="Control 113">
          <controlPr defaultSize="0" r:id="rId11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77" r:id="rId113" name="Control 113"/>
      </mc:Fallback>
    </mc:AlternateContent>
    <mc:AlternateContent xmlns:mc="http://schemas.openxmlformats.org/markup-compatibility/2006">
      <mc:Choice Requires="x14">
        <control shapeId="11378" r:id="rId115" name="Control 114">
          <controlPr defaultSize="0" r:id="rId11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78" r:id="rId115" name="Control 114"/>
      </mc:Fallback>
    </mc:AlternateContent>
    <mc:AlternateContent xmlns:mc="http://schemas.openxmlformats.org/markup-compatibility/2006">
      <mc:Choice Requires="x14">
        <control shapeId="11382" r:id="rId117" name="Control 118">
          <controlPr defaultSize="0" r:id="rId11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82" r:id="rId117" name="Control 118"/>
      </mc:Fallback>
    </mc:AlternateContent>
    <mc:AlternateContent xmlns:mc="http://schemas.openxmlformats.org/markup-compatibility/2006">
      <mc:Choice Requires="x14">
        <control shapeId="11383" r:id="rId119" name="Control 119">
          <controlPr defaultSize="0" r:id="rId12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83" r:id="rId119" name="Control 119"/>
      </mc:Fallback>
    </mc:AlternateContent>
    <mc:AlternateContent xmlns:mc="http://schemas.openxmlformats.org/markup-compatibility/2006">
      <mc:Choice Requires="x14">
        <control shapeId="11384" r:id="rId121" name="Control 120">
          <controlPr defaultSize="0" r:id="rId12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84" r:id="rId121" name="Control 120"/>
      </mc:Fallback>
    </mc:AlternateContent>
    <mc:AlternateContent xmlns:mc="http://schemas.openxmlformats.org/markup-compatibility/2006">
      <mc:Choice Requires="x14">
        <control shapeId="11388" r:id="rId123" name="Control 124">
          <controlPr defaultSize="0" r:id="rId12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88" r:id="rId123" name="Control 124"/>
      </mc:Fallback>
    </mc:AlternateContent>
    <mc:AlternateContent xmlns:mc="http://schemas.openxmlformats.org/markup-compatibility/2006">
      <mc:Choice Requires="x14">
        <control shapeId="11389" r:id="rId125" name="Control 125">
          <controlPr defaultSize="0" r:id="rId12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89" r:id="rId125" name="Control 125"/>
      </mc:Fallback>
    </mc:AlternateContent>
    <mc:AlternateContent xmlns:mc="http://schemas.openxmlformats.org/markup-compatibility/2006">
      <mc:Choice Requires="x14">
        <control shapeId="11390" r:id="rId127" name="Control 126">
          <controlPr defaultSize="0" r:id="rId12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90" r:id="rId127" name="Control 126"/>
      </mc:Fallback>
    </mc:AlternateContent>
    <mc:AlternateContent xmlns:mc="http://schemas.openxmlformats.org/markup-compatibility/2006">
      <mc:Choice Requires="x14">
        <control shapeId="11394" r:id="rId129" name="Control 130">
          <controlPr defaultSize="0" r:id="rId13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94" r:id="rId129" name="Control 130"/>
      </mc:Fallback>
    </mc:AlternateContent>
    <mc:AlternateContent xmlns:mc="http://schemas.openxmlformats.org/markup-compatibility/2006">
      <mc:Choice Requires="x14">
        <control shapeId="11395" r:id="rId131" name="Control 131">
          <controlPr defaultSize="0" r:id="rId13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95" r:id="rId131" name="Control 131"/>
      </mc:Fallback>
    </mc:AlternateContent>
    <mc:AlternateContent xmlns:mc="http://schemas.openxmlformats.org/markup-compatibility/2006">
      <mc:Choice Requires="x14">
        <control shapeId="11396" r:id="rId133" name="Control 132">
          <controlPr defaultSize="0" r:id="rId13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396" r:id="rId133" name="Control 132"/>
      </mc:Fallback>
    </mc:AlternateContent>
    <mc:AlternateContent xmlns:mc="http://schemas.openxmlformats.org/markup-compatibility/2006">
      <mc:Choice Requires="x14">
        <control shapeId="11400" r:id="rId135" name="Control 136">
          <controlPr defaultSize="0" r:id="rId13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00" r:id="rId135" name="Control 136"/>
      </mc:Fallback>
    </mc:AlternateContent>
    <mc:AlternateContent xmlns:mc="http://schemas.openxmlformats.org/markup-compatibility/2006">
      <mc:Choice Requires="x14">
        <control shapeId="11401" r:id="rId137" name="Control 137">
          <controlPr defaultSize="0" r:id="rId13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01" r:id="rId137" name="Control 137"/>
      </mc:Fallback>
    </mc:AlternateContent>
    <mc:AlternateContent xmlns:mc="http://schemas.openxmlformats.org/markup-compatibility/2006">
      <mc:Choice Requires="x14">
        <control shapeId="11402" r:id="rId139" name="Control 138">
          <controlPr defaultSize="0" r:id="rId14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02" r:id="rId139" name="Control 138"/>
      </mc:Fallback>
    </mc:AlternateContent>
    <mc:AlternateContent xmlns:mc="http://schemas.openxmlformats.org/markup-compatibility/2006">
      <mc:Choice Requires="x14">
        <control shapeId="11406" r:id="rId141" name="Control 142">
          <controlPr defaultSize="0" r:id="rId14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06" r:id="rId141" name="Control 142"/>
      </mc:Fallback>
    </mc:AlternateContent>
    <mc:AlternateContent xmlns:mc="http://schemas.openxmlformats.org/markup-compatibility/2006">
      <mc:Choice Requires="x14">
        <control shapeId="11407" r:id="rId143" name="Control 143">
          <controlPr defaultSize="0" r:id="rId14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07" r:id="rId143" name="Control 143"/>
      </mc:Fallback>
    </mc:AlternateContent>
    <mc:AlternateContent xmlns:mc="http://schemas.openxmlformats.org/markup-compatibility/2006">
      <mc:Choice Requires="x14">
        <control shapeId="11408" r:id="rId145" name="Control 144">
          <controlPr defaultSize="0" r:id="rId14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08" r:id="rId145" name="Control 144"/>
      </mc:Fallback>
    </mc:AlternateContent>
    <mc:AlternateContent xmlns:mc="http://schemas.openxmlformats.org/markup-compatibility/2006">
      <mc:Choice Requires="x14">
        <control shapeId="11412" r:id="rId147" name="Control 148">
          <controlPr defaultSize="0" r:id="rId14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12" r:id="rId147" name="Control 148"/>
      </mc:Fallback>
    </mc:AlternateContent>
    <mc:AlternateContent xmlns:mc="http://schemas.openxmlformats.org/markup-compatibility/2006">
      <mc:Choice Requires="x14">
        <control shapeId="11413" r:id="rId149" name="Control 149">
          <controlPr defaultSize="0" r:id="rId15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13" r:id="rId149" name="Control 149"/>
      </mc:Fallback>
    </mc:AlternateContent>
    <mc:AlternateContent xmlns:mc="http://schemas.openxmlformats.org/markup-compatibility/2006">
      <mc:Choice Requires="x14">
        <control shapeId="11414" r:id="rId151" name="Control 150">
          <controlPr defaultSize="0" r:id="rId15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14" r:id="rId151" name="Control 150"/>
      </mc:Fallback>
    </mc:AlternateContent>
    <mc:AlternateContent xmlns:mc="http://schemas.openxmlformats.org/markup-compatibility/2006">
      <mc:Choice Requires="x14">
        <control shapeId="11418" r:id="rId153" name="Control 154">
          <controlPr defaultSize="0" r:id="rId15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18" r:id="rId153" name="Control 154"/>
      </mc:Fallback>
    </mc:AlternateContent>
    <mc:AlternateContent xmlns:mc="http://schemas.openxmlformats.org/markup-compatibility/2006">
      <mc:Choice Requires="x14">
        <control shapeId="11419" r:id="rId155" name="Control 155">
          <controlPr defaultSize="0" r:id="rId15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19" r:id="rId155" name="Control 155"/>
      </mc:Fallback>
    </mc:AlternateContent>
    <mc:AlternateContent xmlns:mc="http://schemas.openxmlformats.org/markup-compatibility/2006">
      <mc:Choice Requires="x14">
        <control shapeId="11420" r:id="rId157" name="Control 156">
          <controlPr defaultSize="0" r:id="rId15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20" r:id="rId157" name="Control 156"/>
      </mc:Fallback>
    </mc:AlternateContent>
    <mc:AlternateContent xmlns:mc="http://schemas.openxmlformats.org/markup-compatibility/2006">
      <mc:Choice Requires="x14">
        <control shapeId="11424" r:id="rId159" name="Control 160">
          <controlPr defaultSize="0" r:id="rId16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24" r:id="rId159" name="Control 160"/>
      </mc:Fallback>
    </mc:AlternateContent>
    <mc:AlternateContent xmlns:mc="http://schemas.openxmlformats.org/markup-compatibility/2006">
      <mc:Choice Requires="x14">
        <control shapeId="11425" r:id="rId161" name="Control 161">
          <controlPr defaultSize="0" r:id="rId16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25" r:id="rId161" name="Control 161"/>
      </mc:Fallback>
    </mc:AlternateContent>
    <mc:AlternateContent xmlns:mc="http://schemas.openxmlformats.org/markup-compatibility/2006">
      <mc:Choice Requires="x14">
        <control shapeId="11426" r:id="rId163" name="Control 162">
          <controlPr defaultSize="0" r:id="rId16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26" r:id="rId163" name="Control 162"/>
      </mc:Fallback>
    </mc:AlternateContent>
    <mc:AlternateContent xmlns:mc="http://schemas.openxmlformats.org/markup-compatibility/2006">
      <mc:Choice Requires="x14">
        <control shapeId="11430" r:id="rId165" name="Control 166">
          <controlPr defaultSize="0" r:id="rId16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30" r:id="rId165" name="Control 166"/>
      </mc:Fallback>
    </mc:AlternateContent>
    <mc:AlternateContent xmlns:mc="http://schemas.openxmlformats.org/markup-compatibility/2006">
      <mc:Choice Requires="x14">
        <control shapeId="11431" r:id="rId167" name="Control 167">
          <controlPr defaultSize="0" r:id="rId16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31" r:id="rId167" name="Control 167"/>
      </mc:Fallback>
    </mc:AlternateContent>
    <mc:AlternateContent xmlns:mc="http://schemas.openxmlformats.org/markup-compatibility/2006">
      <mc:Choice Requires="x14">
        <control shapeId="11432" r:id="rId169" name="Control 168">
          <controlPr defaultSize="0" r:id="rId17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32" r:id="rId169" name="Control 168"/>
      </mc:Fallback>
    </mc:AlternateContent>
    <mc:AlternateContent xmlns:mc="http://schemas.openxmlformats.org/markup-compatibility/2006">
      <mc:Choice Requires="x14">
        <control shapeId="11436" r:id="rId171" name="Control 172">
          <controlPr defaultSize="0" r:id="rId17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36" r:id="rId171" name="Control 172"/>
      </mc:Fallback>
    </mc:AlternateContent>
    <mc:AlternateContent xmlns:mc="http://schemas.openxmlformats.org/markup-compatibility/2006">
      <mc:Choice Requires="x14">
        <control shapeId="11437" r:id="rId173" name="Control 173">
          <controlPr defaultSize="0" r:id="rId17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37" r:id="rId173" name="Control 173"/>
      </mc:Fallback>
    </mc:AlternateContent>
    <mc:AlternateContent xmlns:mc="http://schemas.openxmlformats.org/markup-compatibility/2006">
      <mc:Choice Requires="x14">
        <control shapeId="11438" r:id="rId175" name="Control 174">
          <controlPr defaultSize="0" r:id="rId17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38" r:id="rId175" name="Control 174"/>
      </mc:Fallback>
    </mc:AlternateContent>
    <mc:AlternateContent xmlns:mc="http://schemas.openxmlformats.org/markup-compatibility/2006">
      <mc:Choice Requires="x14">
        <control shapeId="11442" r:id="rId177" name="Control 178">
          <controlPr defaultSize="0" r:id="rId17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42" r:id="rId177" name="Control 178"/>
      </mc:Fallback>
    </mc:AlternateContent>
    <mc:AlternateContent xmlns:mc="http://schemas.openxmlformats.org/markup-compatibility/2006">
      <mc:Choice Requires="x14">
        <control shapeId="11443" r:id="rId179" name="Control 179">
          <controlPr defaultSize="0" r:id="rId18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43" r:id="rId179" name="Control 179"/>
      </mc:Fallback>
    </mc:AlternateContent>
    <mc:AlternateContent xmlns:mc="http://schemas.openxmlformats.org/markup-compatibility/2006">
      <mc:Choice Requires="x14">
        <control shapeId="11444" r:id="rId181" name="Control 180">
          <controlPr defaultSize="0" r:id="rId18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44" r:id="rId181" name="Control 180"/>
      </mc:Fallback>
    </mc:AlternateContent>
    <mc:AlternateContent xmlns:mc="http://schemas.openxmlformats.org/markup-compatibility/2006">
      <mc:Choice Requires="x14">
        <control shapeId="11448" r:id="rId183" name="Control 184">
          <controlPr defaultSize="0" r:id="rId18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48" r:id="rId183" name="Control 184"/>
      </mc:Fallback>
    </mc:AlternateContent>
    <mc:AlternateContent xmlns:mc="http://schemas.openxmlformats.org/markup-compatibility/2006">
      <mc:Choice Requires="x14">
        <control shapeId="11449" r:id="rId185" name="Control 185">
          <controlPr defaultSize="0" r:id="rId18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49" r:id="rId185" name="Control 185"/>
      </mc:Fallback>
    </mc:AlternateContent>
    <mc:AlternateContent xmlns:mc="http://schemas.openxmlformats.org/markup-compatibility/2006">
      <mc:Choice Requires="x14">
        <control shapeId="11450" r:id="rId187" name="Control 186">
          <controlPr defaultSize="0" r:id="rId18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50" r:id="rId187" name="Control 186"/>
      </mc:Fallback>
    </mc:AlternateContent>
    <mc:AlternateContent xmlns:mc="http://schemas.openxmlformats.org/markup-compatibility/2006">
      <mc:Choice Requires="x14">
        <control shapeId="11454" r:id="rId189" name="Control 190">
          <controlPr defaultSize="0" r:id="rId19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54" r:id="rId189" name="Control 190"/>
      </mc:Fallback>
    </mc:AlternateContent>
    <mc:AlternateContent xmlns:mc="http://schemas.openxmlformats.org/markup-compatibility/2006">
      <mc:Choice Requires="x14">
        <control shapeId="11455" r:id="rId191" name="Control 191">
          <controlPr defaultSize="0" r:id="rId19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55" r:id="rId191" name="Control 191"/>
      </mc:Fallback>
    </mc:AlternateContent>
    <mc:AlternateContent xmlns:mc="http://schemas.openxmlformats.org/markup-compatibility/2006">
      <mc:Choice Requires="x14">
        <control shapeId="11456" r:id="rId193" name="Control 192">
          <controlPr defaultSize="0" r:id="rId19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56" r:id="rId193" name="Control 192"/>
      </mc:Fallback>
    </mc:AlternateContent>
    <mc:AlternateContent xmlns:mc="http://schemas.openxmlformats.org/markup-compatibility/2006">
      <mc:Choice Requires="x14">
        <control shapeId="11460" r:id="rId195" name="Control 196">
          <controlPr defaultSize="0" r:id="rId19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60" r:id="rId195" name="Control 196"/>
      </mc:Fallback>
    </mc:AlternateContent>
    <mc:AlternateContent xmlns:mc="http://schemas.openxmlformats.org/markup-compatibility/2006">
      <mc:Choice Requires="x14">
        <control shapeId="11461" r:id="rId197" name="Control 197">
          <controlPr defaultSize="0" r:id="rId19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61" r:id="rId197" name="Control 197"/>
      </mc:Fallback>
    </mc:AlternateContent>
    <mc:AlternateContent xmlns:mc="http://schemas.openxmlformats.org/markup-compatibility/2006">
      <mc:Choice Requires="x14">
        <control shapeId="11462" r:id="rId199" name="Control 198">
          <controlPr defaultSize="0" r:id="rId20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62" r:id="rId199" name="Control 198"/>
      </mc:Fallback>
    </mc:AlternateContent>
    <mc:AlternateContent xmlns:mc="http://schemas.openxmlformats.org/markup-compatibility/2006">
      <mc:Choice Requires="x14">
        <control shapeId="11466" r:id="rId201" name="Control 202">
          <controlPr defaultSize="0" r:id="rId20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66" r:id="rId201" name="Control 202"/>
      </mc:Fallback>
    </mc:AlternateContent>
    <mc:AlternateContent xmlns:mc="http://schemas.openxmlformats.org/markup-compatibility/2006">
      <mc:Choice Requires="x14">
        <control shapeId="11467" r:id="rId203" name="Control 203">
          <controlPr defaultSize="0" r:id="rId20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67" r:id="rId203" name="Control 203"/>
      </mc:Fallback>
    </mc:AlternateContent>
    <mc:AlternateContent xmlns:mc="http://schemas.openxmlformats.org/markup-compatibility/2006">
      <mc:Choice Requires="x14">
        <control shapeId="11468" r:id="rId205" name="Control 204">
          <controlPr defaultSize="0" r:id="rId20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68" r:id="rId205" name="Control 204"/>
      </mc:Fallback>
    </mc:AlternateContent>
    <mc:AlternateContent xmlns:mc="http://schemas.openxmlformats.org/markup-compatibility/2006">
      <mc:Choice Requires="x14">
        <control shapeId="11472" r:id="rId207" name="Control 208">
          <controlPr defaultSize="0" r:id="rId20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72" r:id="rId207" name="Control 208"/>
      </mc:Fallback>
    </mc:AlternateContent>
    <mc:AlternateContent xmlns:mc="http://schemas.openxmlformats.org/markup-compatibility/2006">
      <mc:Choice Requires="x14">
        <control shapeId="11473" r:id="rId209" name="Control 209">
          <controlPr defaultSize="0" r:id="rId21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73" r:id="rId209" name="Control 209"/>
      </mc:Fallback>
    </mc:AlternateContent>
    <mc:AlternateContent xmlns:mc="http://schemas.openxmlformats.org/markup-compatibility/2006">
      <mc:Choice Requires="x14">
        <control shapeId="11474" r:id="rId211" name="Control 210">
          <controlPr defaultSize="0" r:id="rId21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74" r:id="rId211" name="Control 210"/>
      </mc:Fallback>
    </mc:AlternateContent>
    <mc:AlternateContent xmlns:mc="http://schemas.openxmlformats.org/markup-compatibility/2006">
      <mc:Choice Requires="x14">
        <control shapeId="11478" r:id="rId213" name="Control 214">
          <controlPr defaultSize="0" r:id="rId21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78" r:id="rId213" name="Control 214"/>
      </mc:Fallback>
    </mc:AlternateContent>
    <mc:AlternateContent xmlns:mc="http://schemas.openxmlformats.org/markup-compatibility/2006">
      <mc:Choice Requires="x14">
        <control shapeId="11479" r:id="rId215" name="Control 215">
          <controlPr defaultSize="0" r:id="rId21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79" r:id="rId215" name="Control 215"/>
      </mc:Fallback>
    </mc:AlternateContent>
    <mc:AlternateContent xmlns:mc="http://schemas.openxmlformats.org/markup-compatibility/2006">
      <mc:Choice Requires="x14">
        <control shapeId="11480" r:id="rId217" name="Control 216">
          <controlPr defaultSize="0" r:id="rId21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80" r:id="rId217" name="Control 216"/>
      </mc:Fallback>
    </mc:AlternateContent>
    <mc:AlternateContent xmlns:mc="http://schemas.openxmlformats.org/markup-compatibility/2006">
      <mc:Choice Requires="x14">
        <control shapeId="11484" r:id="rId219" name="Control 220">
          <controlPr defaultSize="0" r:id="rId22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84" r:id="rId219" name="Control 220"/>
      </mc:Fallback>
    </mc:AlternateContent>
    <mc:AlternateContent xmlns:mc="http://schemas.openxmlformats.org/markup-compatibility/2006">
      <mc:Choice Requires="x14">
        <control shapeId="11485" r:id="rId221" name="Control 221">
          <controlPr defaultSize="0" r:id="rId22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85" r:id="rId221" name="Control 221"/>
      </mc:Fallback>
    </mc:AlternateContent>
    <mc:AlternateContent xmlns:mc="http://schemas.openxmlformats.org/markup-compatibility/2006">
      <mc:Choice Requires="x14">
        <control shapeId="11486" r:id="rId223" name="Control 222">
          <controlPr defaultSize="0" r:id="rId22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86" r:id="rId223" name="Control 222"/>
      </mc:Fallback>
    </mc:AlternateContent>
    <mc:AlternateContent xmlns:mc="http://schemas.openxmlformats.org/markup-compatibility/2006">
      <mc:Choice Requires="x14">
        <control shapeId="11490" r:id="rId225" name="Control 226">
          <controlPr defaultSize="0" r:id="rId22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90" r:id="rId225" name="Control 226"/>
      </mc:Fallback>
    </mc:AlternateContent>
    <mc:AlternateContent xmlns:mc="http://schemas.openxmlformats.org/markup-compatibility/2006">
      <mc:Choice Requires="x14">
        <control shapeId="11491" r:id="rId227" name="Control 227">
          <controlPr defaultSize="0" r:id="rId22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91" r:id="rId227" name="Control 227"/>
      </mc:Fallback>
    </mc:AlternateContent>
    <mc:AlternateContent xmlns:mc="http://schemas.openxmlformats.org/markup-compatibility/2006">
      <mc:Choice Requires="x14">
        <control shapeId="11492" r:id="rId229" name="Control 228">
          <controlPr defaultSize="0" r:id="rId23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92" r:id="rId229" name="Control 228"/>
      </mc:Fallback>
    </mc:AlternateContent>
    <mc:AlternateContent xmlns:mc="http://schemas.openxmlformats.org/markup-compatibility/2006">
      <mc:Choice Requires="x14">
        <control shapeId="11496" r:id="rId231" name="Control 232">
          <controlPr defaultSize="0" r:id="rId23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96" r:id="rId231" name="Control 232"/>
      </mc:Fallback>
    </mc:AlternateContent>
    <mc:AlternateContent xmlns:mc="http://schemas.openxmlformats.org/markup-compatibility/2006">
      <mc:Choice Requires="x14">
        <control shapeId="11497" r:id="rId233" name="Control 233">
          <controlPr defaultSize="0" r:id="rId23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97" r:id="rId233" name="Control 233"/>
      </mc:Fallback>
    </mc:AlternateContent>
    <mc:AlternateContent xmlns:mc="http://schemas.openxmlformats.org/markup-compatibility/2006">
      <mc:Choice Requires="x14">
        <control shapeId="11498" r:id="rId235" name="Control 234">
          <controlPr defaultSize="0" r:id="rId23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498" r:id="rId235" name="Control 234"/>
      </mc:Fallback>
    </mc:AlternateContent>
    <mc:AlternateContent xmlns:mc="http://schemas.openxmlformats.org/markup-compatibility/2006">
      <mc:Choice Requires="x14">
        <control shapeId="11502" r:id="rId237" name="Control 238">
          <controlPr defaultSize="0" r:id="rId23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02" r:id="rId237" name="Control 238"/>
      </mc:Fallback>
    </mc:AlternateContent>
    <mc:AlternateContent xmlns:mc="http://schemas.openxmlformats.org/markup-compatibility/2006">
      <mc:Choice Requires="x14">
        <control shapeId="11503" r:id="rId239" name="Control 239">
          <controlPr defaultSize="0" r:id="rId24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03" r:id="rId239" name="Control 239"/>
      </mc:Fallback>
    </mc:AlternateContent>
    <mc:AlternateContent xmlns:mc="http://schemas.openxmlformats.org/markup-compatibility/2006">
      <mc:Choice Requires="x14">
        <control shapeId="11504" r:id="rId241" name="Control 240">
          <controlPr defaultSize="0" r:id="rId24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04" r:id="rId241" name="Control 240"/>
      </mc:Fallback>
    </mc:AlternateContent>
    <mc:AlternateContent xmlns:mc="http://schemas.openxmlformats.org/markup-compatibility/2006">
      <mc:Choice Requires="x14">
        <control shapeId="11508" r:id="rId243" name="Control 244">
          <controlPr defaultSize="0" r:id="rId24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08" r:id="rId243" name="Control 244"/>
      </mc:Fallback>
    </mc:AlternateContent>
    <mc:AlternateContent xmlns:mc="http://schemas.openxmlformats.org/markup-compatibility/2006">
      <mc:Choice Requires="x14">
        <control shapeId="11509" r:id="rId245" name="Control 245">
          <controlPr defaultSize="0" r:id="rId24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09" r:id="rId245" name="Control 245"/>
      </mc:Fallback>
    </mc:AlternateContent>
    <mc:AlternateContent xmlns:mc="http://schemas.openxmlformats.org/markup-compatibility/2006">
      <mc:Choice Requires="x14">
        <control shapeId="11510" r:id="rId247" name="Control 246">
          <controlPr defaultSize="0" r:id="rId24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10" r:id="rId247" name="Control 246"/>
      </mc:Fallback>
    </mc:AlternateContent>
    <mc:AlternateContent xmlns:mc="http://schemas.openxmlformats.org/markup-compatibility/2006">
      <mc:Choice Requires="x14">
        <control shapeId="11514" r:id="rId249" name="Control 250">
          <controlPr defaultSize="0" r:id="rId25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14" r:id="rId249" name="Control 250"/>
      </mc:Fallback>
    </mc:AlternateContent>
    <mc:AlternateContent xmlns:mc="http://schemas.openxmlformats.org/markup-compatibility/2006">
      <mc:Choice Requires="x14">
        <control shapeId="11515" r:id="rId251" name="Control 251">
          <controlPr defaultSize="0" r:id="rId25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15" r:id="rId251" name="Control 251"/>
      </mc:Fallback>
    </mc:AlternateContent>
    <mc:AlternateContent xmlns:mc="http://schemas.openxmlformats.org/markup-compatibility/2006">
      <mc:Choice Requires="x14">
        <control shapeId="11516" r:id="rId253" name="Control 252">
          <controlPr defaultSize="0" r:id="rId25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16" r:id="rId253" name="Control 252"/>
      </mc:Fallback>
    </mc:AlternateContent>
    <mc:AlternateContent xmlns:mc="http://schemas.openxmlformats.org/markup-compatibility/2006">
      <mc:Choice Requires="x14">
        <control shapeId="11520" r:id="rId255" name="Control 256">
          <controlPr defaultSize="0" r:id="rId25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20" r:id="rId255" name="Control 256"/>
      </mc:Fallback>
    </mc:AlternateContent>
    <mc:AlternateContent xmlns:mc="http://schemas.openxmlformats.org/markup-compatibility/2006">
      <mc:Choice Requires="x14">
        <control shapeId="11521" r:id="rId257" name="Control 257">
          <controlPr defaultSize="0" r:id="rId25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21" r:id="rId257" name="Control 257"/>
      </mc:Fallback>
    </mc:AlternateContent>
    <mc:AlternateContent xmlns:mc="http://schemas.openxmlformats.org/markup-compatibility/2006">
      <mc:Choice Requires="x14">
        <control shapeId="11522" r:id="rId259" name="Control 258">
          <controlPr defaultSize="0" r:id="rId26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22" r:id="rId259" name="Control 258"/>
      </mc:Fallback>
    </mc:AlternateContent>
    <mc:AlternateContent xmlns:mc="http://schemas.openxmlformats.org/markup-compatibility/2006">
      <mc:Choice Requires="x14">
        <control shapeId="11526" r:id="rId261" name="Control 262">
          <controlPr defaultSize="0" r:id="rId26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26" r:id="rId261" name="Control 262"/>
      </mc:Fallback>
    </mc:AlternateContent>
    <mc:AlternateContent xmlns:mc="http://schemas.openxmlformats.org/markup-compatibility/2006">
      <mc:Choice Requires="x14">
        <control shapeId="11527" r:id="rId263" name="Control 263">
          <controlPr defaultSize="0" r:id="rId26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27" r:id="rId263" name="Control 263"/>
      </mc:Fallback>
    </mc:AlternateContent>
    <mc:AlternateContent xmlns:mc="http://schemas.openxmlformats.org/markup-compatibility/2006">
      <mc:Choice Requires="x14">
        <control shapeId="11528" r:id="rId265" name="Control 264">
          <controlPr defaultSize="0" r:id="rId26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28" r:id="rId265" name="Control 264"/>
      </mc:Fallback>
    </mc:AlternateContent>
    <mc:AlternateContent xmlns:mc="http://schemas.openxmlformats.org/markup-compatibility/2006">
      <mc:Choice Requires="x14">
        <control shapeId="11532" r:id="rId267" name="Control 268">
          <controlPr defaultSize="0" r:id="rId26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32" r:id="rId267" name="Control 268"/>
      </mc:Fallback>
    </mc:AlternateContent>
    <mc:AlternateContent xmlns:mc="http://schemas.openxmlformats.org/markup-compatibility/2006">
      <mc:Choice Requires="x14">
        <control shapeId="11533" r:id="rId269" name="Control 269">
          <controlPr defaultSize="0" r:id="rId27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33" r:id="rId269" name="Control 269"/>
      </mc:Fallback>
    </mc:AlternateContent>
    <mc:AlternateContent xmlns:mc="http://schemas.openxmlformats.org/markup-compatibility/2006">
      <mc:Choice Requires="x14">
        <control shapeId="11534" r:id="rId271" name="Control 270">
          <controlPr defaultSize="0" r:id="rId27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34" r:id="rId271" name="Control 270"/>
      </mc:Fallback>
    </mc:AlternateContent>
    <mc:AlternateContent xmlns:mc="http://schemas.openxmlformats.org/markup-compatibility/2006">
      <mc:Choice Requires="x14">
        <control shapeId="11538" r:id="rId273" name="Control 274">
          <controlPr defaultSize="0" r:id="rId27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38" r:id="rId273" name="Control 274"/>
      </mc:Fallback>
    </mc:AlternateContent>
    <mc:AlternateContent xmlns:mc="http://schemas.openxmlformats.org/markup-compatibility/2006">
      <mc:Choice Requires="x14">
        <control shapeId="11539" r:id="rId275" name="Control 275">
          <controlPr defaultSize="0" r:id="rId27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39" r:id="rId275" name="Control 275"/>
      </mc:Fallback>
    </mc:AlternateContent>
    <mc:AlternateContent xmlns:mc="http://schemas.openxmlformats.org/markup-compatibility/2006">
      <mc:Choice Requires="x14">
        <control shapeId="11540" r:id="rId277" name="Control 276">
          <controlPr defaultSize="0" r:id="rId27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40" r:id="rId277" name="Control 276"/>
      </mc:Fallback>
    </mc:AlternateContent>
    <mc:AlternateContent xmlns:mc="http://schemas.openxmlformats.org/markup-compatibility/2006">
      <mc:Choice Requires="x14">
        <control shapeId="11544" r:id="rId279" name="Control 280">
          <controlPr defaultSize="0" r:id="rId28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44" r:id="rId279" name="Control 280"/>
      </mc:Fallback>
    </mc:AlternateContent>
    <mc:AlternateContent xmlns:mc="http://schemas.openxmlformats.org/markup-compatibility/2006">
      <mc:Choice Requires="x14">
        <control shapeId="11545" r:id="rId281" name="Control 281">
          <controlPr defaultSize="0" r:id="rId28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45" r:id="rId281" name="Control 281"/>
      </mc:Fallback>
    </mc:AlternateContent>
    <mc:AlternateContent xmlns:mc="http://schemas.openxmlformats.org/markup-compatibility/2006">
      <mc:Choice Requires="x14">
        <control shapeId="11546" r:id="rId283" name="Control 282">
          <controlPr defaultSize="0" r:id="rId28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46" r:id="rId283" name="Control 282"/>
      </mc:Fallback>
    </mc:AlternateContent>
    <mc:AlternateContent xmlns:mc="http://schemas.openxmlformats.org/markup-compatibility/2006">
      <mc:Choice Requires="x14">
        <control shapeId="11550" r:id="rId285" name="Control 286">
          <controlPr defaultSize="0" r:id="rId28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50" r:id="rId285" name="Control 286"/>
      </mc:Fallback>
    </mc:AlternateContent>
    <mc:AlternateContent xmlns:mc="http://schemas.openxmlformats.org/markup-compatibility/2006">
      <mc:Choice Requires="x14">
        <control shapeId="11551" r:id="rId287" name="Control 287">
          <controlPr defaultSize="0" r:id="rId28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51" r:id="rId287" name="Control 287"/>
      </mc:Fallback>
    </mc:AlternateContent>
    <mc:AlternateContent xmlns:mc="http://schemas.openxmlformats.org/markup-compatibility/2006">
      <mc:Choice Requires="x14">
        <control shapeId="11552" r:id="rId289" name="Control 288">
          <controlPr defaultSize="0" r:id="rId29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52" r:id="rId289" name="Control 288"/>
      </mc:Fallback>
    </mc:AlternateContent>
    <mc:AlternateContent xmlns:mc="http://schemas.openxmlformats.org/markup-compatibility/2006">
      <mc:Choice Requires="x14">
        <control shapeId="11556" r:id="rId291" name="Control 292">
          <controlPr defaultSize="0" r:id="rId29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56" r:id="rId291" name="Control 292"/>
      </mc:Fallback>
    </mc:AlternateContent>
    <mc:AlternateContent xmlns:mc="http://schemas.openxmlformats.org/markup-compatibility/2006">
      <mc:Choice Requires="x14">
        <control shapeId="11557" r:id="rId293" name="Control 293">
          <controlPr defaultSize="0" r:id="rId29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57" r:id="rId293" name="Control 293"/>
      </mc:Fallback>
    </mc:AlternateContent>
    <mc:AlternateContent xmlns:mc="http://schemas.openxmlformats.org/markup-compatibility/2006">
      <mc:Choice Requires="x14">
        <control shapeId="11558" r:id="rId295" name="Control 294">
          <controlPr defaultSize="0" r:id="rId29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58" r:id="rId295" name="Control 294"/>
      </mc:Fallback>
    </mc:AlternateContent>
    <mc:AlternateContent xmlns:mc="http://schemas.openxmlformats.org/markup-compatibility/2006">
      <mc:Choice Requires="x14">
        <control shapeId="11562" r:id="rId297" name="Control 298">
          <controlPr defaultSize="0" r:id="rId29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62" r:id="rId297" name="Control 298"/>
      </mc:Fallback>
    </mc:AlternateContent>
    <mc:AlternateContent xmlns:mc="http://schemas.openxmlformats.org/markup-compatibility/2006">
      <mc:Choice Requires="x14">
        <control shapeId="11563" r:id="rId299" name="Control 299">
          <controlPr defaultSize="0" r:id="rId300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63" r:id="rId299" name="Control 299"/>
      </mc:Fallback>
    </mc:AlternateContent>
    <mc:AlternateContent xmlns:mc="http://schemas.openxmlformats.org/markup-compatibility/2006">
      <mc:Choice Requires="x14">
        <control shapeId="11564" r:id="rId301" name="Control 300">
          <controlPr defaultSize="0" r:id="rId302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64" r:id="rId301" name="Control 300"/>
      </mc:Fallback>
    </mc:AlternateContent>
    <mc:AlternateContent xmlns:mc="http://schemas.openxmlformats.org/markup-compatibility/2006">
      <mc:Choice Requires="x14">
        <control shapeId="11568" r:id="rId303" name="Control 304">
          <controlPr defaultSize="0" r:id="rId30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68" r:id="rId303" name="Control 304"/>
      </mc:Fallback>
    </mc:AlternateContent>
    <mc:AlternateContent xmlns:mc="http://schemas.openxmlformats.org/markup-compatibility/2006">
      <mc:Choice Requires="x14">
        <control shapeId="11569" r:id="rId305" name="Control 305">
          <controlPr defaultSize="0" r:id="rId306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69" r:id="rId305" name="Control 305"/>
      </mc:Fallback>
    </mc:AlternateContent>
    <mc:AlternateContent xmlns:mc="http://schemas.openxmlformats.org/markup-compatibility/2006">
      <mc:Choice Requires="x14">
        <control shapeId="11570" r:id="rId307" name="Control 306">
          <controlPr defaultSize="0" r:id="rId308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1570" r:id="rId307" name="Control 30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zoomScaleNormal="100" zoomScaleSheetLayoutView="50" workbookViewId="0">
      <selection activeCell="N5" sqref="N5"/>
    </sheetView>
  </sheetViews>
  <sheetFormatPr defaultRowHeight="12.75"/>
  <cols>
    <col min="1" max="1" width="26.42578125" style="4" customWidth="1"/>
    <col min="2" max="2" width="9" style="2" bestFit="1" customWidth="1"/>
    <col min="3" max="3" width="7.85546875" style="2" bestFit="1" customWidth="1"/>
    <col min="4" max="4" width="8" style="2" bestFit="1" customWidth="1"/>
    <col min="5" max="5" width="7.85546875" style="2" bestFit="1" customWidth="1"/>
    <col min="6" max="6" width="8.7109375" style="2" bestFit="1" customWidth="1"/>
    <col min="7" max="7" width="7.85546875" style="2" bestFit="1" customWidth="1"/>
    <col min="8" max="8" width="9" style="2" bestFit="1" customWidth="1"/>
    <col min="9" max="9" width="7.85546875" style="2" bestFit="1" customWidth="1"/>
    <col min="10" max="10" width="9.85546875" style="2" bestFit="1" customWidth="1"/>
    <col min="11" max="11" width="7.85546875" style="2" bestFit="1" customWidth="1"/>
    <col min="12" max="12" width="8" style="2" bestFit="1" customWidth="1"/>
    <col min="13" max="13" width="7.85546875" style="2" bestFit="1" customWidth="1"/>
    <col min="14" max="14" width="9" style="2" bestFit="1" customWidth="1"/>
    <col min="15" max="15" width="7.85546875" style="2" bestFit="1" customWidth="1"/>
    <col min="16" max="16" width="8.140625" style="2" bestFit="1" customWidth="1"/>
    <col min="17" max="17" width="7.85546875" style="2" bestFit="1" customWidth="1"/>
    <col min="18" max="18" width="8.140625" style="2" bestFit="1" customWidth="1"/>
    <col min="19" max="19" width="7.85546875" style="32" bestFit="1" customWidth="1"/>
    <col min="20" max="20" width="13.7109375" style="225" bestFit="1" customWidth="1"/>
    <col min="21" max="21" width="6.140625" style="225" bestFit="1" customWidth="1"/>
    <col min="22" max="23" width="12.7109375" style="225" customWidth="1"/>
    <col min="24" max="34" width="12.7109375" customWidth="1"/>
    <col min="35" max="35" width="11.28515625" customWidth="1"/>
  </cols>
  <sheetData>
    <row r="1" spans="1:25" s="3" customFormat="1" ht="15">
      <c r="A1" s="722" t="s">
        <v>11</v>
      </c>
      <c r="B1" s="723"/>
      <c r="C1" s="723"/>
      <c r="D1" s="723"/>
      <c r="E1" s="723"/>
      <c r="F1" s="723"/>
      <c r="G1" s="723"/>
      <c r="H1" s="723"/>
      <c r="I1" s="723"/>
      <c r="J1" s="723"/>
      <c r="K1" s="2"/>
      <c r="L1" s="2"/>
      <c r="M1" s="2"/>
      <c r="N1" s="2"/>
      <c r="O1" s="2"/>
      <c r="P1" s="2"/>
      <c r="Q1" s="2"/>
      <c r="R1" s="2"/>
      <c r="S1" s="32"/>
      <c r="T1" s="32"/>
      <c r="U1" s="32"/>
      <c r="V1" s="32"/>
      <c r="W1" s="32"/>
    </row>
    <row r="2" spans="1:25" s="3" customFormat="1" ht="14.25">
      <c r="A2" s="724" t="s">
        <v>12</v>
      </c>
      <c r="B2" s="723"/>
      <c r="C2" s="723"/>
      <c r="D2" s="723"/>
      <c r="E2" s="723"/>
      <c r="F2" s="723"/>
      <c r="G2" s="723"/>
      <c r="H2" s="723"/>
      <c r="I2" s="723"/>
      <c r="J2" s="723"/>
      <c r="K2" s="2"/>
      <c r="L2" s="2"/>
      <c r="M2" s="2"/>
      <c r="N2" s="2"/>
      <c r="O2" s="2"/>
      <c r="P2" s="2"/>
      <c r="Q2" s="2"/>
      <c r="R2" s="2"/>
      <c r="S2" s="32"/>
      <c r="T2" s="32"/>
      <c r="U2" s="32"/>
      <c r="V2" s="32"/>
      <c r="W2" s="32"/>
    </row>
    <row r="3" spans="1:25" s="3" customFormat="1" ht="15">
      <c r="A3" s="724" t="s">
        <v>0</v>
      </c>
      <c r="B3" s="723"/>
      <c r="C3" s="723"/>
      <c r="D3" s="723"/>
      <c r="E3" s="723"/>
      <c r="F3" s="723"/>
      <c r="G3" s="723"/>
      <c r="H3" s="725"/>
      <c r="I3" s="723"/>
      <c r="J3" s="723"/>
      <c r="K3" s="2"/>
      <c r="L3" s="2"/>
      <c r="M3" s="2"/>
      <c r="N3" s="2"/>
      <c r="O3" s="2"/>
      <c r="P3" s="2"/>
      <c r="Q3" s="2"/>
      <c r="R3" s="2"/>
      <c r="S3" s="32"/>
      <c r="T3" s="32"/>
      <c r="U3" s="32"/>
      <c r="V3" s="32"/>
      <c r="W3" s="32"/>
    </row>
    <row r="4" spans="1:25" s="3" customFormat="1" ht="14.25">
      <c r="A4" s="724" t="s">
        <v>1</v>
      </c>
      <c r="B4" s="723"/>
      <c r="C4" s="723"/>
      <c r="D4" s="723"/>
      <c r="E4" s="723"/>
      <c r="F4" s="723"/>
      <c r="G4" s="723"/>
      <c r="H4" s="723"/>
      <c r="I4" s="723"/>
      <c r="J4" s="723"/>
      <c r="K4" s="2"/>
      <c r="L4" s="2"/>
      <c r="M4" s="2"/>
      <c r="N4" s="2"/>
      <c r="O4" s="2"/>
      <c r="P4" s="2"/>
      <c r="Q4" s="2"/>
      <c r="R4" s="2"/>
      <c r="S4" s="32"/>
      <c r="T4" s="32"/>
      <c r="U4" s="32"/>
      <c r="V4" s="32"/>
      <c r="W4" s="32"/>
    </row>
    <row r="5" spans="1:25" s="3" customFormat="1" ht="14.25">
      <c r="A5" s="724" t="s">
        <v>2</v>
      </c>
      <c r="B5" s="723"/>
      <c r="C5" s="723"/>
      <c r="D5" s="723"/>
      <c r="E5" s="723"/>
      <c r="F5" s="723"/>
      <c r="G5" s="723"/>
      <c r="H5" s="723"/>
      <c r="I5" s="723"/>
      <c r="J5" s="723"/>
      <c r="K5" s="2"/>
      <c r="L5" s="2"/>
      <c r="M5" s="2"/>
      <c r="N5" s="2"/>
      <c r="O5" s="2"/>
      <c r="P5" s="2"/>
      <c r="Q5" s="2"/>
      <c r="R5" s="2"/>
      <c r="S5" s="32"/>
      <c r="T5" s="32"/>
      <c r="U5" s="32"/>
      <c r="V5" s="32"/>
      <c r="W5" s="32"/>
    </row>
    <row r="6" spans="1:25" s="3" customFormat="1" ht="18">
      <c r="A6" s="1"/>
      <c r="B6" s="726" t="s">
        <v>82</v>
      </c>
      <c r="C6" s="2"/>
      <c r="D6" s="2"/>
      <c r="E6" s="2"/>
      <c r="F6" s="2"/>
      <c r="G6" s="2"/>
      <c r="H6" s="2"/>
      <c r="I6" s="740" t="s">
        <v>85</v>
      </c>
      <c r="J6" s="2"/>
      <c r="K6" s="2"/>
      <c r="L6" s="2"/>
      <c r="M6" s="2"/>
      <c r="N6" s="2"/>
      <c r="O6" s="2"/>
      <c r="P6" s="2"/>
      <c r="Q6" s="2"/>
      <c r="R6" s="2"/>
      <c r="S6" s="32"/>
      <c r="T6" s="32"/>
      <c r="U6" s="32"/>
      <c r="V6" s="32"/>
      <c r="W6" s="32"/>
    </row>
    <row r="7" spans="1: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</row>
    <row r="8" spans="1:25" ht="18.75" customHeight="1">
      <c r="A8" s="597" t="s">
        <v>3</v>
      </c>
      <c r="B8" s="604" t="s">
        <v>10</v>
      </c>
      <c r="C8" s="605"/>
      <c r="D8" s="605"/>
      <c r="E8" s="605"/>
      <c r="F8" s="606"/>
      <c r="G8" s="607"/>
      <c r="H8" s="608" t="s">
        <v>41</v>
      </c>
      <c r="I8" s="605"/>
      <c r="J8" s="227"/>
      <c r="K8" s="609"/>
      <c r="L8" s="610"/>
      <c r="M8" s="611"/>
      <c r="N8" s="604" t="s">
        <v>42</v>
      </c>
      <c r="O8" s="609"/>
      <c r="P8" s="227"/>
      <c r="Q8" s="605"/>
      <c r="R8" s="606"/>
      <c r="S8" s="607"/>
      <c r="T8" s="612" t="s">
        <v>7</v>
      </c>
      <c r="U8" s="607"/>
      <c r="W8" s="493"/>
      <c r="X8" s="2"/>
      <c r="Y8" s="2"/>
    </row>
    <row r="9" spans="1:25">
      <c r="A9" s="598" t="s">
        <v>5</v>
      </c>
      <c r="B9" s="613" t="s">
        <v>13</v>
      </c>
      <c r="C9" s="614" t="s">
        <v>43</v>
      </c>
      <c r="D9" s="613" t="s">
        <v>63</v>
      </c>
      <c r="E9" s="614" t="s">
        <v>43</v>
      </c>
      <c r="F9" s="615" t="s">
        <v>64</v>
      </c>
      <c r="G9" s="614" t="s">
        <v>43</v>
      </c>
      <c r="H9" s="613" t="s">
        <v>47</v>
      </c>
      <c r="I9" s="614" t="s">
        <v>43</v>
      </c>
      <c r="J9" s="613" t="s">
        <v>48</v>
      </c>
      <c r="K9" s="614" t="s">
        <v>43</v>
      </c>
      <c r="L9" s="615" t="s">
        <v>65</v>
      </c>
      <c r="M9" s="614" t="s">
        <v>43</v>
      </c>
      <c r="N9" s="613" t="s">
        <v>44</v>
      </c>
      <c r="O9" s="614" t="s">
        <v>43</v>
      </c>
      <c r="P9" s="616" t="s">
        <v>14</v>
      </c>
      <c r="Q9" s="261" t="s">
        <v>43</v>
      </c>
      <c r="R9" s="617" t="s">
        <v>62</v>
      </c>
      <c r="S9" s="261" t="s">
        <v>43</v>
      </c>
      <c r="T9" s="616" t="s">
        <v>8</v>
      </c>
      <c r="U9" s="261" t="s">
        <v>9</v>
      </c>
    </row>
    <row r="10" spans="1:25">
      <c r="A10" s="599" t="s">
        <v>52</v>
      </c>
      <c r="B10" s="618">
        <v>2E-3</v>
      </c>
      <c r="C10" s="619"/>
      <c r="D10" s="618">
        <v>0.03</v>
      </c>
      <c r="E10" s="619"/>
      <c r="F10" s="620">
        <v>3.6999999999999998E-2</v>
      </c>
      <c r="G10" s="619"/>
      <c r="H10" s="618">
        <v>0.33400000000000002</v>
      </c>
      <c r="I10" s="621"/>
      <c r="J10" s="618">
        <v>1E-3</v>
      </c>
      <c r="K10" s="621"/>
      <c r="L10" s="622">
        <v>5.6099999999999997E-2</v>
      </c>
      <c r="M10" s="621"/>
      <c r="N10" s="618">
        <v>0.308</v>
      </c>
      <c r="O10" s="621"/>
      <c r="P10" s="618">
        <v>1E-3</v>
      </c>
      <c r="Q10" s="621"/>
      <c r="R10" s="620">
        <v>4.2000000000000003E-2</v>
      </c>
      <c r="S10" s="621"/>
      <c r="T10" s="623"/>
      <c r="U10" s="621"/>
      <c r="V10"/>
      <c r="W10"/>
    </row>
    <row r="11" spans="1:25">
      <c r="A11" s="600" t="s">
        <v>53</v>
      </c>
      <c r="B11" s="624">
        <v>1.07E-3</v>
      </c>
      <c r="C11" s="625"/>
      <c r="D11" s="624">
        <v>1.585E-2</v>
      </c>
      <c r="E11" s="625"/>
      <c r="F11" s="626">
        <v>5.5379999999999999E-2</v>
      </c>
      <c r="G11" s="625"/>
      <c r="H11" s="624">
        <v>0.92966000000000004</v>
      </c>
      <c r="I11" s="627"/>
      <c r="J11" s="628">
        <v>2.5100000000000001E-3</v>
      </c>
      <c r="K11" s="629"/>
      <c r="L11" s="630">
        <v>0.1116</v>
      </c>
      <c r="M11" s="629"/>
      <c r="N11" s="624">
        <v>0.59206999999999999</v>
      </c>
      <c r="O11" s="627"/>
      <c r="P11" s="628">
        <v>1.3600000000000001E-3</v>
      </c>
      <c r="Q11" s="629"/>
      <c r="R11" s="630">
        <v>4.2540000000000001E-2</v>
      </c>
      <c r="S11" s="629"/>
      <c r="T11" s="631" t="s">
        <v>6</v>
      </c>
      <c r="U11" s="632" t="s">
        <v>6</v>
      </c>
      <c r="V11"/>
      <c r="W11"/>
    </row>
    <row r="12" spans="1:25">
      <c r="A12" s="601" t="s">
        <v>16</v>
      </c>
      <c r="B12" s="633">
        <v>1.0200000000000001E-3</v>
      </c>
      <c r="C12" s="634">
        <f t="shared" ref="C12:C27" si="0">B12/B$11</f>
        <v>0.95327102803738328</v>
      </c>
      <c r="D12" s="633">
        <v>2.4049999999999998E-2</v>
      </c>
      <c r="E12" s="634">
        <f t="shared" ref="E12:E27" si="1">D12/D$11</f>
        <v>1.5173501577287065</v>
      </c>
      <c r="F12" s="635">
        <v>6.5449999999999994E-2</v>
      </c>
      <c r="G12" s="634">
        <f t="shared" ref="G12:G27" si="2">F12/F$11</f>
        <v>1.181834597327555</v>
      </c>
      <c r="H12" s="633">
        <v>0.39916000000000001</v>
      </c>
      <c r="I12" s="636">
        <f t="shared" ref="I12:I32" si="3">H12/H$11</f>
        <v>0.42936127186283157</v>
      </c>
      <c r="J12" s="637">
        <v>3.82E-3</v>
      </c>
      <c r="K12" s="157">
        <f t="shared" ref="K12:K32" si="4">J12/J$11</f>
        <v>1.5219123505976095</v>
      </c>
      <c r="L12" s="638">
        <v>6.6470000000000001E-2</v>
      </c>
      <c r="M12" s="157">
        <f t="shared" ref="M12:M32" si="5">L12/L$11</f>
        <v>0.59560931899641578</v>
      </c>
      <c r="N12" s="633">
        <v>0.14207</v>
      </c>
      <c r="O12" s="636">
        <f t="shared" ref="O12:O32" si="6">N12/N$11</f>
        <v>0.23995473508200044</v>
      </c>
      <c r="P12" s="637">
        <v>2.2799999999999999E-3</v>
      </c>
      <c r="Q12" s="157">
        <f t="shared" ref="Q12:Q27" si="7">P12/P$11</f>
        <v>1.6764705882352939</v>
      </c>
      <c r="R12" s="638">
        <v>2.5059999999999999E-2</v>
      </c>
      <c r="S12" s="157">
        <f t="shared" ref="S12:S27" si="8">R12/R$11</f>
        <v>0.58909261871180063</v>
      </c>
      <c r="T12" s="639" t="s">
        <v>6</v>
      </c>
      <c r="U12" s="640" t="s">
        <v>6</v>
      </c>
      <c r="V12"/>
      <c r="W12"/>
    </row>
    <row r="13" spans="1:25">
      <c r="A13" s="601" t="s">
        <v>17</v>
      </c>
      <c r="B13" s="633">
        <v>3.63E-3</v>
      </c>
      <c r="C13" s="634">
        <f t="shared" si="0"/>
        <v>3.3925233644859811</v>
      </c>
      <c r="D13" s="633">
        <v>0.33183000000000001</v>
      </c>
      <c r="E13" s="634">
        <f t="shared" si="1"/>
        <v>20.935646687697162</v>
      </c>
      <c r="F13" s="641">
        <v>1.73</v>
      </c>
      <c r="G13" s="634">
        <f t="shared" si="2"/>
        <v>31.238714337305886</v>
      </c>
      <c r="H13" s="642" t="s">
        <v>6</v>
      </c>
      <c r="I13" s="634" t="s">
        <v>72</v>
      </c>
      <c r="J13" s="637">
        <v>2.341E-2</v>
      </c>
      <c r="K13" s="157">
        <f t="shared" si="4"/>
        <v>9.3266932270916332</v>
      </c>
      <c r="L13" s="643">
        <v>5.59</v>
      </c>
      <c r="M13" s="157">
        <f t="shared" si="5"/>
        <v>50.089605734767019</v>
      </c>
      <c r="N13" s="644">
        <v>2.04</v>
      </c>
      <c r="O13" s="636">
        <f t="shared" si="6"/>
        <v>3.4455385342949314</v>
      </c>
      <c r="P13" s="637">
        <v>1.255E-2</v>
      </c>
      <c r="Q13" s="157">
        <f t="shared" si="7"/>
        <v>9.227941176470587</v>
      </c>
      <c r="R13" s="638">
        <v>0.13915</v>
      </c>
      <c r="S13" s="645">
        <f t="shared" si="8"/>
        <v>3.2710390220968497</v>
      </c>
      <c r="T13" s="639" t="s">
        <v>6</v>
      </c>
      <c r="U13" s="640" t="s">
        <v>6</v>
      </c>
      <c r="V13" s="3"/>
      <c r="W13"/>
    </row>
    <row r="14" spans="1:25">
      <c r="A14" s="601" t="s">
        <v>18</v>
      </c>
      <c r="B14" s="633">
        <v>1.42E-3</v>
      </c>
      <c r="C14" s="634">
        <f t="shared" si="0"/>
        <v>1.3271028037383179</v>
      </c>
      <c r="D14" s="633">
        <v>2.9819999999999999E-2</v>
      </c>
      <c r="E14" s="634">
        <f t="shared" si="1"/>
        <v>1.8813880126182965</v>
      </c>
      <c r="F14" s="635">
        <v>4.6481000000000001E-2</v>
      </c>
      <c r="G14" s="634">
        <f t="shared" si="2"/>
        <v>0.83931022029613589</v>
      </c>
      <c r="H14" s="633">
        <v>0.83575999999999995</v>
      </c>
      <c r="I14" s="636">
        <f t="shared" si="3"/>
        <v>0.89899533162661605</v>
      </c>
      <c r="J14" s="637">
        <v>2.5999999999999999E-3</v>
      </c>
      <c r="K14" s="157">
        <f t="shared" si="4"/>
        <v>1.0358565737051793</v>
      </c>
      <c r="L14" s="638">
        <v>6.6430000000000003E-2</v>
      </c>
      <c r="M14" s="157">
        <f t="shared" si="5"/>
        <v>0.59525089605734771</v>
      </c>
      <c r="N14" s="633">
        <v>0.27159</v>
      </c>
      <c r="O14" s="636">
        <f t="shared" si="6"/>
        <v>0.45871265222017665</v>
      </c>
      <c r="P14" s="637">
        <v>1.99E-3</v>
      </c>
      <c r="Q14" s="157">
        <f t="shared" si="7"/>
        <v>1.463235294117647</v>
      </c>
      <c r="R14" s="638">
        <v>1.7180000000000001E-2</v>
      </c>
      <c r="S14" s="645">
        <f t="shared" si="8"/>
        <v>0.40385519511048423</v>
      </c>
      <c r="T14" s="639" t="s">
        <v>6</v>
      </c>
      <c r="U14" s="640" t="s">
        <v>6</v>
      </c>
      <c r="V14" s="3"/>
      <c r="W14"/>
    </row>
    <row r="15" spans="1:25">
      <c r="A15" s="601" t="s">
        <v>19</v>
      </c>
      <c r="B15" s="633">
        <v>2.0400000000000001E-3</v>
      </c>
      <c r="C15" s="634">
        <f t="shared" si="0"/>
        <v>1.9065420560747666</v>
      </c>
      <c r="D15" s="633">
        <v>5.0439999999999999E-2</v>
      </c>
      <c r="E15" s="634">
        <f t="shared" si="1"/>
        <v>3.1823343848580441</v>
      </c>
      <c r="F15" s="641">
        <v>1.2</v>
      </c>
      <c r="G15" s="634">
        <f t="shared" si="2"/>
        <v>21.668472372697725</v>
      </c>
      <c r="H15" s="646">
        <v>22.7</v>
      </c>
      <c r="I15" s="634">
        <f t="shared" si="3"/>
        <v>24.417528989092784</v>
      </c>
      <c r="J15" s="637">
        <v>9.7900000000000001E-3</v>
      </c>
      <c r="K15" s="157">
        <f t="shared" si="4"/>
        <v>3.9003984063745021</v>
      </c>
      <c r="L15" s="638">
        <v>0.98280000000000001</v>
      </c>
      <c r="M15" s="157">
        <f t="shared" si="5"/>
        <v>8.806451612903226</v>
      </c>
      <c r="N15" s="644">
        <v>9.01</v>
      </c>
      <c r="O15" s="634">
        <f t="shared" si="6"/>
        <v>15.217795193135947</v>
      </c>
      <c r="P15" s="637">
        <v>4.0899999999999999E-3</v>
      </c>
      <c r="Q15" s="645">
        <f t="shared" si="7"/>
        <v>3.0073529411764701</v>
      </c>
      <c r="R15" s="638">
        <v>0.15523000000000001</v>
      </c>
      <c r="S15" s="157">
        <f t="shared" si="8"/>
        <v>3.6490362012223789</v>
      </c>
      <c r="T15" s="639" t="s">
        <v>6</v>
      </c>
      <c r="U15" s="640" t="s">
        <v>6</v>
      </c>
      <c r="V15" s="3"/>
      <c r="W15"/>
    </row>
    <row r="16" spans="1:25">
      <c r="A16" s="601" t="s">
        <v>20</v>
      </c>
      <c r="B16" s="633">
        <v>3.14E-3</v>
      </c>
      <c r="C16" s="634">
        <f t="shared" si="0"/>
        <v>2.9345794392523366</v>
      </c>
      <c r="D16" s="633">
        <v>5.9900000000000002E-2</v>
      </c>
      <c r="E16" s="634">
        <f t="shared" si="1"/>
        <v>3.7791798107255521</v>
      </c>
      <c r="F16" s="641">
        <v>1.1599999999999999</v>
      </c>
      <c r="G16" s="634">
        <f t="shared" si="2"/>
        <v>20.946189960274467</v>
      </c>
      <c r="H16" s="646">
        <v>24.8</v>
      </c>
      <c r="I16" s="634">
        <f t="shared" si="3"/>
        <v>26.676419336101372</v>
      </c>
      <c r="J16" s="637">
        <v>1.796E-2</v>
      </c>
      <c r="K16" s="157">
        <f t="shared" si="4"/>
        <v>7.1553784860557768</v>
      </c>
      <c r="L16" s="638">
        <v>0.43029000000000001</v>
      </c>
      <c r="M16" s="157">
        <f t="shared" si="5"/>
        <v>3.8556451612903224</v>
      </c>
      <c r="N16" s="644">
        <v>7.29</v>
      </c>
      <c r="O16" s="634">
        <f t="shared" si="6"/>
        <v>12.312733291671593</v>
      </c>
      <c r="P16" s="637">
        <v>9.4699999999999993E-3</v>
      </c>
      <c r="Q16" s="157">
        <f t="shared" si="7"/>
        <v>6.9632352941176459</v>
      </c>
      <c r="R16" s="638">
        <v>6.9550000000000001E-2</v>
      </c>
      <c r="S16" s="157">
        <f t="shared" si="8"/>
        <v>1.6349318288669488</v>
      </c>
      <c r="T16" s="639" t="s">
        <v>6</v>
      </c>
      <c r="U16" s="640" t="s">
        <v>6</v>
      </c>
      <c r="V16" s="3"/>
      <c r="W16"/>
    </row>
    <row r="17" spans="1:23">
      <c r="A17" s="601" t="s">
        <v>21</v>
      </c>
      <c r="B17" s="633">
        <v>6.4999999999999997E-4</v>
      </c>
      <c r="C17" s="636">
        <f t="shared" si="0"/>
        <v>0.60747663551401865</v>
      </c>
      <c r="D17" s="633">
        <v>2.154E-2</v>
      </c>
      <c r="E17" s="634">
        <f t="shared" si="1"/>
        <v>1.3589905362776025</v>
      </c>
      <c r="F17" s="635">
        <v>6.8830000000000002E-2</v>
      </c>
      <c r="G17" s="636">
        <f t="shared" si="2"/>
        <v>1.2428674611773205</v>
      </c>
      <c r="H17" s="644">
        <v>1.95</v>
      </c>
      <c r="I17" s="634">
        <f t="shared" si="3"/>
        <v>2.0975410365079705</v>
      </c>
      <c r="J17" s="637">
        <v>3.1900000000000001E-3</v>
      </c>
      <c r="K17" s="157">
        <f t="shared" si="4"/>
        <v>1.2709163346613546</v>
      </c>
      <c r="L17" s="638">
        <v>9.1719999999999996E-2</v>
      </c>
      <c r="M17" s="157">
        <f t="shared" si="5"/>
        <v>0.82186379928315401</v>
      </c>
      <c r="N17" s="644">
        <v>1.36</v>
      </c>
      <c r="O17" s="634">
        <f t="shared" si="6"/>
        <v>2.2970256895299546</v>
      </c>
      <c r="P17" s="637">
        <v>1.92E-3</v>
      </c>
      <c r="Q17" s="157">
        <f t="shared" si="7"/>
        <v>1.4117647058823528</v>
      </c>
      <c r="R17" s="638">
        <v>3.1969999999999998E-2</v>
      </c>
      <c r="S17" s="157">
        <f t="shared" si="8"/>
        <v>0.75152797367183821</v>
      </c>
      <c r="T17" s="639" t="s">
        <v>6</v>
      </c>
      <c r="U17" s="640" t="s">
        <v>6</v>
      </c>
      <c r="V17" s="3"/>
      <c r="W17"/>
    </row>
    <row r="18" spans="1:23">
      <c r="A18" s="601" t="s">
        <v>22</v>
      </c>
      <c r="B18" s="633">
        <v>1.15E-3</v>
      </c>
      <c r="C18" s="634">
        <f t="shared" si="0"/>
        <v>1.0747663551401869</v>
      </c>
      <c r="D18" s="633">
        <v>3.7609999999999998E-2</v>
      </c>
      <c r="E18" s="634">
        <f t="shared" si="1"/>
        <v>2.3728706624605675</v>
      </c>
      <c r="F18" s="635">
        <v>0.13696</v>
      </c>
      <c r="G18" s="634">
        <f t="shared" si="2"/>
        <v>2.4730949801372337</v>
      </c>
      <c r="H18" s="644">
        <v>2.86</v>
      </c>
      <c r="I18" s="636">
        <f t="shared" si="3"/>
        <v>3.0763935202116901</v>
      </c>
      <c r="J18" s="637">
        <v>4.5900000000000003E-3</v>
      </c>
      <c r="K18" s="157">
        <f t="shared" si="4"/>
        <v>1.8286852589641436</v>
      </c>
      <c r="L18" s="638">
        <v>0.38783000000000001</v>
      </c>
      <c r="M18" s="645">
        <f t="shared" si="5"/>
        <v>3.4751792114695341</v>
      </c>
      <c r="N18" s="644">
        <v>1.64</v>
      </c>
      <c r="O18" s="636">
        <f t="shared" si="6"/>
        <v>2.7699427432567094</v>
      </c>
      <c r="P18" s="637">
        <v>2.1900000000000001E-3</v>
      </c>
      <c r="Q18" s="157">
        <f t="shared" si="7"/>
        <v>1.6102941176470589</v>
      </c>
      <c r="R18" s="638">
        <v>2.811E-2</v>
      </c>
      <c r="S18" s="157">
        <f t="shared" si="8"/>
        <v>0.66078984485190406</v>
      </c>
      <c r="T18" s="639" t="s">
        <v>6</v>
      </c>
      <c r="U18" s="640" t="s">
        <v>6</v>
      </c>
      <c r="V18" s="3"/>
      <c r="W18"/>
    </row>
    <row r="19" spans="1:23">
      <c r="A19" s="601" t="s">
        <v>23</v>
      </c>
      <c r="B19" s="633">
        <v>9.3000000000000005E-4</v>
      </c>
      <c r="C19" s="636">
        <f t="shared" si="0"/>
        <v>0.86915887850467299</v>
      </c>
      <c r="D19" s="633">
        <v>6.7110000000000003E-2</v>
      </c>
      <c r="E19" s="634">
        <f t="shared" si="1"/>
        <v>4.234069400630915</v>
      </c>
      <c r="F19" s="647">
        <v>16.3</v>
      </c>
      <c r="G19" s="634">
        <f t="shared" si="2"/>
        <v>294.33008306247746</v>
      </c>
      <c r="H19" s="646">
        <v>11.5</v>
      </c>
      <c r="I19" s="634">
        <f t="shared" si="3"/>
        <v>12.370113805047007</v>
      </c>
      <c r="J19" s="637">
        <v>4.1930000000000002E-2</v>
      </c>
      <c r="K19" s="157">
        <f t="shared" si="4"/>
        <v>16.705179282868528</v>
      </c>
      <c r="L19" s="648">
        <v>50</v>
      </c>
      <c r="M19" s="157">
        <f t="shared" si="5"/>
        <v>448.0286738351254</v>
      </c>
      <c r="N19" s="646">
        <v>29.4</v>
      </c>
      <c r="O19" s="634">
        <f t="shared" si="6"/>
        <v>49.656290641309305</v>
      </c>
      <c r="P19" s="637">
        <v>2.1199999999999999E-3</v>
      </c>
      <c r="Q19" s="157">
        <f t="shared" si="7"/>
        <v>1.5588235294117645</v>
      </c>
      <c r="R19" s="638">
        <v>0.42492000000000002</v>
      </c>
      <c r="S19" s="157">
        <f t="shared" si="8"/>
        <v>9.9887165021156559</v>
      </c>
      <c r="T19" s="639" t="s">
        <v>6</v>
      </c>
      <c r="U19" s="640" t="s">
        <v>6</v>
      </c>
      <c r="V19" s="3"/>
      <c r="W19"/>
    </row>
    <row r="20" spans="1:23">
      <c r="A20" s="602" t="s">
        <v>24</v>
      </c>
      <c r="B20" s="633">
        <v>3.5500000000000002E-3</v>
      </c>
      <c r="C20" s="634">
        <f t="shared" si="0"/>
        <v>3.3177570093457946</v>
      </c>
      <c r="D20" s="644">
        <v>5.98</v>
      </c>
      <c r="E20" s="634">
        <f>D20/D$11</f>
        <v>377.28706624605684</v>
      </c>
      <c r="F20" s="649" t="s">
        <v>6</v>
      </c>
      <c r="G20" s="634" t="s">
        <v>70</v>
      </c>
      <c r="H20" s="646">
        <v>13</v>
      </c>
      <c r="I20" s="634">
        <f t="shared" si="3"/>
        <v>13.983606910053137</v>
      </c>
      <c r="J20" s="637">
        <v>2.9579999999999999E-2</v>
      </c>
      <c r="K20" s="157">
        <f t="shared" si="4"/>
        <v>11.784860557768923</v>
      </c>
      <c r="L20" s="638">
        <v>0.17054</v>
      </c>
      <c r="M20" s="157">
        <f t="shared" si="5"/>
        <v>1.5281362007168457</v>
      </c>
      <c r="N20" s="646">
        <v>23.3</v>
      </c>
      <c r="O20" s="634">
        <f t="shared" si="6"/>
        <v>39.353454827976421</v>
      </c>
      <c r="P20" s="637">
        <v>4.2810000000000001E-2</v>
      </c>
      <c r="Q20" s="157">
        <f t="shared" si="7"/>
        <v>31.477941176470587</v>
      </c>
      <c r="R20" s="638">
        <v>0.63422000000000001</v>
      </c>
      <c r="S20" s="157">
        <f t="shared" si="8"/>
        <v>14.908791725434885</v>
      </c>
      <c r="T20" s="639" t="s">
        <v>6</v>
      </c>
      <c r="U20" s="640" t="s">
        <v>6</v>
      </c>
      <c r="V20" s="3"/>
      <c r="W20"/>
    </row>
    <row r="21" spans="1:23">
      <c r="A21" s="602" t="s">
        <v>25</v>
      </c>
      <c r="B21" s="633">
        <v>3.1900000000000001E-3</v>
      </c>
      <c r="C21" s="634">
        <f t="shared" si="0"/>
        <v>2.9813084112149535</v>
      </c>
      <c r="D21" s="642" t="s">
        <v>6</v>
      </c>
      <c r="E21" s="634" t="s">
        <v>66</v>
      </c>
      <c r="F21" s="649" t="s">
        <v>6</v>
      </c>
      <c r="G21" s="634" t="s">
        <v>70</v>
      </c>
      <c r="H21" s="646">
        <v>12.9</v>
      </c>
      <c r="I21" s="634">
        <f t="shared" si="3"/>
        <v>13.876040703052729</v>
      </c>
      <c r="J21" s="637">
        <v>1.384E-2</v>
      </c>
      <c r="K21" s="157">
        <f t="shared" si="4"/>
        <v>5.5139442231075693</v>
      </c>
      <c r="L21" s="638">
        <v>0.29397000000000001</v>
      </c>
      <c r="M21" s="645">
        <f t="shared" si="5"/>
        <v>2.6341397849462367</v>
      </c>
      <c r="N21" s="642" t="s">
        <v>6</v>
      </c>
      <c r="O21" s="634" t="s">
        <v>78</v>
      </c>
      <c r="P21" s="637">
        <v>3.7539999999999997E-2</v>
      </c>
      <c r="Q21" s="157">
        <f t="shared" si="7"/>
        <v>27.602941176470583</v>
      </c>
      <c r="R21" s="643">
        <v>2.31</v>
      </c>
      <c r="S21" s="157">
        <f t="shared" si="8"/>
        <v>54.301833568406202</v>
      </c>
      <c r="T21" s="639" t="s">
        <v>6</v>
      </c>
      <c r="U21" s="640" t="s">
        <v>6</v>
      </c>
      <c r="V21" s="3"/>
      <c r="W21"/>
    </row>
    <row r="22" spans="1:23">
      <c r="A22" s="602" t="s">
        <v>26</v>
      </c>
      <c r="B22" s="633">
        <v>2.99E-3</v>
      </c>
      <c r="C22" s="634">
        <f t="shared" si="0"/>
        <v>2.7943925233644862</v>
      </c>
      <c r="D22" s="642" t="s">
        <v>6</v>
      </c>
      <c r="E22" s="634" t="s">
        <v>66</v>
      </c>
      <c r="F22" s="641">
        <v>1.1100000000000001</v>
      </c>
      <c r="G22" s="634">
        <f t="shared" si="2"/>
        <v>20.043336944745398</v>
      </c>
      <c r="H22" s="642" t="s">
        <v>6</v>
      </c>
      <c r="I22" s="634" t="s">
        <v>72</v>
      </c>
      <c r="J22" s="650" t="s">
        <v>6</v>
      </c>
      <c r="K22" s="157" t="s">
        <v>74</v>
      </c>
      <c r="L22" s="651" t="s">
        <v>6</v>
      </c>
      <c r="M22" s="157" t="s">
        <v>76</v>
      </c>
      <c r="N22" s="644">
        <v>1.3</v>
      </c>
      <c r="O22" s="634">
        <f t="shared" si="6"/>
        <v>2.1956863208742212</v>
      </c>
      <c r="P22" s="637">
        <v>0.10116</v>
      </c>
      <c r="Q22" s="157">
        <f t="shared" si="7"/>
        <v>74.382352941176464</v>
      </c>
      <c r="R22" s="651" t="s">
        <v>6</v>
      </c>
      <c r="S22" s="157" t="s">
        <v>79</v>
      </c>
      <c r="T22" s="639" t="s">
        <v>6</v>
      </c>
      <c r="U22" s="640" t="s">
        <v>6</v>
      </c>
      <c r="V22" s="3"/>
      <c r="W22"/>
    </row>
    <row r="23" spans="1:23">
      <c r="A23" s="602" t="s">
        <v>27</v>
      </c>
      <c r="B23" s="652">
        <v>3.1029999999999999E-2</v>
      </c>
      <c r="C23" s="157">
        <f t="shared" si="0"/>
        <v>29</v>
      </c>
      <c r="D23" s="653" t="s">
        <v>6</v>
      </c>
      <c r="E23" s="157" t="s">
        <v>66</v>
      </c>
      <c r="F23" s="654" t="s">
        <v>6</v>
      </c>
      <c r="G23" s="157" t="s">
        <v>70</v>
      </c>
      <c r="H23" s="655" t="s">
        <v>6</v>
      </c>
      <c r="I23" s="656" t="s">
        <v>72</v>
      </c>
      <c r="J23" s="655" t="s">
        <v>6</v>
      </c>
      <c r="K23" s="157" t="s">
        <v>74</v>
      </c>
      <c r="L23" s="657" t="s">
        <v>6</v>
      </c>
      <c r="M23" s="157" t="s">
        <v>76</v>
      </c>
      <c r="N23" s="655" t="s">
        <v>6</v>
      </c>
      <c r="O23" s="634" t="s">
        <v>78</v>
      </c>
      <c r="P23" s="658">
        <v>0.17593</v>
      </c>
      <c r="Q23" s="656">
        <f t="shared" si="7"/>
        <v>129.36029411764704</v>
      </c>
      <c r="R23" s="657" t="s">
        <v>6</v>
      </c>
      <c r="S23" s="656" t="s">
        <v>79</v>
      </c>
      <c r="T23" s="659" t="s">
        <v>6</v>
      </c>
      <c r="U23" s="660" t="s">
        <v>6</v>
      </c>
      <c r="V23" s="3"/>
      <c r="W23"/>
    </row>
    <row r="24" spans="1:23">
      <c r="A24" s="602" t="s">
        <v>28</v>
      </c>
      <c r="B24" s="652">
        <v>8.0700000000000008E-3</v>
      </c>
      <c r="C24" s="157">
        <f t="shared" si="0"/>
        <v>7.5420560747663563</v>
      </c>
      <c r="D24" s="652">
        <v>0.40822999999999998</v>
      </c>
      <c r="E24" s="157">
        <f t="shared" si="1"/>
        <v>25.75583596214511</v>
      </c>
      <c r="F24" s="661">
        <v>14.5</v>
      </c>
      <c r="G24" s="157">
        <f t="shared" si="2"/>
        <v>261.82737450343086</v>
      </c>
      <c r="H24" s="655" t="s">
        <v>6</v>
      </c>
      <c r="I24" s="656" t="s">
        <v>72</v>
      </c>
      <c r="J24" s="658">
        <v>0.28849999999999998</v>
      </c>
      <c r="K24" s="656">
        <f t="shared" si="4"/>
        <v>114.94023904382469</v>
      </c>
      <c r="L24" s="657" t="s">
        <v>6</v>
      </c>
      <c r="M24" s="157" t="s">
        <v>76</v>
      </c>
      <c r="N24" s="655" t="s">
        <v>6</v>
      </c>
      <c r="O24" s="634" t="s">
        <v>78</v>
      </c>
      <c r="P24" s="658">
        <v>1.482E-2</v>
      </c>
      <c r="Q24" s="656">
        <f t="shared" si="7"/>
        <v>10.897058823529411</v>
      </c>
      <c r="R24" s="662">
        <v>0.12942000000000001</v>
      </c>
      <c r="S24" s="663">
        <f t="shared" si="8"/>
        <v>3.0423131170662905</v>
      </c>
      <c r="T24" s="659" t="s">
        <v>6</v>
      </c>
      <c r="U24" s="660" t="s">
        <v>6</v>
      </c>
      <c r="V24" s="3"/>
      <c r="W24"/>
    </row>
    <row r="25" spans="1:23">
      <c r="A25" s="601" t="s">
        <v>29</v>
      </c>
      <c r="B25" s="652">
        <v>6.4000000000000005E-4</v>
      </c>
      <c r="C25" s="645">
        <f t="shared" si="0"/>
        <v>0.59813084112149539</v>
      </c>
      <c r="D25" s="652">
        <v>2.1190000000000001E-2</v>
      </c>
      <c r="E25" s="157">
        <f t="shared" si="1"/>
        <v>1.3369085173501578</v>
      </c>
      <c r="F25" s="664">
        <v>5.8540000000000002E-2</v>
      </c>
      <c r="G25" s="645">
        <f t="shared" si="2"/>
        <v>1.0570603105814373</v>
      </c>
      <c r="H25" s="665">
        <v>1.7</v>
      </c>
      <c r="I25" s="663">
        <f t="shared" si="3"/>
        <v>1.8286255190069487</v>
      </c>
      <c r="J25" s="658">
        <v>2.49E-3</v>
      </c>
      <c r="K25" s="656">
        <f t="shared" si="4"/>
        <v>0.99203187250996017</v>
      </c>
      <c r="L25" s="662">
        <v>9.7009999999999999E-2</v>
      </c>
      <c r="M25" s="656">
        <f t="shared" si="5"/>
        <v>0.86926523297491032</v>
      </c>
      <c r="N25" s="658">
        <v>0.57099999999999995</v>
      </c>
      <c r="O25" s="656">
        <f t="shared" si="6"/>
        <v>0.96441299170706163</v>
      </c>
      <c r="P25" s="658">
        <v>8.3000000000000001E-4</v>
      </c>
      <c r="Q25" s="656">
        <f t="shared" si="7"/>
        <v>0.61029411764705876</v>
      </c>
      <c r="R25" s="662">
        <v>1.6289999999999999E-2</v>
      </c>
      <c r="S25" s="663">
        <f t="shared" si="8"/>
        <v>0.38293370944992944</v>
      </c>
      <c r="T25" s="659" t="s">
        <v>6</v>
      </c>
      <c r="U25" s="660" t="s">
        <v>6</v>
      </c>
      <c r="V25" s="3"/>
      <c r="W25"/>
    </row>
    <row r="26" spans="1:23">
      <c r="A26" s="601" t="s">
        <v>30</v>
      </c>
      <c r="B26" s="652">
        <v>8.0000000000000004E-4</v>
      </c>
      <c r="C26" s="645">
        <f t="shared" si="0"/>
        <v>0.74766355140186924</v>
      </c>
      <c r="D26" s="652">
        <v>3.1350000000000003E-2</v>
      </c>
      <c r="E26" s="157">
        <f t="shared" si="1"/>
        <v>1.9779179810725553</v>
      </c>
      <c r="F26" s="664">
        <v>8.2210000000000005E-2</v>
      </c>
      <c r="G26" s="645">
        <f t="shared" si="2"/>
        <v>1.4844709281329</v>
      </c>
      <c r="H26" s="665">
        <v>4.37</v>
      </c>
      <c r="I26" s="663">
        <f t="shared" si="3"/>
        <v>4.7006432459178624</v>
      </c>
      <c r="J26" s="658">
        <v>4.0099999999999997E-3</v>
      </c>
      <c r="K26" s="656">
        <f t="shared" si="4"/>
        <v>1.597609561752988</v>
      </c>
      <c r="L26" s="662">
        <v>0.22822999999999999</v>
      </c>
      <c r="M26" s="656">
        <f>L26/L$11</f>
        <v>2.0450716845878136</v>
      </c>
      <c r="N26" s="658">
        <v>0.83826999999999996</v>
      </c>
      <c r="O26" s="656">
        <f t="shared" si="6"/>
        <v>1.4158292093840255</v>
      </c>
      <c r="P26" s="658">
        <v>1.2199999999999999E-3</v>
      </c>
      <c r="Q26" s="656">
        <f t="shared" si="7"/>
        <v>0.89705882352941169</v>
      </c>
      <c r="R26" s="662">
        <v>1.3299999999999999E-2</v>
      </c>
      <c r="S26" s="663">
        <f t="shared" si="8"/>
        <v>0.31264692054536902</v>
      </c>
      <c r="T26" s="659" t="s">
        <v>6</v>
      </c>
      <c r="U26" s="660" t="s">
        <v>6</v>
      </c>
      <c r="V26" s="3"/>
      <c r="W26"/>
    </row>
    <row r="27" spans="1:23">
      <c r="A27" s="603" t="s">
        <v>37</v>
      </c>
      <c r="B27" s="666">
        <v>8.0000000000000004E-4</v>
      </c>
      <c r="C27" s="667">
        <f t="shared" si="0"/>
        <v>0.74766355140186924</v>
      </c>
      <c r="D27" s="666">
        <v>2.9000000000000001E-2</v>
      </c>
      <c r="E27" s="667">
        <f t="shared" si="1"/>
        <v>1.829652996845426</v>
      </c>
      <c r="F27" s="668">
        <v>0.307</v>
      </c>
      <c r="G27" s="667">
        <f t="shared" si="2"/>
        <v>5.5435175153485012</v>
      </c>
      <c r="H27" s="669">
        <v>50</v>
      </c>
      <c r="I27" s="667">
        <f t="shared" si="3"/>
        <v>53.783103500204376</v>
      </c>
      <c r="J27" s="666">
        <v>4.0000000000000001E-3</v>
      </c>
      <c r="K27" s="667">
        <f t="shared" si="4"/>
        <v>1.593625498007968</v>
      </c>
      <c r="L27" s="668">
        <v>0.189</v>
      </c>
      <c r="M27" s="667">
        <f>L27/L$11</f>
        <v>1.6935483870967742</v>
      </c>
      <c r="N27" s="670">
        <v>1.31</v>
      </c>
      <c r="O27" s="671">
        <f t="shared" si="6"/>
        <v>2.2125762156501767</v>
      </c>
      <c r="P27" s="739">
        <v>1.92E-3</v>
      </c>
      <c r="Q27" s="672">
        <f t="shared" si="7"/>
        <v>1.4117647058823528</v>
      </c>
      <c r="R27" s="668">
        <v>5.7000000000000002E-2</v>
      </c>
      <c r="S27" s="667">
        <f t="shared" si="8"/>
        <v>1.3399153737658673</v>
      </c>
      <c r="T27" s="673" t="s">
        <v>6</v>
      </c>
      <c r="U27" s="674" t="s">
        <v>6</v>
      </c>
      <c r="V27" s="3"/>
      <c r="W27"/>
    </row>
    <row r="28" spans="1:23">
      <c r="A28" s="601" t="s">
        <v>31</v>
      </c>
      <c r="B28" s="652">
        <v>9.7000000000000005E-4</v>
      </c>
      <c r="C28" s="645">
        <f t="shared" ref="C28:C33" si="9">B28/B$11</f>
        <v>0.90654205607476646</v>
      </c>
      <c r="D28" s="652">
        <v>1.609E-2</v>
      </c>
      <c r="E28" s="157">
        <f>D28/D$11</f>
        <v>1.0151419558359622</v>
      </c>
      <c r="F28" s="664">
        <v>0.17852000000000001</v>
      </c>
      <c r="G28" s="645">
        <f>F28/F$11</f>
        <v>3.2235464066449984</v>
      </c>
      <c r="H28" s="665">
        <v>8.6999999999999993</v>
      </c>
      <c r="I28" s="663">
        <f t="shared" si="3"/>
        <v>9.3582600090355594</v>
      </c>
      <c r="J28" s="658">
        <v>3.1700000000000001E-3</v>
      </c>
      <c r="K28" s="656">
        <f t="shared" si="4"/>
        <v>1.2629482071713147</v>
      </c>
      <c r="L28" s="662">
        <v>0.19686000000000001</v>
      </c>
      <c r="M28" s="656">
        <f t="shared" si="5"/>
        <v>1.7639784946236559</v>
      </c>
      <c r="N28" s="665">
        <v>2.34</v>
      </c>
      <c r="O28" s="656">
        <f t="shared" si="6"/>
        <v>3.9522353775735977</v>
      </c>
      <c r="P28" s="658">
        <v>2.1800000000000001E-3</v>
      </c>
      <c r="Q28" s="656">
        <f t="shared" ref="Q28:Q33" si="10">P28/P$11</f>
        <v>1.6029411764705881</v>
      </c>
      <c r="R28" s="662">
        <v>1.5429999999999999E-2</v>
      </c>
      <c r="S28" s="663">
        <f>R28/R$11</f>
        <v>0.36271744240714621</v>
      </c>
      <c r="T28" s="659" t="s">
        <v>6</v>
      </c>
      <c r="U28" s="660" t="s">
        <v>6</v>
      </c>
      <c r="V28" s="3"/>
      <c r="W28"/>
    </row>
    <row r="29" spans="1:23">
      <c r="A29" s="601" t="s">
        <v>32</v>
      </c>
      <c r="B29" s="652">
        <v>9.6000000000000002E-4</v>
      </c>
      <c r="C29" s="645">
        <f t="shared" si="9"/>
        <v>0.89719626168224298</v>
      </c>
      <c r="D29" s="652">
        <v>3.1870000000000002E-2</v>
      </c>
      <c r="E29" s="157">
        <f>D29/D$11</f>
        <v>2.0107255520504732</v>
      </c>
      <c r="F29" s="664">
        <v>0.13094</v>
      </c>
      <c r="G29" s="645">
        <f>F29/F$11</f>
        <v>2.3643914770675334</v>
      </c>
      <c r="H29" s="665">
        <v>4.51</v>
      </c>
      <c r="I29" s="663">
        <f t="shared" si="3"/>
        <v>4.8512359357184343</v>
      </c>
      <c r="J29" s="658">
        <v>4.1200000000000004E-3</v>
      </c>
      <c r="K29" s="656">
        <f t="shared" si="4"/>
        <v>1.6414342629482073</v>
      </c>
      <c r="L29" s="662">
        <v>0.40189999999999998</v>
      </c>
      <c r="M29" s="656">
        <f t="shared" si="5"/>
        <v>3.6012544802867379</v>
      </c>
      <c r="N29" s="658">
        <v>0.4733</v>
      </c>
      <c r="O29" s="656">
        <f t="shared" si="6"/>
        <v>0.79939871974597598</v>
      </c>
      <c r="P29" s="658">
        <v>1.8600000000000001E-3</v>
      </c>
      <c r="Q29" s="656">
        <f t="shared" si="10"/>
        <v>1.3676470588235294</v>
      </c>
      <c r="R29" s="662">
        <v>1.941E-2</v>
      </c>
      <c r="S29" s="663">
        <f>R29/R$11</f>
        <v>0.45627644569816644</v>
      </c>
      <c r="T29" s="659" t="s">
        <v>6</v>
      </c>
      <c r="U29" s="660" t="s">
        <v>6</v>
      </c>
      <c r="V29" s="3"/>
      <c r="W29"/>
    </row>
    <row r="30" spans="1:23">
      <c r="A30" s="601" t="s">
        <v>33</v>
      </c>
      <c r="B30" s="652">
        <v>2.4599999999999999E-3</v>
      </c>
      <c r="C30" s="157">
        <f t="shared" si="9"/>
        <v>2.2990654205607477</v>
      </c>
      <c r="D30" s="652">
        <v>0.16227</v>
      </c>
      <c r="E30" s="157">
        <f>D30/D$11</f>
        <v>10.237854889589906</v>
      </c>
      <c r="F30" s="675">
        <v>1.49</v>
      </c>
      <c r="G30" s="157">
        <f>F30/F$11</f>
        <v>26.905019862766341</v>
      </c>
      <c r="H30" s="655" t="s">
        <v>6</v>
      </c>
      <c r="I30" s="656" t="s">
        <v>72</v>
      </c>
      <c r="J30" s="658">
        <v>2.7380000000000002E-2</v>
      </c>
      <c r="K30" s="656">
        <f t="shared" si="4"/>
        <v>10.908366533864543</v>
      </c>
      <c r="L30" s="676">
        <v>19.3</v>
      </c>
      <c r="M30" s="656">
        <f t="shared" si="5"/>
        <v>172.93906810035841</v>
      </c>
      <c r="N30" s="665">
        <v>1.65</v>
      </c>
      <c r="O30" s="663">
        <f t="shared" si="6"/>
        <v>2.7868326380326649</v>
      </c>
      <c r="P30" s="658">
        <v>6.1399999999999996E-3</v>
      </c>
      <c r="Q30" s="656">
        <f t="shared" si="10"/>
        <v>4.5147058823529402</v>
      </c>
      <c r="R30" s="662">
        <v>5.96E-2</v>
      </c>
      <c r="S30" s="656">
        <f>R30/R$11</f>
        <v>1.4010343206393983</v>
      </c>
      <c r="T30" s="659" t="s">
        <v>6</v>
      </c>
      <c r="U30" s="660" t="s">
        <v>6</v>
      </c>
      <c r="V30" s="3"/>
      <c r="W30"/>
    </row>
    <row r="31" spans="1:23">
      <c r="A31" s="601" t="s">
        <v>34</v>
      </c>
      <c r="B31" s="652">
        <v>2.4399999999999999E-3</v>
      </c>
      <c r="C31" s="157">
        <f t="shared" si="9"/>
        <v>2.2803738317757007</v>
      </c>
      <c r="D31" s="652">
        <v>7.1309999999999998E-2</v>
      </c>
      <c r="E31" s="157">
        <f>D31/D$11</f>
        <v>4.4990536277602526</v>
      </c>
      <c r="F31" s="675">
        <v>1.57</v>
      </c>
      <c r="G31" s="157">
        <f>F31/F$11</f>
        <v>28.349584687612857</v>
      </c>
      <c r="H31" s="677">
        <v>13.9</v>
      </c>
      <c r="I31" s="663">
        <f t="shared" si="3"/>
        <v>14.951702773056816</v>
      </c>
      <c r="J31" s="658">
        <v>6.8199999999999997E-3</v>
      </c>
      <c r="K31" s="663">
        <f t="shared" si="4"/>
        <v>2.7171314741035855</v>
      </c>
      <c r="L31" s="678">
        <v>2.4500000000000002</v>
      </c>
      <c r="M31" s="656">
        <f t="shared" si="5"/>
        <v>21.953405017921149</v>
      </c>
      <c r="N31" s="665">
        <v>4.62</v>
      </c>
      <c r="O31" s="656">
        <f t="shared" si="6"/>
        <v>7.8031313864914624</v>
      </c>
      <c r="P31" s="658">
        <v>3.98E-3</v>
      </c>
      <c r="Q31" s="663">
        <f t="shared" si="10"/>
        <v>2.9264705882352939</v>
      </c>
      <c r="R31" s="662">
        <v>0.22839000000000001</v>
      </c>
      <c r="S31" s="656">
        <f>R31/R$11</f>
        <v>5.3688293370944997</v>
      </c>
      <c r="T31" s="659" t="s">
        <v>6</v>
      </c>
      <c r="U31" s="660" t="s">
        <v>6</v>
      </c>
      <c r="V31" s="3"/>
      <c r="W31"/>
    </row>
    <row r="32" spans="1:23">
      <c r="A32" s="601" t="s">
        <v>35</v>
      </c>
      <c r="B32" s="652">
        <v>6.3000000000000003E-4</v>
      </c>
      <c r="C32" s="645">
        <f t="shared" si="9"/>
        <v>0.58878504672897203</v>
      </c>
      <c r="D32" s="652">
        <v>1.2619999999999999E-2</v>
      </c>
      <c r="E32" s="645">
        <f>D32/D$11</f>
        <v>0.79621451104100949</v>
      </c>
      <c r="F32" s="664">
        <v>4.2529999999999998E-2</v>
      </c>
      <c r="G32" s="645">
        <f>F32/F$11</f>
        <v>0.76796677500902855</v>
      </c>
      <c r="H32" s="665">
        <v>1.1100000000000001</v>
      </c>
      <c r="I32" s="663">
        <f t="shared" si="3"/>
        <v>1.1939848977045371</v>
      </c>
      <c r="J32" s="658">
        <v>2.2399999999999998E-3</v>
      </c>
      <c r="K32" s="656">
        <f t="shared" si="4"/>
        <v>0.89243027888446202</v>
      </c>
      <c r="L32" s="662">
        <v>5.0290000000000001E-2</v>
      </c>
      <c r="M32" s="663">
        <f t="shared" si="5"/>
        <v>0.45062724014336919</v>
      </c>
      <c r="N32" s="658">
        <v>0.32490000000000002</v>
      </c>
      <c r="O32" s="656">
        <f t="shared" si="6"/>
        <v>0.54875268127079568</v>
      </c>
      <c r="P32" s="658">
        <v>1.6199999999999999E-3</v>
      </c>
      <c r="Q32" s="656">
        <f t="shared" si="10"/>
        <v>1.1911764705882351</v>
      </c>
      <c r="R32" s="662">
        <v>4.5539999999999997E-2</v>
      </c>
      <c r="S32" s="656">
        <f>R32/R$11</f>
        <v>1.0705218617771508</v>
      </c>
      <c r="T32" s="659" t="s">
        <v>6</v>
      </c>
      <c r="U32" s="660" t="s">
        <v>6</v>
      </c>
      <c r="V32" s="3"/>
      <c r="W32"/>
    </row>
    <row r="33" spans="1:27" s="3" customFormat="1">
      <c r="A33" s="601" t="s">
        <v>81</v>
      </c>
      <c r="B33" s="652">
        <v>7.17E-2</v>
      </c>
      <c r="C33" s="645">
        <f t="shared" si="9"/>
        <v>67.00934579439253</v>
      </c>
      <c r="D33" s="652" t="s">
        <v>6</v>
      </c>
      <c r="E33" s="634" t="s">
        <v>66</v>
      </c>
      <c r="F33" s="664" t="s">
        <v>6</v>
      </c>
      <c r="G33" s="634" t="s">
        <v>70</v>
      </c>
      <c r="H33" s="665" t="s">
        <v>6</v>
      </c>
      <c r="I33" s="656" t="s">
        <v>72</v>
      </c>
      <c r="J33" s="658" t="s">
        <v>6</v>
      </c>
      <c r="K33" s="157" t="s">
        <v>74</v>
      </c>
      <c r="L33" s="662" t="s">
        <v>6</v>
      </c>
      <c r="M33" s="157" t="s">
        <v>76</v>
      </c>
      <c r="N33" s="658" t="s">
        <v>6</v>
      </c>
      <c r="O33" s="634" t="s">
        <v>78</v>
      </c>
      <c r="P33" s="677">
        <v>16.5</v>
      </c>
      <c r="Q33" s="656">
        <f t="shared" si="10"/>
        <v>12132.35294117647</v>
      </c>
      <c r="R33" s="662" t="s">
        <v>6</v>
      </c>
      <c r="S33" s="157" t="s">
        <v>79</v>
      </c>
      <c r="T33" s="659" t="s">
        <v>6</v>
      </c>
      <c r="U33" s="660"/>
    </row>
    <row r="34" spans="1:27" ht="25.5">
      <c r="A34" s="601" t="s">
        <v>36</v>
      </c>
      <c r="B34" s="679" t="s">
        <v>38</v>
      </c>
      <c r="C34" s="680"/>
      <c r="D34" s="679" t="s">
        <v>38</v>
      </c>
      <c r="E34" s="680"/>
      <c r="F34" s="681" t="s">
        <v>38</v>
      </c>
      <c r="G34" s="680"/>
      <c r="H34" s="682" t="s">
        <v>38</v>
      </c>
      <c r="I34" s="683"/>
      <c r="J34" s="682" t="s">
        <v>38</v>
      </c>
      <c r="K34" s="656"/>
      <c r="L34" s="684" t="s">
        <v>38</v>
      </c>
      <c r="M34" s="656"/>
      <c r="N34" s="682" t="s">
        <v>38</v>
      </c>
      <c r="O34" s="656"/>
      <c r="P34" s="682" t="s">
        <v>38</v>
      </c>
      <c r="Q34" s="656"/>
      <c r="R34" s="684" t="s">
        <v>38</v>
      </c>
      <c r="S34" s="656"/>
      <c r="T34" s="659" t="s">
        <v>6</v>
      </c>
      <c r="U34" s="660" t="s">
        <v>6</v>
      </c>
      <c r="V34" s="3"/>
      <c r="W34"/>
    </row>
    <row r="35" spans="1:27">
      <c r="A35" s="600" t="s">
        <v>56</v>
      </c>
      <c r="B35" s="685">
        <v>1.1000000000000001</v>
      </c>
      <c r="C35" s="686"/>
      <c r="D35" s="687" t="s">
        <v>6</v>
      </c>
      <c r="E35" s="686"/>
      <c r="F35" s="688" t="s">
        <v>6</v>
      </c>
      <c r="G35" s="686"/>
      <c r="H35" s="689" t="s">
        <v>6</v>
      </c>
      <c r="I35" s="690"/>
      <c r="J35" s="689" t="s">
        <v>6</v>
      </c>
      <c r="K35" s="690"/>
      <c r="L35" s="691" t="s">
        <v>6</v>
      </c>
      <c r="M35" s="690"/>
      <c r="N35" s="689" t="s">
        <v>6</v>
      </c>
      <c r="O35" s="690"/>
      <c r="P35" s="692">
        <v>1.28</v>
      </c>
      <c r="Q35" s="690"/>
      <c r="R35" s="691" t="s">
        <v>6</v>
      </c>
      <c r="S35" s="690"/>
      <c r="T35" s="693" t="s">
        <v>6</v>
      </c>
      <c r="U35" s="694" t="s">
        <v>6</v>
      </c>
      <c r="V35" s="3"/>
      <c r="W35"/>
    </row>
    <row r="36" spans="1:27" ht="15">
      <c r="A36" s="443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2"/>
      <c r="Y36" s="2"/>
      <c r="Z36" s="2"/>
      <c r="AA36" s="3"/>
    </row>
    <row r="37" spans="1:27" ht="15">
      <c r="A37" s="443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2"/>
      <c r="Y37" s="2"/>
      <c r="Z37" s="2"/>
      <c r="AA37" s="3"/>
    </row>
    <row r="38" spans="1:27" ht="15.75">
      <c r="A38" s="597" t="s">
        <v>4</v>
      </c>
      <c r="B38" s="604" t="s">
        <v>10</v>
      </c>
      <c r="C38" s="605"/>
      <c r="D38" s="605"/>
      <c r="E38" s="605"/>
      <c r="F38" s="606"/>
      <c r="G38" s="607"/>
      <c r="H38" s="608" t="s">
        <v>41</v>
      </c>
      <c r="I38" s="605"/>
      <c r="J38" s="227"/>
      <c r="K38" s="609"/>
      <c r="L38" s="609"/>
      <c r="M38" s="695"/>
      <c r="N38" s="604" t="s">
        <v>42</v>
      </c>
      <c r="O38" s="609"/>
      <c r="P38" s="227"/>
      <c r="Q38" s="605"/>
      <c r="R38" s="605"/>
      <c r="S38" s="605"/>
      <c r="T38" s="696" t="s">
        <v>7</v>
      </c>
      <c r="U38" s="607"/>
      <c r="V38" s="934"/>
      <c r="W38" s="934"/>
      <c r="X38" s="2"/>
      <c r="Y38" s="2"/>
      <c r="Z38" s="2"/>
      <c r="AA38" s="3"/>
    </row>
    <row r="39" spans="1:27">
      <c r="A39" s="598" t="s">
        <v>5</v>
      </c>
      <c r="B39" s="613" t="s">
        <v>13</v>
      </c>
      <c r="C39" s="614" t="s">
        <v>43</v>
      </c>
      <c r="D39" s="613" t="s">
        <v>63</v>
      </c>
      <c r="E39" s="614" t="s">
        <v>43</v>
      </c>
      <c r="F39" s="615" t="s">
        <v>64</v>
      </c>
      <c r="G39" s="614" t="s">
        <v>43</v>
      </c>
      <c r="H39" s="613" t="s">
        <v>47</v>
      </c>
      <c r="I39" s="614" t="s">
        <v>43</v>
      </c>
      <c r="J39" s="613" t="s">
        <v>48</v>
      </c>
      <c r="K39" s="614" t="s">
        <v>43</v>
      </c>
      <c r="L39" s="613" t="s">
        <v>65</v>
      </c>
      <c r="M39" s="614" t="s">
        <v>43</v>
      </c>
      <c r="N39" s="613" t="s">
        <v>44</v>
      </c>
      <c r="O39" s="614" t="s">
        <v>43</v>
      </c>
      <c r="P39" s="616" t="s">
        <v>14</v>
      </c>
      <c r="Q39" s="261" t="s">
        <v>43</v>
      </c>
      <c r="R39" s="616" t="s">
        <v>62</v>
      </c>
      <c r="S39" s="261" t="s">
        <v>43</v>
      </c>
      <c r="T39" s="617" t="s">
        <v>8</v>
      </c>
      <c r="U39" s="261" t="s">
        <v>9</v>
      </c>
      <c r="V39" s="2"/>
      <c r="W39" s="2"/>
      <c r="X39" s="2"/>
      <c r="Y39" s="3"/>
    </row>
    <row r="40" spans="1:27">
      <c r="A40" s="599" t="s">
        <v>52</v>
      </c>
      <c r="B40" s="618">
        <v>5.0000000000000001E-3</v>
      </c>
      <c r="C40" s="619"/>
      <c r="D40" s="618">
        <v>0.48799999999999999</v>
      </c>
      <c r="E40" s="619"/>
      <c r="F40" s="620">
        <v>0.38500000000000001</v>
      </c>
      <c r="G40" s="619"/>
      <c r="H40" s="618">
        <v>3.49</v>
      </c>
      <c r="I40" s="697"/>
      <c r="J40" s="618">
        <v>6.0000000000000001E-3</v>
      </c>
      <c r="K40" s="621"/>
      <c r="L40" s="618">
        <v>2.5299999999999998</v>
      </c>
      <c r="M40" s="621"/>
      <c r="N40" s="618">
        <v>14.5</v>
      </c>
      <c r="O40" s="621"/>
      <c r="P40" s="618">
        <v>4.0000000000000001E-3</v>
      </c>
      <c r="Q40" s="621"/>
      <c r="R40" s="618">
        <v>0.92400000000000004</v>
      </c>
      <c r="S40" s="621"/>
      <c r="T40" s="698"/>
      <c r="U40" s="621"/>
      <c r="V40" s="2"/>
      <c r="W40" s="2"/>
      <c r="X40" s="2"/>
      <c r="Y40" s="3"/>
    </row>
    <row r="41" spans="1:27">
      <c r="A41" s="600" t="s">
        <v>53</v>
      </c>
      <c r="B41" s="624">
        <v>3.0999999999999999E-3</v>
      </c>
      <c r="C41" s="699"/>
      <c r="D41" s="624">
        <v>0.24804999999999999</v>
      </c>
      <c r="E41" s="699"/>
      <c r="F41" s="700">
        <v>1.3</v>
      </c>
      <c r="G41" s="699"/>
      <c r="H41" s="701">
        <v>24.2</v>
      </c>
      <c r="I41" s="702"/>
      <c r="J41" s="628">
        <v>1.12E-2</v>
      </c>
      <c r="K41" s="703"/>
      <c r="L41" s="704">
        <v>3.02</v>
      </c>
      <c r="M41" s="703"/>
      <c r="N41" s="705" t="s">
        <v>6</v>
      </c>
      <c r="O41" s="706"/>
      <c r="P41" s="628">
        <v>4.8300000000000001E-3</v>
      </c>
      <c r="Q41" s="703"/>
      <c r="R41" s="704">
        <v>1.34</v>
      </c>
      <c r="S41" s="703"/>
      <c r="T41" s="707" t="s">
        <v>6</v>
      </c>
      <c r="U41" s="632" t="s">
        <v>6</v>
      </c>
      <c r="V41" s="2"/>
      <c r="W41" s="2"/>
      <c r="X41" s="2"/>
      <c r="Y41" s="3"/>
    </row>
    <row r="42" spans="1:27">
      <c r="A42" s="601" t="s">
        <v>16</v>
      </c>
      <c r="B42" s="633">
        <v>3.5699999999999998E-3</v>
      </c>
      <c r="C42" s="708">
        <f t="shared" ref="C42:C57" si="11">B42/B$41</f>
        <v>1.1516129032258065</v>
      </c>
      <c r="D42" s="633">
        <v>0.21471000000000001</v>
      </c>
      <c r="E42" s="708">
        <f t="shared" ref="E42:E56" si="12">D42/D$41</f>
        <v>0.86559161459383194</v>
      </c>
      <c r="F42" s="641">
        <v>2.9</v>
      </c>
      <c r="G42" s="708">
        <f t="shared" ref="G42:G62" si="13">F42/F$41</f>
        <v>2.2307692307692308</v>
      </c>
      <c r="H42" s="644">
        <v>6.41</v>
      </c>
      <c r="I42" s="709">
        <f>H42/H$41</f>
        <v>0.26487603305785123</v>
      </c>
      <c r="J42" s="637">
        <v>1.3939999999999999E-2</v>
      </c>
      <c r="K42" s="710">
        <f t="shared" ref="K42:K62" si="14">J42/J$41</f>
        <v>1.2446428571428572</v>
      </c>
      <c r="L42" s="711">
        <v>1.63</v>
      </c>
      <c r="M42" s="710">
        <f t="shared" ref="M42:M62" si="15">L42/L$41</f>
        <v>0.53973509933774833</v>
      </c>
      <c r="N42" s="646">
        <v>13</v>
      </c>
      <c r="O42" s="709"/>
      <c r="P42" s="637">
        <v>9.5300000000000003E-3</v>
      </c>
      <c r="Q42" s="710">
        <f t="shared" ref="Q42:Q57" si="16">P42/P$41</f>
        <v>1.9730848861283643</v>
      </c>
      <c r="R42" s="637">
        <v>0.25899</v>
      </c>
      <c r="S42" s="712">
        <f t="shared" ref="S42:S56" si="17">R42/R$41</f>
        <v>0.19327611940298506</v>
      </c>
      <c r="T42" s="713" t="s">
        <v>6</v>
      </c>
      <c r="U42" s="640" t="s">
        <v>6</v>
      </c>
      <c r="V42" s="2"/>
      <c r="W42" s="2"/>
      <c r="X42" s="2"/>
      <c r="Y42" s="3"/>
    </row>
    <row r="43" spans="1:27">
      <c r="A43" s="601" t="s">
        <v>17</v>
      </c>
      <c r="B43" s="633">
        <v>2.3009999999999999E-2</v>
      </c>
      <c r="C43" s="708">
        <f t="shared" si="11"/>
        <v>7.4225806451612906</v>
      </c>
      <c r="D43" s="642" t="s">
        <v>6</v>
      </c>
      <c r="E43" s="708" t="s">
        <v>69</v>
      </c>
      <c r="F43" s="649" t="s">
        <v>6</v>
      </c>
      <c r="G43" s="708" t="s">
        <v>71</v>
      </c>
      <c r="H43" s="642" t="s">
        <v>6</v>
      </c>
      <c r="I43" s="708" t="s">
        <v>73</v>
      </c>
      <c r="J43" s="637">
        <v>0.54232000000000002</v>
      </c>
      <c r="K43" s="710">
        <f t="shared" si="14"/>
        <v>48.421428571428571</v>
      </c>
      <c r="L43" s="650" t="s">
        <v>6</v>
      </c>
      <c r="M43" s="710" t="s">
        <v>77</v>
      </c>
      <c r="N43" s="642" t="s">
        <v>6</v>
      </c>
      <c r="O43" s="708"/>
      <c r="P43" s="637">
        <v>4.0820000000000002E-2</v>
      </c>
      <c r="Q43" s="710">
        <f t="shared" si="16"/>
        <v>8.4513457556935823</v>
      </c>
      <c r="R43" s="650" t="s">
        <v>6</v>
      </c>
      <c r="S43" s="710" t="s">
        <v>80</v>
      </c>
      <c r="T43" s="713" t="s">
        <v>6</v>
      </c>
      <c r="U43" s="640" t="s">
        <v>6</v>
      </c>
      <c r="V43" s="2"/>
      <c r="W43" s="2"/>
      <c r="X43" s="2"/>
      <c r="Y43" s="3"/>
    </row>
    <row r="44" spans="1:27">
      <c r="A44" s="601" t="s">
        <v>18</v>
      </c>
      <c r="B44" s="633">
        <v>5.0200000000000002E-3</v>
      </c>
      <c r="C44" s="708">
        <f t="shared" si="11"/>
        <v>1.6193548387096774</v>
      </c>
      <c r="D44" s="633">
        <v>0.33116000000000001</v>
      </c>
      <c r="E44" s="708">
        <f t="shared" si="12"/>
        <v>1.3350534166498691</v>
      </c>
      <c r="F44" s="635">
        <v>0.89720999999999995</v>
      </c>
      <c r="G44" s="708">
        <f t="shared" si="13"/>
        <v>0.69016153846153838</v>
      </c>
      <c r="H44" s="646">
        <v>41.3</v>
      </c>
      <c r="I44" s="708">
        <f t="shared" ref="I44" si="18">H44/H$41</f>
        <v>1.7066115702479339</v>
      </c>
      <c r="J44" s="637">
        <v>1.294E-2</v>
      </c>
      <c r="K44" s="710">
        <f t="shared" si="14"/>
        <v>1.155357142857143</v>
      </c>
      <c r="L44" s="711">
        <v>1.25</v>
      </c>
      <c r="M44" s="712">
        <f t="shared" si="15"/>
        <v>0.41390728476821192</v>
      </c>
      <c r="N44" s="642" t="s">
        <v>6</v>
      </c>
      <c r="O44" s="708"/>
      <c r="P44" s="637">
        <v>8.0099999999999998E-3</v>
      </c>
      <c r="Q44" s="710">
        <f t="shared" si="16"/>
        <v>1.6583850931677018</v>
      </c>
      <c r="R44" s="637">
        <v>0.25374000000000002</v>
      </c>
      <c r="S44" s="712">
        <f t="shared" si="17"/>
        <v>0.18935820895522387</v>
      </c>
      <c r="T44" s="713" t="s">
        <v>6</v>
      </c>
      <c r="U44" s="640" t="s">
        <v>6</v>
      </c>
      <c r="V44" s="2"/>
      <c r="W44" s="2"/>
      <c r="X44" s="2"/>
      <c r="Y44" s="3"/>
    </row>
    <row r="45" spans="1:27">
      <c r="A45" s="601" t="s">
        <v>19</v>
      </c>
      <c r="B45" s="633">
        <v>5.6699999999999997E-3</v>
      </c>
      <c r="C45" s="708">
        <f t="shared" si="11"/>
        <v>1.8290322580645162</v>
      </c>
      <c r="D45" s="646">
        <v>10</v>
      </c>
      <c r="E45" s="708">
        <f t="shared" si="12"/>
        <v>40.314452731304172</v>
      </c>
      <c r="F45" s="649" t="s">
        <v>6</v>
      </c>
      <c r="G45" s="708" t="s">
        <v>71</v>
      </c>
      <c r="H45" s="642" t="s">
        <v>6</v>
      </c>
      <c r="I45" s="708" t="s">
        <v>73</v>
      </c>
      <c r="J45" s="637">
        <v>0.15701000000000001</v>
      </c>
      <c r="K45" s="710">
        <f t="shared" si="14"/>
        <v>14.018750000000001</v>
      </c>
      <c r="L45" s="650" t="s">
        <v>6</v>
      </c>
      <c r="M45" s="710" t="s">
        <v>77</v>
      </c>
      <c r="N45" s="642" t="s">
        <v>6</v>
      </c>
      <c r="O45" s="708"/>
      <c r="P45" s="637">
        <v>1.159E-2</v>
      </c>
      <c r="Q45" s="710">
        <f t="shared" si="16"/>
        <v>2.3995859213250514</v>
      </c>
      <c r="R45" s="650" t="s">
        <v>6</v>
      </c>
      <c r="S45" s="710" t="s">
        <v>80</v>
      </c>
      <c r="T45" s="713" t="s">
        <v>6</v>
      </c>
      <c r="U45" s="640" t="s">
        <v>6</v>
      </c>
      <c r="V45" s="2"/>
      <c r="W45" s="2"/>
      <c r="X45" s="2"/>
      <c r="Y45" s="3"/>
    </row>
    <row r="46" spans="1:27">
      <c r="A46" s="601" t="s">
        <v>20</v>
      </c>
      <c r="B46" s="633">
        <v>1.1220000000000001E-2</v>
      </c>
      <c r="C46" s="708">
        <f t="shared" si="11"/>
        <v>3.6193548387096777</v>
      </c>
      <c r="D46" s="644">
        <v>2.4900000000000002</v>
      </c>
      <c r="E46" s="708">
        <f t="shared" si="12"/>
        <v>10.038298730094739</v>
      </c>
      <c r="F46" s="649" t="s">
        <v>6</v>
      </c>
      <c r="G46" s="708" t="s">
        <v>71</v>
      </c>
      <c r="H46" s="642" t="s">
        <v>6</v>
      </c>
      <c r="I46" s="708" t="s">
        <v>73</v>
      </c>
      <c r="J46" s="637">
        <v>0.25067</v>
      </c>
      <c r="K46" s="710">
        <f t="shared" si="14"/>
        <v>22.381250000000001</v>
      </c>
      <c r="L46" s="650" t="s">
        <v>6</v>
      </c>
      <c r="M46" s="710" t="s">
        <v>77</v>
      </c>
      <c r="N46" s="642" t="s">
        <v>6</v>
      </c>
      <c r="O46" s="708"/>
      <c r="P46" s="637">
        <v>2.554E-2</v>
      </c>
      <c r="Q46" s="710">
        <f t="shared" si="16"/>
        <v>5.2877846790890271</v>
      </c>
      <c r="R46" s="650" t="s">
        <v>6</v>
      </c>
      <c r="S46" s="710" t="s">
        <v>80</v>
      </c>
      <c r="T46" s="713" t="s">
        <v>6</v>
      </c>
      <c r="U46" s="640" t="s">
        <v>6</v>
      </c>
      <c r="V46" s="2"/>
      <c r="W46" s="2"/>
      <c r="X46" s="2"/>
      <c r="Y46" s="3"/>
    </row>
    <row r="47" spans="1:27">
      <c r="A47" s="601" t="s">
        <v>21</v>
      </c>
      <c r="B47" s="633">
        <v>2.81E-3</v>
      </c>
      <c r="C47" s="708">
        <f t="shared" si="11"/>
        <v>0.90645161290322585</v>
      </c>
      <c r="D47" s="633">
        <v>0.26075999999999999</v>
      </c>
      <c r="E47" s="708">
        <f t="shared" si="12"/>
        <v>1.0512396694214876</v>
      </c>
      <c r="F47" s="641">
        <v>3.75</v>
      </c>
      <c r="G47" s="708">
        <f t="shared" si="13"/>
        <v>2.8846153846153846</v>
      </c>
      <c r="H47" s="642" t="s">
        <v>6</v>
      </c>
      <c r="I47" s="708" t="s">
        <v>73</v>
      </c>
      <c r="J47" s="637">
        <v>1.3299999999999999E-2</v>
      </c>
      <c r="K47" s="710">
        <f t="shared" si="14"/>
        <v>1.1875</v>
      </c>
      <c r="L47" s="714">
        <v>20.9</v>
      </c>
      <c r="M47" s="710">
        <f t="shared" si="15"/>
        <v>6.9205298013245029</v>
      </c>
      <c r="N47" s="642" t="s">
        <v>6</v>
      </c>
      <c r="O47" s="708"/>
      <c r="P47" s="637">
        <v>6.7659999999999998E-2</v>
      </c>
      <c r="Q47" s="710">
        <f t="shared" si="16"/>
        <v>14.008281573498964</v>
      </c>
      <c r="R47" s="711">
        <v>1.47</v>
      </c>
      <c r="S47" s="710">
        <f t="shared" si="17"/>
        <v>1.0970149253731343</v>
      </c>
      <c r="T47" s="713" t="s">
        <v>6</v>
      </c>
      <c r="U47" s="640" t="s">
        <v>6</v>
      </c>
      <c r="V47" s="2"/>
      <c r="W47" s="2"/>
      <c r="X47" s="2"/>
      <c r="Y47" s="3"/>
    </row>
    <row r="48" spans="1:27">
      <c r="A48" s="601" t="s">
        <v>22</v>
      </c>
      <c r="B48" s="633">
        <v>3.46E-3</v>
      </c>
      <c r="C48" s="708">
        <f t="shared" si="11"/>
        <v>1.1161290322580646</v>
      </c>
      <c r="D48" s="633">
        <v>0.99287999999999998</v>
      </c>
      <c r="E48" s="708">
        <f t="shared" si="12"/>
        <v>4.0027413827857288</v>
      </c>
      <c r="F48" s="641">
        <v>9</v>
      </c>
      <c r="G48" s="708">
        <f t="shared" si="13"/>
        <v>6.9230769230769225</v>
      </c>
      <c r="H48" s="642" t="s">
        <v>6</v>
      </c>
      <c r="I48" s="708" t="s">
        <v>73</v>
      </c>
      <c r="J48" s="637">
        <v>2.7629999999999998E-2</v>
      </c>
      <c r="K48" s="710">
        <f t="shared" si="14"/>
        <v>2.4669642857142855</v>
      </c>
      <c r="L48" s="650" t="s">
        <v>6</v>
      </c>
      <c r="M48" s="710" t="s">
        <v>77</v>
      </c>
      <c r="N48" s="642" t="s">
        <v>6</v>
      </c>
      <c r="O48" s="708"/>
      <c r="P48" s="637">
        <v>6.0299999999999998E-3</v>
      </c>
      <c r="Q48" s="710">
        <f t="shared" si="16"/>
        <v>1.2484472049689441</v>
      </c>
      <c r="R48" s="711">
        <v>1.97</v>
      </c>
      <c r="S48" s="710">
        <f t="shared" si="17"/>
        <v>1.4701492537313432</v>
      </c>
      <c r="T48" s="713" t="s">
        <v>6</v>
      </c>
      <c r="U48" s="640" t="s">
        <v>6</v>
      </c>
      <c r="V48" s="2"/>
      <c r="W48" s="2"/>
      <c r="X48" s="2"/>
      <c r="Y48" s="3"/>
    </row>
    <row r="49" spans="1:25">
      <c r="A49" s="601" t="s">
        <v>23</v>
      </c>
      <c r="B49" s="633">
        <v>3.65E-3</v>
      </c>
      <c r="C49" s="708">
        <f t="shared" si="11"/>
        <v>1.1774193548387097</v>
      </c>
      <c r="D49" s="646">
        <v>24.8</v>
      </c>
      <c r="E49" s="708">
        <f t="shared" si="12"/>
        <v>99.97984277363436</v>
      </c>
      <c r="F49" s="649" t="s">
        <v>6</v>
      </c>
      <c r="G49" s="708" t="s">
        <v>71</v>
      </c>
      <c r="H49" s="642" t="s">
        <v>6</v>
      </c>
      <c r="I49" s="708" t="s">
        <v>73</v>
      </c>
      <c r="J49" s="637">
        <v>0.93472</v>
      </c>
      <c r="K49" s="710">
        <f t="shared" si="14"/>
        <v>83.457142857142856</v>
      </c>
      <c r="L49" s="650" t="s">
        <v>6</v>
      </c>
      <c r="M49" s="710" t="s">
        <v>77</v>
      </c>
      <c r="N49" s="642" t="s">
        <v>6</v>
      </c>
      <c r="O49" s="708"/>
      <c r="P49" s="637">
        <v>9.3100000000000006E-3</v>
      </c>
      <c r="Q49" s="710">
        <f t="shared" si="16"/>
        <v>1.9275362318840581</v>
      </c>
      <c r="R49" s="650" t="s">
        <v>6</v>
      </c>
      <c r="S49" s="710" t="s">
        <v>80</v>
      </c>
      <c r="T49" s="713" t="s">
        <v>6</v>
      </c>
      <c r="U49" s="640" t="s">
        <v>6</v>
      </c>
      <c r="V49" s="2"/>
      <c r="W49" s="2"/>
      <c r="X49" s="2"/>
      <c r="Y49" s="3"/>
    </row>
    <row r="50" spans="1:25">
      <c r="A50" s="602" t="s">
        <v>24</v>
      </c>
      <c r="B50" s="633">
        <v>2.1129999999999999E-2</v>
      </c>
      <c r="C50" s="708">
        <f t="shared" si="11"/>
        <v>6.8161290322580648</v>
      </c>
      <c r="D50" s="642" t="s">
        <v>6</v>
      </c>
      <c r="E50" s="708" t="s">
        <v>69</v>
      </c>
      <c r="F50" s="649" t="s">
        <v>6</v>
      </c>
      <c r="G50" s="708" t="s">
        <v>71</v>
      </c>
      <c r="H50" s="642" t="s">
        <v>6</v>
      </c>
      <c r="I50" s="708" t="s">
        <v>73</v>
      </c>
      <c r="J50" s="650" t="s">
        <v>6</v>
      </c>
      <c r="K50" s="710" t="s">
        <v>75</v>
      </c>
      <c r="L50" s="650" t="s">
        <v>6</v>
      </c>
      <c r="M50" s="710" t="s">
        <v>77</v>
      </c>
      <c r="N50" s="642" t="s">
        <v>6</v>
      </c>
      <c r="O50" s="708"/>
      <c r="P50" s="637">
        <v>0.45171</v>
      </c>
      <c r="Q50" s="710">
        <f t="shared" si="16"/>
        <v>93.521739130434781</v>
      </c>
      <c r="R50" s="650" t="s">
        <v>6</v>
      </c>
      <c r="S50" s="710" t="s">
        <v>80</v>
      </c>
      <c r="T50" s="713" t="s">
        <v>6</v>
      </c>
      <c r="U50" s="640" t="s">
        <v>6</v>
      </c>
      <c r="V50" s="2"/>
      <c r="W50" s="2"/>
      <c r="X50" s="2"/>
      <c r="Y50" s="3"/>
    </row>
    <row r="51" spans="1:25">
      <c r="A51" s="602" t="s">
        <v>25</v>
      </c>
      <c r="B51" s="633">
        <v>1.6449999999999999E-2</v>
      </c>
      <c r="C51" s="708">
        <f t="shared" si="11"/>
        <v>5.306451612903226</v>
      </c>
      <c r="D51" s="642" t="s">
        <v>6</v>
      </c>
      <c r="E51" s="708" t="s">
        <v>69</v>
      </c>
      <c r="F51" s="649" t="s">
        <v>6</v>
      </c>
      <c r="G51" s="708" t="s">
        <v>71</v>
      </c>
      <c r="H51" s="642" t="s">
        <v>6</v>
      </c>
      <c r="I51" s="708" t="s">
        <v>73</v>
      </c>
      <c r="J51" s="637">
        <v>0.20766000000000001</v>
      </c>
      <c r="K51" s="710">
        <f t="shared" si="14"/>
        <v>18.541071428571431</v>
      </c>
      <c r="L51" s="650" t="s">
        <v>6</v>
      </c>
      <c r="M51" s="710" t="s">
        <v>77</v>
      </c>
      <c r="N51" s="642" t="s">
        <v>6</v>
      </c>
      <c r="O51" s="708"/>
      <c r="P51" s="637">
        <v>0.48381999999999997</v>
      </c>
      <c r="Q51" s="710">
        <f t="shared" si="16"/>
        <v>100.16977225672878</v>
      </c>
      <c r="R51" s="650" t="s">
        <v>6</v>
      </c>
      <c r="S51" s="710" t="s">
        <v>80</v>
      </c>
      <c r="T51" s="713" t="s">
        <v>6</v>
      </c>
      <c r="U51" s="640" t="s">
        <v>6</v>
      </c>
      <c r="V51" s="2"/>
      <c r="W51" s="2"/>
      <c r="X51" s="2"/>
      <c r="Y51" s="3"/>
    </row>
    <row r="52" spans="1:25">
      <c r="A52" s="602" t="s">
        <v>26</v>
      </c>
      <c r="B52" s="633">
        <v>6.2890000000000001E-2</v>
      </c>
      <c r="C52" s="708">
        <f t="shared" si="11"/>
        <v>20.28709677419355</v>
      </c>
      <c r="D52" s="642" t="s">
        <v>6</v>
      </c>
      <c r="E52" s="708" t="s">
        <v>69</v>
      </c>
      <c r="F52" s="649" t="s">
        <v>6</v>
      </c>
      <c r="G52" s="708" t="s">
        <v>71</v>
      </c>
      <c r="H52" s="642" t="s">
        <v>6</v>
      </c>
      <c r="I52" s="708" t="s">
        <v>73</v>
      </c>
      <c r="J52" s="650" t="s">
        <v>6</v>
      </c>
      <c r="K52" s="710" t="s">
        <v>75</v>
      </c>
      <c r="L52" s="650" t="s">
        <v>6</v>
      </c>
      <c r="M52" s="710" t="s">
        <v>77</v>
      </c>
      <c r="N52" s="642" t="s">
        <v>6</v>
      </c>
      <c r="O52" s="708"/>
      <c r="P52" s="711">
        <v>5.86</v>
      </c>
      <c r="Q52" s="710">
        <f t="shared" si="16"/>
        <v>1213.2505175983438</v>
      </c>
      <c r="R52" s="650" t="s">
        <v>6</v>
      </c>
      <c r="S52" s="710" t="s">
        <v>80</v>
      </c>
      <c r="T52" s="713" t="s">
        <v>6</v>
      </c>
      <c r="U52" s="640" t="s">
        <v>6</v>
      </c>
      <c r="V52" s="2"/>
      <c r="W52" s="2"/>
      <c r="X52" s="2"/>
      <c r="Y52" s="3"/>
    </row>
    <row r="53" spans="1:25">
      <c r="A53" s="602" t="s">
        <v>27</v>
      </c>
      <c r="B53" s="652">
        <v>0.19353999999999999</v>
      </c>
      <c r="C53" s="157">
        <f t="shared" si="11"/>
        <v>62.432258064516127</v>
      </c>
      <c r="D53" s="653" t="s">
        <v>6</v>
      </c>
      <c r="E53" s="157" t="s">
        <v>69</v>
      </c>
      <c r="F53" s="654" t="s">
        <v>6</v>
      </c>
      <c r="G53" s="157" t="s">
        <v>71</v>
      </c>
      <c r="H53" s="655" t="s">
        <v>6</v>
      </c>
      <c r="I53" s="708" t="s">
        <v>73</v>
      </c>
      <c r="J53" s="655" t="s">
        <v>6</v>
      </c>
      <c r="K53" s="710" t="s">
        <v>75</v>
      </c>
      <c r="L53" s="655" t="s">
        <v>6</v>
      </c>
      <c r="M53" s="710" t="s">
        <v>77</v>
      </c>
      <c r="N53" s="655" t="s">
        <v>6</v>
      </c>
      <c r="O53" s="656"/>
      <c r="P53" s="665">
        <v>2.14</v>
      </c>
      <c r="Q53" s="656">
        <f t="shared" si="16"/>
        <v>443.06418219461699</v>
      </c>
      <c r="R53" s="655" t="s">
        <v>6</v>
      </c>
      <c r="S53" s="710" t="s">
        <v>80</v>
      </c>
      <c r="T53" s="715" t="s">
        <v>6</v>
      </c>
      <c r="U53" s="660" t="s">
        <v>6</v>
      </c>
      <c r="V53" s="2"/>
      <c r="W53" s="2"/>
      <c r="X53" s="2"/>
      <c r="Y53" s="3"/>
    </row>
    <row r="54" spans="1:25">
      <c r="A54" s="602" t="s">
        <v>28</v>
      </c>
      <c r="B54" s="652">
        <v>3.0380000000000001E-2</v>
      </c>
      <c r="C54" s="157">
        <f t="shared" si="11"/>
        <v>9.8000000000000007</v>
      </c>
      <c r="D54" s="653" t="s">
        <v>6</v>
      </c>
      <c r="E54" s="157" t="s">
        <v>69</v>
      </c>
      <c r="F54" s="654" t="s">
        <v>6</v>
      </c>
      <c r="G54" s="157" t="s">
        <v>71</v>
      </c>
      <c r="H54" s="655" t="s">
        <v>6</v>
      </c>
      <c r="I54" s="708" t="s">
        <v>73</v>
      </c>
      <c r="J54" s="665">
        <v>2.4300000000000002</v>
      </c>
      <c r="K54" s="656">
        <f t="shared" si="14"/>
        <v>216.96428571428572</v>
      </c>
      <c r="L54" s="655" t="s">
        <v>6</v>
      </c>
      <c r="M54" s="710" t="s">
        <v>77</v>
      </c>
      <c r="N54" s="655" t="s">
        <v>6</v>
      </c>
      <c r="O54" s="656"/>
      <c r="P54" s="658">
        <v>6.0740000000000002E-2</v>
      </c>
      <c r="Q54" s="656">
        <f t="shared" si="16"/>
        <v>12.575569358178054</v>
      </c>
      <c r="R54" s="655" t="s">
        <v>6</v>
      </c>
      <c r="S54" s="710" t="s">
        <v>80</v>
      </c>
      <c r="T54" s="715" t="s">
        <v>6</v>
      </c>
      <c r="U54" s="660" t="s">
        <v>6</v>
      </c>
      <c r="V54" s="2"/>
      <c r="W54" s="2"/>
      <c r="X54" s="2"/>
      <c r="Y54" s="3"/>
    </row>
    <row r="55" spans="1:25">
      <c r="A55" s="601" t="s">
        <v>29</v>
      </c>
      <c r="B55" s="652">
        <v>5.5730000000000002E-2</v>
      </c>
      <c r="C55" s="157">
        <f t="shared" si="11"/>
        <v>17.977419354838712</v>
      </c>
      <c r="D55" s="652">
        <v>0.48343999999999998</v>
      </c>
      <c r="E55" s="157">
        <f t="shared" si="12"/>
        <v>1.948961902842169</v>
      </c>
      <c r="F55" s="675">
        <v>1.99</v>
      </c>
      <c r="G55" s="157">
        <f t="shared" si="13"/>
        <v>1.5307692307692307</v>
      </c>
      <c r="H55" s="655" t="s">
        <v>6</v>
      </c>
      <c r="I55" s="708" t="s">
        <v>73</v>
      </c>
      <c r="J55" s="658">
        <v>8.9700000000000005E-3</v>
      </c>
      <c r="K55" s="656">
        <f t="shared" si="14"/>
        <v>0.80089285714285718</v>
      </c>
      <c r="L55" s="677">
        <v>33.799999999999997</v>
      </c>
      <c r="M55" s="656">
        <f t="shared" si="15"/>
        <v>11.19205298013245</v>
      </c>
      <c r="N55" s="655" t="s">
        <v>6</v>
      </c>
      <c r="O55" s="656"/>
      <c r="P55" s="658">
        <v>3.3899999999999998E-3</v>
      </c>
      <c r="Q55" s="656">
        <f t="shared" si="16"/>
        <v>0.70186335403726707</v>
      </c>
      <c r="R55" s="658">
        <v>0.49048000000000003</v>
      </c>
      <c r="S55" s="663">
        <f t="shared" si="17"/>
        <v>0.36602985074626865</v>
      </c>
      <c r="T55" s="715" t="s">
        <v>6</v>
      </c>
      <c r="U55" s="660" t="s">
        <v>6</v>
      </c>
      <c r="V55" s="2"/>
      <c r="W55" s="2"/>
      <c r="X55" s="2"/>
      <c r="Y55" s="3"/>
    </row>
    <row r="56" spans="1:25">
      <c r="A56" s="601" t="s">
        <v>30</v>
      </c>
      <c r="B56" s="652">
        <v>2.5699999999999998E-3</v>
      </c>
      <c r="C56" s="157">
        <f t="shared" si="11"/>
        <v>0.82903225806451608</v>
      </c>
      <c r="D56" s="716">
        <v>1.01</v>
      </c>
      <c r="E56" s="157">
        <f t="shared" si="12"/>
        <v>4.071759725861722</v>
      </c>
      <c r="F56" s="675">
        <v>5.16</v>
      </c>
      <c r="G56" s="157">
        <f t="shared" si="13"/>
        <v>3.9692307692307693</v>
      </c>
      <c r="H56" s="655" t="s">
        <v>6</v>
      </c>
      <c r="I56" s="708" t="s">
        <v>73</v>
      </c>
      <c r="J56" s="658">
        <v>2.3859999999999999E-2</v>
      </c>
      <c r="K56" s="656">
        <f t="shared" si="14"/>
        <v>2.1303571428571426</v>
      </c>
      <c r="L56" s="655" t="s">
        <v>6</v>
      </c>
      <c r="M56" s="710" t="s">
        <v>77</v>
      </c>
      <c r="N56" s="655" t="s">
        <v>6</v>
      </c>
      <c r="O56" s="656"/>
      <c r="P56" s="658">
        <v>4.6899999999999997E-3</v>
      </c>
      <c r="Q56" s="656">
        <f t="shared" si="16"/>
        <v>0.97101449275362306</v>
      </c>
      <c r="R56" s="658">
        <v>0.72316999999999998</v>
      </c>
      <c r="S56" s="656">
        <f t="shared" si="17"/>
        <v>0.53967910447761192</v>
      </c>
      <c r="T56" s="715" t="s">
        <v>6</v>
      </c>
      <c r="U56" s="660" t="s">
        <v>6</v>
      </c>
      <c r="V56" s="2"/>
      <c r="W56" s="2"/>
      <c r="X56" s="2"/>
      <c r="Y56" s="3"/>
    </row>
    <row r="57" spans="1:25">
      <c r="A57" s="603" t="s">
        <v>37</v>
      </c>
      <c r="B57" s="666">
        <v>3.0000000000000001E-3</v>
      </c>
      <c r="C57" s="667">
        <f t="shared" si="11"/>
        <v>0.967741935483871</v>
      </c>
      <c r="D57" s="669" t="s">
        <v>6</v>
      </c>
      <c r="E57" s="667" t="s">
        <v>69</v>
      </c>
      <c r="F57" s="717" t="s">
        <v>6</v>
      </c>
      <c r="G57" s="667" t="s">
        <v>71</v>
      </c>
      <c r="H57" s="669" t="s">
        <v>6</v>
      </c>
      <c r="I57" s="671" t="s">
        <v>73</v>
      </c>
      <c r="J57" s="666">
        <v>4.7E-2</v>
      </c>
      <c r="K57" s="667">
        <f t="shared" si="14"/>
        <v>4.1964285714285712</v>
      </c>
      <c r="L57" s="669" t="s">
        <v>6</v>
      </c>
      <c r="M57" s="667" t="s">
        <v>77</v>
      </c>
      <c r="N57" s="669" t="s">
        <v>6</v>
      </c>
      <c r="O57" s="667"/>
      <c r="P57" s="739">
        <v>9.5999999999999992E-3</v>
      </c>
      <c r="Q57" s="672">
        <f t="shared" si="16"/>
        <v>1.9875776397515525</v>
      </c>
      <c r="R57" s="669" t="s">
        <v>6</v>
      </c>
      <c r="S57" s="667" t="s">
        <v>80</v>
      </c>
      <c r="T57" s="718" t="s">
        <v>6</v>
      </c>
      <c r="U57" s="674" t="s">
        <v>6</v>
      </c>
      <c r="V57" s="2"/>
      <c r="W57" s="2"/>
      <c r="X57" s="2"/>
      <c r="Y57" s="3"/>
    </row>
    <row r="58" spans="1:25">
      <c r="A58" s="601" t="s">
        <v>31</v>
      </c>
      <c r="B58" s="652">
        <v>2.99E-3</v>
      </c>
      <c r="C58" s="157">
        <f t="shared" ref="C58:C63" si="19">B58/B$41</f>
        <v>0.96451612903225814</v>
      </c>
      <c r="D58" s="652">
        <v>0.21373</v>
      </c>
      <c r="E58" s="157">
        <f>D58/D$41</f>
        <v>0.86164079822616413</v>
      </c>
      <c r="F58" s="654" t="s">
        <v>6</v>
      </c>
      <c r="G58" s="157" t="s">
        <v>71</v>
      </c>
      <c r="H58" s="655" t="s">
        <v>6</v>
      </c>
      <c r="I58" s="708" t="s">
        <v>73</v>
      </c>
      <c r="J58" s="658">
        <v>1.324E-2</v>
      </c>
      <c r="K58" s="656">
        <f t="shared" si="14"/>
        <v>1.1821428571428572</v>
      </c>
      <c r="L58" s="655" t="s">
        <v>6</v>
      </c>
      <c r="M58" s="710" t="s">
        <v>77</v>
      </c>
      <c r="N58" s="655" t="s">
        <v>6</v>
      </c>
      <c r="O58" s="656"/>
      <c r="P58" s="658">
        <v>6.1599999999999997E-3</v>
      </c>
      <c r="Q58" s="656">
        <f>P58/P$41</f>
        <v>1.2753623188405796</v>
      </c>
      <c r="R58" s="658">
        <v>0.36801</v>
      </c>
      <c r="S58" s="663">
        <f>R58/R$41</f>
        <v>0.27463432835820895</v>
      </c>
      <c r="T58" s="715" t="s">
        <v>6</v>
      </c>
      <c r="U58" s="660" t="s">
        <v>6</v>
      </c>
      <c r="V58" s="2"/>
      <c r="W58" s="2"/>
      <c r="X58" s="2"/>
      <c r="Y58" s="3"/>
    </row>
    <row r="59" spans="1:25">
      <c r="A59" s="601" t="s">
        <v>32</v>
      </c>
      <c r="B59" s="652">
        <v>3.2200000000000002E-3</v>
      </c>
      <c r="C59" s="157">
        <f t="shared" si="19"/>
        <v>1.0387096774193549</v>
      </c>
      <c r="D59" s="652">
        <v>0.80803999999999998</v>
      </c>
      <c r="E59" s="157">
        <f>D59/D$41</f>
        <v>3.2575690385003022</v>
      </c>
      <c r="F59" s="661">
        <v>13.2</v>
      </c>
      <c r="G59" s="157">
        <f t="shared" si="13"/>
        <v>10.153846153846153</v>
      </c>
      <c r="H59" s="655" t="s">
        <v>6</v>
      </c>
      <c r="I59" s="708" t="s">
        <v>73</v>
      </c>
      <c r="J59" s="658">
        <v>2.5739999999999999E-2</v>
      </c>
      <c r="K59" s="656">
        <f t="shared" si="14"/>
        <v>2.2982142857142858</v>
      </c>
      <c r="L59" s="655" t="s">
        <v>6</v>
      </c>
      <c r="M59" s="710" t="s">
        <v>77</v>
      </c>
      <c r="N59" s="655" t="s">
        <v>6</v>
      </c>
      <c r="O59" s="656"/>
      <c r="P59" s="658">
        <v>8.3199999999999993E-3</v>
      </c>
      <c r="Q59" s="656">
        <f>P59/P$41</f>
        <v>1.7225672877846789</v>
      </c>
      <c r="R59" s="665">
        <v>1.38</v>
      </c>
      <c r="S59" s="656">
        <f>R59/R$41</f>
        <v>1.0298507462686566</v>
      </c>
      <c r="T59" s="715" t="s">
        <v>6</v>
      </c>
      <c r="U59" s="660" t="s">
        <v>6</v>
      </c>
      <c r="V59" s="2"/>
      <c r="W59" s="2"/>
      <c r="X59" s="2"/>
      <c r="Y59" s="3"/>
    </row>
    <row r="60" spans="1:25">
      <c r="A60" s="601" t="s">
        <v>33</v>
      </c>
      <c r="B60" s="652">
        <v>7.8899999999999994E-3</v>
      </c>
      <c r="C60" s="157">
        <f t="shared" si="19"/>
        <v>2.5451612903225804</v>
      </c>
      <c r="D60" s="719">
        <v>30</v>
      </c>
      <c r="E60" s="157">
        <f>D60/D$41</f>
        <v>120.94335819391252</v>
      </c>
      <c r="F60" s="654" t="s">
        <v>6</v>
      </c>
      <c r="G60" s="157" t="s">
        <v>71</v>
      </c>
      <c r="H60" s="655" t="s">
        <v>6</v>
      </c>
      <c r="I60" s="708" t="s">
        <v>73</v>
      </c>
      <c r="J60" s="665">
        <v>6.05</v>
      </c>
      <c r="K60" s="656">
        <f t="shared" si="14"/>
        <v>540.17857142857144</v>
      </c>
      <c r="L60" s="655" t="s">
        <v>6</v>
      </c>
      <c r="M60" s="710" t="s">
        <v>77</v>
      </c>
      <c r="N60" s="655" t="s">
        <v>6</v>
      </c>
      <c r="O60" s="656"/>
      <c r="P60" s="658">
        <v>2.2210000000000001E-2</v>
      </c>
      <c r="Q60" s="656">
        <f>P60/P$41</f>
        <v>4.5983436853002067</v>
      </c>
      <c r="R60" s="677">
        <v>21.9</v>
      </c>
      <c r="S60" s="656">
        <f>R60/R$41</f>
        <v>16.343283582089551</v>
      </c>
      <c r="T60" s="715" t="s">
        <v>6</v>
      </c>
      <c r="U60" s="660" t="s">
        <v>6</v>
      </c>
      <c r="V60" s="2"/>
      <c r="W60" s="2"/>
      <c r="X60" s="2"/>
      <c r="Y60" s="3"/>
    </row>
    <row r="61" spans="1:25">
      <c r="A61" s="601" t="s">
        <v>34</v>
      </c>
      <c r="B61" s="652">
        <v>6.8700000000000002E-3</v>
      </c>
      <c r="C61" s="157">
        <f t="shared" si="19"/>
        <v>2.2161290322580647</v>
      </c>
      <c r="D61" s="719">
        <v>50</v>
      </c>
      <c r="E61" s="157">
        <f>D61/D$41</f>
        <v>201.57226365652087</v>
      </c>
      <c r="F61" s="654" t="s">
        <v>6</v>
      </c>
      <c r="G61" s="157" t="s">
        <v>71</v>
      </c>
      <c r="H61" s="655" t="s">
        <v>6</v>
      </c>
      <c r="I61" s="708" t="s">
        <v>73</v>
      </c>
      <c r="J61" s="658">
        <v>7.0389999999999994E-2</v>
      </c>
      <c r="K61" s="656">
        <f t="shared" si="14"/>
        <v>6.2848214285714281</v>
      </c>
      <c r="L61" s="655" t="s">
        <v>6</v>
      </c>
      <c r="M61" s="710" t="s">
        <v>77</v>
      </c>
      <c r="N61" s="655" t="s">
        <v>6</v>
      </c>
      <c r="O61" s="656"/>
      <c r="P61" s="658">
        <v>1.285E-2</v>
      </c>
      <c r="Q61" s="656">
        <f>P61/P$41</f>
        <v>2.660455486542443</v>
      </c>
      <c r="R61" s="655" t="s">
        <v>6</v>
      </c>
      <c r="S61" s="710" t="s">
        <v>80</v>
      </c>
      <c r="T61" s="715" t="s">
        <v>6</v>
      </c>
      <c r="U61" s="660" t="s">
        <v>6</v>
      </c>
      <c r="V61" s="2"/>
      <c r="W61" s="2"/>
      <c r="X61" s="2"/>
      <c r="Y61" s="3"/>
    </row>
    <row r="62" spans="1:25">
      <c r="A62" s="601" t="s">
        <v>35</v>
      </c>
      <c r="B62" s="652">
        <v>2.7299999999999998E-3</v>
      </c>
      <c r="C62" s="157">
        <f t="shared" si="19"/>
        <v>0.88064516129032255</v>
      </c>
      <c r="D62" s="652">
        <v>0.16550000000000001</v>
      </c>
      <c r="E62" s="157">
        <f>D62/D$41</f>
        <v>0.66720419270308406</v>
      </c>
      <c r="F62" s="675">
        <v>1.3</v>
      </c>
      <c r="G62" s="157">
        <f t="shared" si="13"/>
        <v>1</v>
      </c>
      <c r="H62" s="655" t="s">
        <v>6</v>
      </c>
      <c r="I62" s="708" t="s">
        <v>73</v>
      </c>
      <c r="J62" s="658">
        <v>9.4500000000000001E-3</v>
      </c>
      <c r="K62" s="656">
        <f t="shared" si="14"/>
        <v>0.84375</v>
      </c>
      <c r="L62" s="665">
        <v>2.64</v>
      </c>
      <c r="M62" s="656">
        <f t="shared" si="15"/>
        <v>0.8741721854304636</v>
      </c>
      <c r="N62" s="655" t="s">
        <v>6</v>
      </c>
      <c r="O62" s="656"/>
      <c r="P62" s="658">
        <v>5.11E-3</v>
      </c>
      <c r="Q62" s="656">
        <f>P62/P$41</f>
        <v>1.0579710144927537</v>
      </c>
      <c r="R62" s="665">
        <v>2.76</v>
      </c>
      <c r="S62" s="656">
        <f>R62/R$41</f>
        <v>2.0597014925373132</v>
      </c>
      <c r="T62" s="715" t="s">
        <v>6</v>
      </c>
      <c r="U62" s="660" t="s">
        <v>6</v>
      </c>
      <c r="V62" s="2"/>
      <c r="W62" s="2"/>
      <c r="X62" s="2"/>
      <c r="Y62" s="3"/>
    </row>
    <row r="63" spans="1:25" s="3" customFormat="1">
      <c r="A63" s="601" t="s">
        <v>81</v>
      </c>
      <c r="B63" s="652">
        <v>2.86</v>
      </c>
      <c r="C63" s="157">
        <f t="shared" si="19"/>
        <v>922.58064516129036</v>
      </c>
      <c r="D63" s="653" t="s">
        <v>6</v>
      </c>
      <c r="E63" s="157" t="s">
        <v>69</v>
      </c>
      <c r="F63" s="654" t="s">
        <v>6</v>
      </c>
      <c r="G63" s="157" t="s">
        <v>71</v>
      </c>
      <c r="H63" s="655" t="s">
        <v>6</v>
      </c>
      <c r="I63" s="634" t="s">
        <v>73</v>
      </c>
      <c r="J63" s="655" t="s">
        <v>6</v>
      </c>
      <c r="K63" s="157" t="s">
        <v>75</v>
      </c>
      <c r="L63" s="655" t="s">
        <v>6</v>
      </c>
      <c r="M63" s="157" t="s">
        <v>77</v>
      </c>
      <c r="N63" s="655" t="s">
        <v>6</v>
      </c>
      <c r="O63" s="656"/>
      <c r="P63" s="653" t="s">
        <v>6</v>
      </c>
      <c r="Q63" s="656" t="s">
        <v>68</v>
      </c>
      <c r="R63" s="653" t="s">
        <v>6</v>
      </c>
      <c r="S63" s="157" t="s">
        <v>80</v>
      </c>
      <c r="T63" s="715" t="s">
        <v>6</v>
      </c>
      <c r="U63" s="660"/>
      <c r="V63" s="596"/>
      <c r="W63" s="596"/>
      <c r="X63" s="596"/>
    </row>
    <row r="64" spans="1:25" ht="25.5">
      <c r="A64" s="601" t="s">
        <v>36</v>
      </c>
      <c r="B64" s="679" t="s">
        <v>38</v>
      </c>
      <c r="C64" s="157"/>
      <c r="D64" s="679" t="s">
        <v>38</v>
      </c>
      <c r="E64" s="157"/>
      <c r="F64" s="681" t="s">
        <v>38</v>
      </c>
      <c r="G64" s="157"/>
      <c r="H64" s="682" t="s">
        <v>38</v>
      </c>
      <c r="I64" s="720"/>
      <c r="J64" s="682" t="s">
        <v>38</v>
      </c>
      <c r="K64" s="720"/>
      <c r="L64" s="682" t="s">
        <v>38</v>
      </c>
      <c r="M64" s="720"/>
      <c r="N64" s="682" t="s">
        <v>38</v>
      </c>
      <c r="O64" s="656"/>
      <c r="P64" s="682" t="s">
        <v>38</v>
      </c>
      <c r="Q64" s="656"/>
      <c r="R64" s="682" t="s">
        <v>38</v>
      </c>
      <c r="S64" s="656"/>
      <c r="T64" s="715" t="s">
        <v>6</v>
      </c>
      <c r="U64" s="660" t="s">
        <v>6</v>
      </c>
      <c r="V64" s="2"/>
      <c r="W64" s="2"/>
      <c r="X64" s="2"/>
      <c r="Y64" s="3"/>
    </row>
    <row r="65" spans="1:25">
      <c r="A65" s="600" t="s">
        <v>56</v>
      </c>
      <c r="B65" s="685">
        <v>11.1</v>
      </c>
      <c r="C65" s="686"/>
      <c r="D65" s="687" t="s">
        <v>6</v>
      </c>
      <c r="E65" s="686"/>
      <c r="F65" s="688" t="s">
        <v>6</v>
      </c>
      <c r="G65" s="686"/>
      <c r="H65" s="689" t="s">
        <v>6</v>
      </c>
      <c r="I65" s="690"/>
      <c r="J65" s="689" t="s">
        <v>6</v>
      </c>
      <c r="K65" s="690"/>
      <c r="L65" s="689" t="s">
        <v>6</v>
      </c>
      <c r="M65" s="690"/>
      <c r="N65" s="689" t="s">
        <v>6</v>
      </c>
      <c r="O65" s="690"/>
      <c r="P65" s="692">
        <v>6.58</v>
      </c>
      <c r="Q65" s="690"/>
      <c r="R65" s="689" t="s">
        <v>6</v>
      </c>
      <c r="S65" s="690"/>
      <c r="T65" s="721" t="s">
        <v>6</v>
      </c>
      <c r="U65" s="694" t="s">
        <v>6</v>
      </c>
      <c r="V65" s="2"/>
      <c r="W65" s="2"/>
      <c r="X65" s="2"/>
      <c r="Y65" s="3"/>
    </row>
  </sheetData>
  <mergeCells count="1">
    <mergeCell ref="V38:W38"/>
  </mergeCells>
  <printOptions horizontalCentered="1" verticalCentered="1"/>
  <pageMargins left="0" right="0" top="0.25" bottom="0.25" header="0.25" footer="0.25"/>
  <pageSetup scale="42" orientation="landscape" r:id="rId1"/>
  <headerFooter alignWithMargins="0">
    <oddHeader>&amp;F</oddHeader>
    <oddFooter>&amp;Z&amp;F&amp;RPage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opLeftCell="A43" zoomScaleNormal="100" zoomScaleSheetLayoutView="50" workbookViewId="0">
      <selection activeCell="K5" sqref="K5"/>
    </sheetView>
  </sheetViews>
  <sheetFormatPr defaultRowHeight="12.75"/>
  <cols>
    <col min="1" max="1" width="26.42578125" style="4" customWidth="1"/>
    <col min="2" max="18" width="12.7109375" style="2" customWidth="1"/>
    <col min="19" max="19" width="12.7109375" style="32" customWidth="1"/>
    <col min="20" max="20" width="17.28515625" style="225" customWidth="1"/>
    <col min="21" max="23" width="12.7109375" style="225" customWidth="1"/>
    <col min="24" max="34" width="12.7109375" customWidth="1"/>
    <col min="35" max="35" width="11.28515625" customWidth="1"/>
  </cols>
  <sheetData>
    <row r="1" spans="1:25" s="3" customFormat="1" ht="18">
      <c r="A1" s="1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2"/>
      <c r="T1" s="32"/>
      <c r="U1" s="32"/>
      <c r="V1" s="32"/>
      <c r="W1" s="32"/>
    </row>
    <row r="2" spans="1:25" s="3" customFormat="1" ht="18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2"/>
      <c r="T2" s="32"/>
      <c r="U2" s="32"/>
      <c r="V2" s="32"/>
      <c r="W2" s="32"/>
    </row>
    <row r="3" spans="1:25" s="3" customFormat="1" ht="18.75">
      <c r="A3" s="1" t="s">
        <v>0</v>
      </c>
      <c r="B3" s="2"/>
      <c r="C3" s="2"/>
      <c r="D3" s="2"/>
      <c r="E3" s="2"/>
      <c r="F3" s="2"/>
      <c r="G3" s="2"/>
      <c r="H3" s="477"/>
      <c r="I3" s="2"/>
      <c r="J3" s="2"/>
      <c r="K3" s="2"/>
      <c r="L3" s="2"/>
      <c r="M3" s="2"/>
      <c r="N3" s="2"/>
      <c r="O3" s="2"/>
      <c r="P3" s="2"/>
      <c r="Q3" s="2"/>
      <c r="R3" s="2"/>
      <c r="S3" s="32"/>
      <c r="T3" s="32"/>
      <c r="U3" s="32"/>
      <c r="V3" s="32"/>
      <c r="W3" s="32"/>
    </row>
    <row r="4" spans="1:25" s="3" customFormat="1" ht="18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2"/>
      <c r="T4" s="32"/>
      <c r="U4" s="32"/>
      <c r="V4" s="32"/>
      <c r="W4" s="32"/>
    </row>
    <row r="5" spans="1:25" s="3" customFormat="1" ht="18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2"/>
      <c r="T5" s="32"/>
      <c r="U5" s="32"/>
      <c r="V5" s="32"/>
      <c r="W5" s="32"/>
    </row>
    <row r="6" spans="1:25" s="3" customFormat="1" ht="18">
      <c r="A6" s="1"/>
      <c r="B6" s="738" t="s">
        <v>83</v>
      </c>
      <c r="C6" s="738"/>
      <c r="D6" s="738"/>
      <c r="E6" s="2"/>
      <c r="F6" s="726" t="s">
        <v>84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2"/>
      <c r="T6" s="32"/>
      <c r="U6" s="32"/>
      <c r="V6" s="32"/>
      <c r="W6" s="32"/>
    </row>
    <row r="7" spans="1: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</row>
    <row r="8" spans="1:25" ht="18.75" customHeight="1">
      <c r="A8" s="546" t="s">
        <v>3</v>
      </c>
      <c r="B8" s="251" t="s">
        <v>10</v>
      </c>
      <c r="C8" s="494"/>
      <c r="D8" s="494"/>
      <c r="E8" s="494"/>
      <c r="F8" s="256"/>
      <c r="G8" s="476"/>
      <c r="H8" s="510" t="s">
        <v>41</v>
      </c>
      <c r="I8" s="494"/>
      <c r="J8" s="227"/>
      <c r="K8" s="511"/>
      <c r="L8" s="223"/>
      <c r="M8" s="224"/>
      <c r="N8" s="251" t="s">
        <v>42</v>
      </c>
      <c r="O8" s="511"/>
      <c r="P8" s="227"/>
      <c r="Q8" s="494"/>
      <c r="R8" s="256"/>
      <c r="S8" s="476"/>
      <c r="T8" s="533" t="s">
        <v>7</v>
      </c>
      <c r="U8" s="476"/>
      <c r="W8" s="493"/>
      <c r="X8" s="2"/>
      <c r="Y8" s="2"/>
    </row>
    <row r="9" spans="1:25" ht="15.75">
      <c r="A9" s="366" t="s">
        <v>5</v>
      </c>
      <c r="B9" s="547" t="s">
        <v>13</v>
      </c>
      <c r="C9" s="229" t="s">
        <v>43</v>
      </c>
      <c r="D9" s="547" t="s">
        <v>63</v>
      </c>
      <c r="E9" s="229" t="s">
        <v>43</v>
      </c>
      <c r="F9" s="548" t="s">
        <v>64</v>
      </c>
      <c r="G9" s="229" t="s">
        <v>43</v>
      </c>
      <c r="H9" s="547" t="s">
        <v>47</v>
      </c>
      <c r="I9" s="229" t="s">
        <v>43</v>
      </c>
      <c r="J9" s="547" t="s">
        <v>48</v>
      </c>
      <c r="K9" s="229" t="s">
        <v>43</v>
      </c>
      <c r="L9" s="548" t="s">
        <v>65</v>
      </c>
      <c r="M9" s="229" t="s">
        <v>43</v>
      </c>
      <c r="N9" s="547" t="s">
        <v>44</v>
      </c>
      <c r="O9" s="229" t="s">
        <v>43</v>
      </c>
      <c r="P9" s="549" t="s">
        <v>14</v>
      </c>
      <c r="Q9" s="369" t="s">
        <v>43</v>
      </c>
      <c r="R9" s="550" t="s">
        <v>62</v>
      </c>
      <c r="S9" s="369" t="s">
        <v>43</v>
      </c>
      <c r="T9" s="549" t="s">
        <v>8</v>
      </c>
      <c r="U9" s="369" t="s">
        <v>9</v>
      </c>
    </row>
    <row r="10" spans="1:25" ht="15.75">
      <c r="A10" s="551" t="s">
        <v>52</v>
      </c>
      <c r="B10" s="552">
        <v>2E-3</v>
      </c>
      <c r="C10" s="449"/>
      <c r="D10" s="552">
        <v>0.03</v>
      </c>
      <c r="E10" s="449"/>
      <c r="F10" s="553">
        <v>3.6999999999999998E-2</v>
      </c>
      <c r="G10" s="449"/>
      <c r="H10" s="552">
        <v>0.33400000000000002</v>
      </c>
      <c r="I10" s="555"/>
      <c r="J10" s="552">
        <v>1E-3</v>
      </c>
      <c r="K10" s="555"/>
      <c r="L10" s="576">
        <v>5.6099999999999997E-2</v>
      </c>
      <c r="M10" s="555"/>
      <c r="N10" s="552">
        <v>0.308</v>
      </c>
      <c r="O10" s="555"/>
      <c r="P10" s="552">
        <v>1E-3</v>
      </c>
      <c r="Q10" s="555"/>
      <c r="R10" s="553">
        <v>4.2000000000000003E-2</v>
      </c>
      <c r="S10" s="555"/>
      <c r="T10" s="569"/>
      <c r="U10" s="555"/>
      <c r="V10"/>
      <c r="W10"/>
    </row>
    <row r="11" spans="1:25" ht="15.75">
      <c r="A11" s="234" t="s">
        <v>53</v>
      </c>
      <c r="B11" s="557">
        <v>1.07E-3</v>
      </c>
      <c r="C11" s="570"/>
      <c r="D11" s="557">
        <v>1.585E-2</v>
      </c>
      <c r="E11" s="570"/>
      <c r="F11" s="571">
        <v>5.5379999999999999E-2</v>
      </c>
      <c r="G11" s="570"/>
      <c r="H11" s="557">
        <v>0.92966000000000004</v>
      </c>
      <c r="I11" s="572"/>
      <c r="J11" s="562">
        <v>2.5100000000000001E-3</v>
      </c>
      <c r="K11" s="573"/>
      <c r="L11" s="574">
        <v>0.1116</v>
      </c>
      <c r="M11" s="573"/>
      <c r="N11" s="557">
        <v>0.59206999999999999</v>
      </c>
      <c r="O11" s="572"/>
      <c r="P11" s="562">
        <v>1.3600000000000001E-3</v>
      </c>
      <c r="Q11" s="573"/>
      <c r="R11" s="574">
        <v>4.2540000000000001E-2</v>
      </c>
      <c r="S11" s="573"/>
      <c r="T11" s="575" t="s">
        <v>6</v>
      </c>
      <c r="U11" s="568" t="s">
        <v>6</v>
      </c>
      <c r="V11"/>
      <c r="W11"/>
    </row>
    <row r="12" spans="1:25" ht="15.75">
      <c r="A12" s="544" t="s">
        <v>16</v>
      </c>
      <c r="B12" s="495">
        <v>1.0200000000000001E-3</v>
      </c>
      <c r="C12" s="496">
        <f t="shared" ref="C12:C26" si="0">B12/B$11</f>
        <v>0.95327102803738328</v>
      </c>
      <c r="D12" s="495">
        <v>2.4049999999999998E-2</v>
      </c>
      <c r="E12" s="496">
        <f t="shared" ref="E12:E26" si="1">D12/D$11</f>
        <v>1.5173501577287065</v>
      </c>
      <c r="F12" s="478">
        <v>6.5449999999999994E-2</v>
      </c>
      <c r="G12" s="496">
        <f t="shared" ref="G12:G26" si="2">F12/F$11</f>
        <v>1.181834597327555</v>
      </c>
      <c r="H12" s="495">
        <v>0.39916000000000001</v>
      </c>
      <c r="I12" s="497">
        <f t="shared" ref="I12:I32" si="3">H12/H$11</f>
        <v>0.42936127186283157</v>
      </c>
      <c r="J12" s="524">
        <v>3.82E-3</v>
      </c>
      <c r="K12" s="499">
        <f t="shared" ref="K12:K32" si="4">J12/J$11</f>
        <v>1.5219123505976095</v>
      </c>
      <c r="L12" s="479">
        <v>6.6470000000000001E-2</v>
      </c>
      <c r="M12" s="499">
        <f t="shared" ref="M12:M32" si="5">L12/L$11</f>
        <v>0.59560931899641578</v>
      </c>
      <c r="N12" s="495">
        <v>0.14207</v>
      </c>
      <c r="O12" s="497">
        <f t="shared" ref="O12:O32" si="6">N12/N$11</f>
        <v>0.23995473508200044</v>
      </c>
      <c r="P12" s="524">
        <v>2.2799999999999999E-3</v>
      </c>
      <c r="Q12" s="499">
        <f t="shared" ref="Q12:Q26" si="7">P12/P$11</f>
        <v>1.6764705882352939</v>
      </c>
      <c r="R12" s="479">
        <v>2.5059999999999999E-2</v>
      </c>
      <c r="S12" s="499">
        <f t="shared" ref="S12:S26" si="8">R12/R$11</f>
        <v>0.58909261871180063</v>
      </c>
      <c r="T12" s="528" t="s">
        <v>6</v>
      </c>
      <c r="U12" s="386" t="s">
        <v>6</v>
      </c>
      <c r="V12"/>
      <c r="W12"/>
    </row>
    <row r="13" spans="1:25" ht="15.75">
      <c r="A13" s="544" t="s">
        <v>17</v>
      </c>
      <c r="B13" s="495">
        <v>3.63E-3</v>
      </c>
      <c r="C13" s="496">
        <f t="shared" si="0"/>
        <v>3.3925233644859811</v>
      </c>
      <c r="D13" s="495">
        <v>0.33183000000000001</v>
      </c>
      <c r="E13" s="496">
        <f t="shared" si="1"/>
        <v>20.935646687697162</v>
      </c>
      <c r="F13" s="481">
        <v>1.73</v>
      </c>
      <c r="G13" s="496">
        <f t="shared" si="2"/>
        <v>31.238714337305886</v>
      </c>
      <c r="H13" s="508" t="s">
        <v>6</v>
      </c>
      <c r="I13" s="496" t="s">
        <v>72</v>
      </c>
      <c r="J13" s="524">
        <v>2.341E-2</v>
      </c>
      <c r="K13" s="499">
        <f t="shared" si="4"/>
        <v>9.3266932270916332</v>
      </c>
      <c r="L13" s="483">
        <v>5.59</v>
      </c>
      <c r="M13" s="499">
        <f t="shared" si="5"/>
        <v>50.089605734767019</v>
      </c>
      <c r="N13" s="507">
        <v>2.04</v>
      </c>
      <c r="O13" s="497">
        <f t="shared" si="6"/>
        <v>3.4455385342949314</v>
      </c>
      <c r="P13" s="524">
        <v>1.255E-2</v>
      </c>
      <c r="Q13" s="499">
        <f t="shared" si="7"/>
        <v>9.227941176470587</v>
      </c>
      <c r="R13" s="479">
        <v>0.13915</v>
      </c>
      <c r="S13" s="500">
        <f t="shared" si="8"/>
        <v>3.2710390220968497</v>
      </c>
      <c r="T13" s="528" t="s">
        <v>6</v>
      </c>
      <c r="U13" s="386" t="s">
        <v>6</v>
      </c>
      <c r="V13" s="3"/>
      <c r="W13"/>
    </row>
    <row r="14" spans="1:25" ht="15.75">
      <c r="A14" s="544" t="s">
        <v>18</v>
      </c>
      <c r="B14" s="495">
        <v>1.42E-3</v>
      </c>
      <c r="C14" s="496">
        <f t="shared" si="0"/>
        <v>1.3271028037383179</v>
      </c>
      <c r="D14" s="495">
        <v>2.9819999999999999E-2</v>
      </c>
      <c r="E14" s="496">
        <f t="shared" si="1"/>
        <v>1.8813880126182965</v>
      </c>
      <c r="F14" s="478">
        <v>4.6481000000000001E-2</v>
      </c>
      <c r="G14" s="496">
        <f t="shared" si="2"/>
        <v>0.83931022029613589</v>
      </c>
      <c r="H14" s="495">
        <v>0.83575999999999995</v>
      </c>
      <c r="I14" s="497">
        <f t="shared" si="3"/>
        <v>0.89899533162661605</v>
      </c>
      <c r="J14" s="524">
        <v>2.5999999999999999E-3</v>
      </c>
      <c r="K14" s="499">
        <f t="shared" si="4"/>
        <v>1.0358565737051793</v>
      </c>
      <c r="L14" s="479">
        <v>6.6430000000000003E-2</v>
      </c>
      <c r="M14" s="499">
        <f t="shared" si="5"/>
        <v>0.59525089605734771</v>
      </c>
      <c r="N14" s="495">
        <v>0.27159</v>
      </c>
      <c r="O14" s="497">
        <f t="shared" si="6"/>
        <v>0.45871265222017665</v>
      </c>
      <c r="P14" s="524">
        <v>1.99E-3</v>
      </c>
      <c r="Q14" s="499">
        <f t="shared" si="7"/>
        <v>1.463235294117647</v>
      </c>
      <c r="R14" s="479">
        <v>1.7180000000000001E-2</v>
      </c>
      <c r="S14" s="500">
        <f t="shared" si="8"/>
        <v>0.40385519511048423</v>
      </c>
      <c r="T14" s="528" t="s">
        <v>6</v>
      </c>
      <c r="U14" s="386" t="s">
        <v>6</v>
      </c>
      <c r="V14" s="3"/>
      <c r="W14"/>
    </row>
    <row r="15" spans="1:25" ht="15.75">
      <c r="A15" s="544" t="s">
        <v>19</v>
      </c>
      <c r="B15" s="495">
        <v>2.0400000000000001E-3</v>
      </c>
      <c r="C15" s="496">
        <f t="shared" si="0"/>
        <v>1.9065420560747666</v>
      </c>
      <c r="D15" s="495">
        <v>5.0439999999999999E-2</v>
      </c>
      <c r="E15" s="496">
        <f t="shared" si="1"/>
        <v>3.1823343848580441</v>
      </c>
      <c r="F15" s="481">
        <v>1.2</v>
      </c>
      <c r="G15" s="496">
        <f t="shared" si="2"/>
        <v>21.668472372697725</v>
      </c>
      <c r="H15" s="513">
        <v>22.7</v>
      </c>
      <c r="I15" s="496">
        <f t="shared" si="3"/>
        <v>24.417528989092784</v>
      </c>
      <c r="J15" s="524">
        <v>9.7900000000000001E-3</v>
      </c>
      <c r="K15" s="499">
        <f t="shared" si="4"/>
        <v>3.9003984063745021</v>
      </c>
      <c r="L15" s="479">
        <v>0.98280000000000001</v>
      </c>
      <c r="M15" s="499">
        <f t="shared" si="5"/>
        <v>8.806451612903226</v>
      </c>
      <c r="N15" s="507">
        <v>9.01</v>
      </c>
      <c r="O15" s="496">
        <f t="shared" si="6"/>
        <v>15.217795193135947</v>
      </c>
      <c r="P15" s="524">
        <v>4.0899999999999999E-3</v>
      </c>
      <c r="Q15" s="500">
        <f t="shared" si="7"/>
        <v>3.0073529411764701</v>
      </c>
      <c r="R15" s="479">
        <v>0.15523000000000001</v>
      </c>
      <c r="S15" s="499">
        <f t="shared" si="8"/>
        <v>3.6490362012223789</v>
      </c>
      <c r="T15" s="528" t="s">
        <v>6</v>
      </c>
      <c r="U15" s="386" t="s">
        <v>6</v>
      </c>
      <c r="V15" s="3"/>
      <c r="W15"/>
    </row>
    <row r="16" spans="1:25" ht="15.75">
      <c r="A16" s="544" t="s">
        <v>20</v>
      </c>
      <c r="B16" s="495">
        <v>3.14E-3</v>
      </c>
      <c r="C16" s="496">
        <f t="shared" si="0"/>
        <v>2.9345794392523366</v>
      </c>
      <c r="D16" s="495">
        <v>5.9900000000000002E-2</v>
      </c>
      <c r="E16" s="496">
        <f t="shared" si="1"/>
        <v>3.7791798107255521</v>
      </c>
      <c r="F16" s="481">
        <v>1.1599999999999999</v>
      </c>
      <c r="G16" s="496">
        <f t="shared" si="2"/>
        <v>20.946189960274467</v>
      </c>
      <c r="H16" s="513">
        <v>24.8</v>
      </c>
      <c r="I16" s="496">
        <f t="shared" si="3"/>
        <v>26.676419336101372</v>
      </c>
      <c r="J16" s="524">
        <v>1.796E-2</v>
      </c>
      <c r="K16" s="499">
        <f t="shared" si="4"/>
        <v>7.1553784860557768</v>
      </c>
      <c r="L16" s="479">
        <v>0.43029000000000001</v>
      </c>
      <c r="M16" s="499">
        <f t="shared" si="5"/>
        <v>3.8556451612903224</v>
      </c>
      <c r="N16" s="507">
        <v>7.29</v>
      </c>
      <c r="O16" s="496">
        <f t="shared" si="6"/>
        <v>12.312733291671593</v>
      </c>
      <c r="P16" s="524">
        <v>9.4699999999999993E-3</v>
      </c>
      <c r="Q16" s="499">
        <f t="shared" si="7"/>
        <v>6.9632352941176459</v>
      </c>
      <c r="R16" s="479">
        <v>6.9550000000000001E-2</v>
      </c>
      <c r="S16" s="499">
        <f t="shared" si="8"/>
        <v>1.6349318288669488</v>
      </c>
      <c r="T16" s="528" t="s">
        <v>6</v>
      </c>
      <c r="U16" s="386" t="s">
        <v>6</v>
      </c>
      <c r="V16" s="3"/>
      <c r="W16"/>
    </row>
    <row r="17" spans="1:23" ht="15.75">
      <c r="A17" s="544" t="s">
        <v>21</v>
      </c>
      <c r="B17" s="495">
        <v>6.4999999999999997E-4</v>
      </c>
      <c r="C17" s="497">
        <f t="shared" si="0"/>
        <v>0.60747663551401865</v>
      </c>
      <c r="D17" s="495">
        <v>2.154E-2</v>
      </c>
      <c r="E17" s="496">
        <f t="shared" si="1"/>
        <v>1.3589905362776025</v>
      </c>
      <c r="F17" s="478">
        <v>6.8830000000000002E-2</v>
      </c>
      <c r="G17" s="497">
        <f t="shared" si="2"/>
        <v>1.2428674611773205</v>
      </c>
      <c r="H17" s="507">
        <v>1.95</v>
      </c>
      <c r="I17" s="496">
        <f t="shared" si="3"/>
        <v>2.0975410365079705</v>
      </c>
      <c r="J17" s="524">
        <v>3.1900000000000001E-3</v>
      </c>
      <c r="K17" s="499">
        <f t="shared" si="4"/>
        <v>1.2709163346613546</v>
      </c>
      <c r="L17" s="479">
        <v>9.1719999999999996E-2</v>
      </c>
      <c r="M17" s="499">
        <f t="shared" si="5"/>
        <v>0.82186379928315401</v>
      </c>
      <c r="N17" s="507">
        <v>1.36</v>
      </c>
      <c r="O17" s="496">
        <f t="shared" si="6"/>
        <v>2.2970256895299546</v>
      </c>
      <c r="P17" s="524">
        <v>1.92E-3</v>
      </c>
      <c r="Q17" s="499">
        <f t="shared" si="7"/>
        <v>1.4117647058823528</v>
      </c>
      <c r="R17" s="479">
        <v>3.1969999999999998E-2</v>
      </c>
      <c r="S17" s="499">
        <f t="shared" si="8"/>
        <v>0.75152797367183821</v>
      </c>
      <c r="T17" s="528" t="s">
        <v>6</v>
      </c>
      <c r="U17" s="386" t="s">
        <v>6</v>
      </c>
      <c r="V17" s="3"/>
      <c r="W17"/>
    </row>
    <row r="18" spans="1:23" ht="15.75">
      <c r="A18" s="544" t="s">
        <v>22</v>
      </c>
      <c r="B18" s="495">
        <v>1.15E-3</v>
      </c>
      <c r="C18" s="496">
        <f t="shared" si="0"/>
        <v>1.0747663551401869</v>
      </c>
      <c r="D18" s="495">
        <v>3.7609999999999998E-2</v>
      </c>
      <c r="E18" s="496">
        <f t="shared" si="1"/>
        <v>2.3728706624605675</v>
      </c>
      <c r="F18" s="478">
        <v>0.13696</v>
      </c>
      <c r="G18" s="496">
        <f t="shared" si="2"/>
        <v>2.4730949801372337</v>
      </c>
      <c r="H18" s="507">
        <v>2.86</v>
      </c>
      <c r="I18" s="497">
        <f t="shared" si="3"/>
        <v>3.0763935202116901</v>
      </c>
      <c r="J18" s="524">
        <v>4.5900000000000003E-3</v>
      </c>
      <c r="K18" s="499">
        <f t="shared" si="4"/>
        <v>1.8286852589641436</v>
      </c>
      <c r="L18" s="479">
        <v>0.38783000000000001</v>
      </c>
      <c r="M18" s="500">
        <f t="shared" si="5"/>
        <v>3.4751792114695341</v>
      </c>
      <c r="N18" s="507">
        <v>1.64</v>
      </c>
      <c r="O18" s="497">
        <f t="shared" si="6"/>
        <v>2.7699427432567094</v>
      </c>
      <c r="P18" s="524">
        <v>2.1900000000000001E-3</v>
      </c>
      <c r="Q18" s="499">
        <f t="shared" si="7"/>
        <v>1.6102941176470589</v>
      </c>
      <c r="R18" s="479">
        <v>2.811E-2</v>
      </c>
      <c r="S18" s="499">
        <f t="shared" si="8"/>
        <v>0.66078984485190406</v>
      </c>
      <c r="T18" s="528" t="s">
        <v>6</v>
      </c>
      <c r="U18" s="386" t="s">
        <v>6</v>
      </c>
      <c r="V18" s="3"/>
      <c r="W18"/>
    </row>
    <row r="19" spans="1:23" ht="15.75">
      <c r="A19" s="544" t="s">
        <v>23</v>
      </c>
      <c r="B19" s="495">
        <v>9.3000000000000005E-4</v>
      </c>
      <c r="C19" s="497">
        <f t="shared" si="0"/>
        <v>0.86915887850467299</v>
      </c>
      <c r="D19" s="495">
        <v>6.7110000000000003E-2</v>
      </c>
      <c r="E19" s="496">
        <f t="shared" si="1"/>
        <v>4.234069400630915</v>
      </c>
      <c r="F19" s="484">
        <v>16.3</v>
      </c>
      <c r="G19" s="496">
        <f t="shared" si="2"/>
        <v>294.33008306247746</v>
      </c>
      <c r="H19" s="513">
        <v>11.5</v>
      </c>
      <c r="I19" s="496">
        <f t="shared" si="3"/>
        <v>12.370113805047007</v>
      </c>
      <c r="J19" s="524">
        <v>4.1930000000000002E-2</v>
      </c>
      <c r="K19" s="499">
        <f t="shared" si="4"/>
        <v>16.705179282868528</v>
      </c>
      <c r="L19" s="485">
        <v>50</v>
      </c>
      <c r="M19" s="499">
        <f t="shared" si="5"/>
        <v>448.0286738351254</v>
      </c>
      <c r="N19" s="513">
        <v>29.4</v>
      </c>
      <c r="O19" s="496">
        <f t="shared" si="6"/>
        <v>49.656290641309305</v>
      </c>
      <c r="P19" s="524">
        <v>2.1199999999999999E-3</v>
      </c>
      <c r="Q19" s="499">
        <f t="shared" si="7"/>
        <v>1.5588235294117645</v>
      </c>
      <c r="R19" s="479">
        <v>0.42492000000000002</v>
      </c>
      <c r="S19" s="499">
        <f t="shared" si="8"/>
        <v>9.9887165021156559</v>
      </c>
      <c r="T19" s="528" t="s">
        <v>6</v>
      </c>
      <c r="U19" s="386" t="s">
        <v>6</v>
      </c>
      <c r="V19" s="3"/>
      <c r="W19"/>
    </row>
    <row r="20" spans="1:23" ht="15.75">
      <c r="A20" s="236" t="s">
        <v>24</v>
      </c>
      <c r="B20" s="495">
        <v>3.5500000000000002E-3</v>
      </c>
      <c r="C20" s="496">
        <f t="shared" si="0"/>
        <v>3.3177570093457946</v>
      </c>
      <c r="D20" s="507">
        <v>5.98</v>
      </c>
      <c r="E20" s="496">
        <f>D20/D$11</f>
        <v>377.28706624605684</v>
      </c>
      <c r="F20" s="482" t="s">
        <v>6</v>
      </c>
      <c r="G20" s="496" t="s">
        <v>70</v>
      </c>
      <c r="H20" s="513">
        <v>13</v>
      </c>
      <c r="I20" s="496">
        <f t="shared" si="3"/>
        <v>13.983606910053137</v>
      </c>
      <c r="J20" s="524">
        <v>2.9579999999999999E-2</v>
      </c>
      <c r="K20" s="499">
        <f t="shared" si="4"/>
        <v>11.784860557768923</v>
      </c>
      <c r="L20" s="479">
        <v>0.17054</v>
      </c>
      <c r="M20" s="499">
        <f t="shared" si="5"/>
        <v>1.5281362007168457</v>
      </c>
      <c r="N20" s="513">
        <v>23.3</v>
      </c>
      <c r="O20" s="496">
        <f t="shared" si="6"/>
        <v>39.353454827976421</v>
      </c>
      <c r="P20" s="524">
        <v>4.2810000000000001E-2</v>
      </c>
      <c r="Q20" s="499">
        <f t="shared" si="7"/>
        <v>31.477941176470587</v>
      </c>
      <c r="R20" s="479">
        <v>0.63422000000000001</v>
      </c>
      <c r="S20" s="499">
        <f t="shared" si="8"/>
        <v>14.908791725434885</v>
      </c>
      <c r="T20" s="528" t="s">
        <v>6</v>
      </c>
      <c r="U20" s="386" t="s">
        <v>6</v>
      </c>
      <c r="V20" s="3"/>
      <c r="W20"/>
    </row>
    <row r="21" spans="1:23" ht="15.75">
      <c r="A21" s="236" t="s">
        <v>25</v>
      </c>
      <c r="B21" s="495">
        <v>3.1900000000000001E-3</v>
      </c>
      <c r="C21" s="496">
        <f t="shared" si="0"/>
        <v>2.9813084112149535</v>
      </c>
      <c r="D21" s="508" t="s">
        <v>6</v>
      </c>
      <c r="E21" s="496" t="s">
        <v>66</v>
      </c>
      <c r="F21" s="482" t="s">
        <v>6</v>
      </c>
      <c r="G21" s="496" t="s">
        <v>70</v>
      </c>
      <c r="H21" s="513">
        <v>12.9</v>
      </c>
      <c r="I21" s="496">
        <f t="shared" si="3"/>
        <v>13.876040703052729</v>
      </c>
      <c r="J21" s="524">
        <v>1.384E-2</v>
      </c>
      <c r="K21" s="499">
        <f t="shared" si="4"/>
        <v>5.5139442231075693</v>
      </c>
      <c r="L21" s="479">
        <v>0.29397000000000001</v>
      </c>
      <c r="M21" s="500">
        <f t="shared" si="5"/>
        <v>2.6341397849462367</v>
      </c>
      <c r="N21" s="508" t="s">
        <v>6</v>
      </c>
      <c r="O21" s="496" t="s">
        <v>78</v>
      </c>
      <c r="P21" s="524">
        <v>3.7539999999999997E-2</v>
      </c>
      <c r="Q21" s="499">
        <f t="shared" si="7"/>
        <v>27.602941176470583</v>
      </c>
      <c r="R21" s="483">
        <v>2.31</v>
      </c>
      <c r="S21" s="499">
        <f t="shared" si="8"/>
        <v>54.301833568406202</v>
      </c>
      <c r="T21" s="528" t="s">
        <v>6</v>
      </c>
      <c r="U21" s="386" t="s">
        <v>6</v>
      </c>
      <c r="V21" s="3"/>
      <c r="W21"/>
    </row>
    <row r="22" spans="1:23" ht="15.75">
      <c r="A22" s="236" t="s">
        <v>26</v>
      </c>
      <c r="B22" s="495">
        <v>2.99E-3</v>
      </c>
      <c r="C22" s="496">
        <f t="shared" si="0"/>
        <v>2.7943925233644862</v>
      </c>
      <c r="D22" s="508" t="s">
        <v>6</v>
      </c>
      <c r="E22" s="496" t="s">
        <v>66</v>
      </c>
      <c r="F22" s="481">
        <v>1.1100000000000001</v>
      </c>
      <c r="G22" s="496">
        <f t="shared" si="2"/>
        <v>20.043336944745398</v>
      </c>
      <c r="H22" s="508" t="s">
        <v>6</v>
      </c>
      <c r="I22" s="496" t="s">
        <v>72</v>
      </c>
      <c r="J22" s="525" t="s">
        <v>6</v>
      </c>
      <c r="K22" s="499" t="s">
        <v>74</v>
      </c>
      <c r="L22" s="486" t="s">
        <v>6</v>
      </c>
      <c r="M22" s="499" t="s">
        <v>76</v>
      </c>
      <c r="N22" s="507">
        <v>1.3</v>
      </c>
      <c r="O22" s="496">
        <f t="shared" si="6"/>
        <v>2.1956863208742212</v>
      </c>
      <c r="P22" s="524">
        <v>0.10116</v>
      </c>
      <c r="Q22" s="499">
        <f t="shared" si="7"/>
        <v>74.382352941176464</v>
      </c>
      <c r="R22" s="486" t="s">
        <v>6</v>
      </c>
      <c r="S22" s="499" t="s">
        <v>79</v>
      </c>
      <c r="T22" s="528" t="s">
        <v>6</v>
      </c>
      <c r="U22" s="386" t="s">
        <v>6</v>
      </c>
      <c r="V22" s="3"/>
      <c r="W22"/>
    </row>
    <row r="23" spans="1:23" ht="15.75">
      <c r="A23" s="236" t="s">
        <v>27</v>
      </c>
      <c r="B23" s="498">
        <v>3.1029999999999999E-2</v>
      </c>
      <c r="C23" s="499">
        <f t="shared" si="0"/>
        <v>29</v>
      </c>
      <c r="D23" s="501" t="s">
        <v>6</v>
      </c>
      <c r="E23" s="499" t="s">
        <v>66</v>
      </c>
      <c r="F23" s="425" t="s">
        <v>6</v>
      </c>
      <c r="G23" s="499" t="s">
        <v>70</v>
      </c>
      <c r="H23" s="514" t="s">
        <v>6</v>
      </c>
      <c r="I23" s="516" t="s">
        <v>72</v>
      </c>
      <c r="J23" s="514" t="s">
        <v>6</v>
      </c>
      <c r="K23" s="499" t="s">
        <v>74</v>
      </c>
      <c r="L23" s="464" t="s">
        <v>6</v>
      </c>
      <c r="M23" s="499" t="s">
        <v>76</v>
      </c>
      <c r="N23" s="514" t="s">
        <v>6</v>
      </c>
      <c r="O23" s="496" t="s">
        <v>78</v>
      </c>
      <c r="P23" s="526">
        <v>0.17593</v>
      </c>
      <c r="Q23" s="516">
        <f t="shared" si="7"/>
        <v>129.36029411764704</v>
      </c>
      <c r="R23" s="464" t="s">
        <v>6</v>
      </c>
      <c r="S23" s="516" t="s">
        <v>79</v>
      </c>
      <c r="T23" s="529" t="s">
        <v>6</v>
      </c>
      <c r="U23" s="408" t="s">
        <v>6</v>
      </c>
      <c r="V23" s="3"/>
      <c r="W23"/>
    </row>
    <row r="24" spans="1:23" ht="15.75">
      <c r="A24" s="236" t="s">
        <v>28</v>
      </c>
      <c r="B24" s="498">
        <v>8.0700000000000008E-3</v>
      </c>
      <c r="C24" s="499">
        <f t="shared" si="0"/>
        <v>7.5420560747663563</v>
      </c>
      <c r="D24" s="498">
        <v>0.40822999999999998</v>
      </c>
      <c r="E24" s="499">
        <f t="shared" si="1"/>
        <v>25.75583596214511</v>
      </c>
      <c r="F24" s="465">
        <v>14.5</v>
      </c>
      <c r="G24" s="499">
        <f t="shared" si="2"/>
        <v>261.82737450343086</v>
      </c>
      <c r="H24" s="514" t="s">
        <v>6</v>
      </c>
      <c r="I24" s="516" t="s">
        <v>72</v>
      </c>
      <c r="J24" s="526">
        <v>0.28849999999999998</v>
      </c>
      <c r="K24" s="516">
        <f t="shared" si="4"/>
        <v>114.94023904382469</v>
      </c>
      <c r="L24" s="464" t="s">
        <v>6</v>
      </c>
      <c r="M24" s="499" t="s">
        <v>76</v>
      </c>
      <c r="N24" s="514" t="s">
        <v>6</v>
      </c>
      <c r="O24" s="496" t="s">
        <v>78</v>
      </c>
      <c r="P24" s="526">
        <v>1.482E-2</v>
      </c>
      <c r="Q24" s="516">
        <f t="shared" si="7"/>
        <v>10.897058823529411</v>
      </c>
      <c r="R24" s="414">
        <v>0.12942000000000001</v>
      </c>
      <c r="S24" s="518">
        <f t="shared" si="8"/>
        <v>3.0423131170662905</v>
      </c>
      <c r="T24" s="529" t="s">
        <v>6</v>
      </c>
      <c r="U24" s="408" t="s">
        <v>6</v>
      </c>
      <c r="V24" s="3"/>
      <c r="W24"/>
    </row>
    <row r="25" spans="1:23" ht="15.75">
      <c r="A25" s="544" t="s">
        <v>29</v>
      </c>
      <c r="B25" s="498">
        <v>6.4000000000000005E-4</v>
      </c>
      <c r="C25" s="500">
        <f t="shared" si="0"/>
        <v>0.59813084112149539</v>
      </c>
      <c r="D25" s="498">
        <v>2.1190000000000001E-2</v>
      </c>
      <c r="E25" s="499">
        <f t="shared" si="1"/>
        <v>1.3369085173501578</v>
      </c>
      <c r="F25" s="462">
        <v>5.8540000000000002E-2</v>
      </c>
      <c r="G25" s="500">
        <f t="shared" si="2"/>
        <v>1.0570603105814373</v>
      </c>
      <c r="H25" s="515">
        <v>1.7</v>
      </c>
      <c r="I25" s="518">
        <f t="shared" si="3"/>
        <v>1.8286255190069487</v>
      </c>
      <c r="J25" s="526">
        <v>2.49E-3</v>
      </c>
      <c r="K25" s="516">
        <f t="shared" si="4"/>
        <v>0.99203187250996017</v>
      </c>
      <c r="L25" s="414">
        <v>9.7009999999999999E-2</v>
      </c>
      <c r="M25" s="516">
        <f t="shared" si="5"/>
        <v>0.86926523297491032</v>
      </c>
      <c r="N25" s="526">
        <v>0.57099999999999995</v>
      </c>
      <c r="O25" s="516">
        <f t="shared" si="6"/>
        <v>0.96441299170706163</v>
      </c>
      <c r="P25" s="526">
        <v>8.3000000000000001E-4</v>
      </c>
      <c r="Q25" s="516">
        <f t="shared" si="7"/>
        <v>0.61029411764705876</v>
      </c>
      <c r="R25" s="414">
        <v>1.6289999999999999E-2</v>
      </c>
      <c r="S25" s="518">
        <f t="shared" si="8"/>
        <v>0.38293370944992944</v>
      </c>
      <c r="T25" s="529" t="s">
        <v>6</v>
      </c>
      <c r="U25" s="408" t="s">
        <v>6</v>
      </c>
      <c r="V25" s="3"/>
      <c r="W25"/>
    </row>
    <row r="26" spans="1:23" ht="15.75">
      <c r="A26" s="544" t="s">
        <v>30</v>
      </c>
      <c r="B26" s="498">
        <v>8.0000000000000004E-4</v>
      </c>
      <c r="C26" s="500">
        <f t="shared" si="0"/>
        <v>0.74766355140186924</v>
      </c>
      <c r="D26" s="498">
        <v>3.1350000000000003E-2</v>
      </c>
      <c r="E26" s="499">
        <f t="shared" si="1"/>
        <v>1.9779179810725553</v>
      </c>
      <c r="F26" s="462">
        <v>8.2210000000000005E-2</v>
      </c>
      <c r="G26" s="500">
        <f t="shared" si="2"/>
        <v>1.4844709281329</v>
      </c>
      <c r="H26" s="515">
        <v>4.37</v>
      </c>
      <c r="I26" s="518">
        <f t="shared" si="3"/>
        <v>4.7006432459178624</v>
      </c>
      <c r="J26" s="526">
        <v>4.0099999999999997E-3</v>
      </c>
      <c r="K26" s="516">
        <f t="shared" si="4"/>
        <v>1.597609561752988</v>
      </c>
      <c r="L26" s="414">
        <v>0.22822999999999999</v>
      </c>
      <c r="M26" s="516">
        <f t="shared" si="5"/>
        <v>2.0450716845878136</v>
      </c>
      <c r="N26" s="526">
        <v>0.83826999999999996</v>
      </c>
      <c r="O26" s="516">
        <f t="shared" si="6"/>
        <v>1.4158292093840255</v>
      </c>
      <c r="P26" s="526">
        <v>1.2199999999999999E-3</v>
      </c>
      <c r="Q26" s="516">
        <f t="shared" si="7"/>
        <v>0.89705882352941169</v>
      </c>
      <c r="R26" s="414">
        <v>1.3299999999999999E-2</v>
      </c>
      <c r="S26" s="518">
        <f t="shared" si="8"/>
        <v>0.31264692054536902</v>
      </c>
      <c r="T26" s="529" t="s">
        <v>6</v>
      </c>
      <c r="U26" s="408" t="s">
        <v>6</v>
      </c>
      <c r="V26" s="3"/>
      <c r="W26"/>
    </row>
    <row r="27" spans="1:23" ht="15.75">
      <c r="A27" s="727" t="s">
        <v>37</v>
      </c>
      <c r="B27" s="728" t="s">
        <v>6</v>
      </c>
      <c r="C27" s="729" t="s">
        <v>67</v>
      </c>
      <c r="D27" s="728" t="s">
        <v>6</v>
      </c>
      <c r="E27" s="730" t="s">
        <v>66</v>
      </c>
      <c r="F27" s="731" t="s">
        <v>6</v>
      </c>
      <c r="G27" s="730" t="s">
        <v>70</v>
      </c>
      <c r="H27" s="728" t="s">
        <v>6</v>
      </c>
      <c r="I27" s="729" t="s">
        <v>72</v>
      </c>
      <c r="J27" s="728" t="s">
        <v>6</v>
      </c>
      <c r="K27" s="729" t="s">
        <v>74</v>
      </c>
      <c r="L27" s="731" t="s">
        <v>6</v>
      </c>
      <c r="M27" s="729" t="s">
        <v>76</v>
      </c>
      <c r="N27" s="728" t="s">
        <v>6</v>
      </c>
      <c r="O27" s="732" t="s">
        <v>78</v>
      </c>
      <c r="P27" s="728" t="s">
        <v>6</v>
      </c>
      <c r="Q27" s="729" t="s">
        <v>67</v>
      </c>
      <c r="R27" s="731" t="s">
        <v>6</v>
      </c>
      <c r="S27" s="729" t="s">
        <v>79</v>
      </c>
      <c r="T27" s="733" t="s">
        <v>45</v>
      </c>
      <c r="U27" s="734" t="s">
        <v>45</v>
      </c>
      <c r="V27" s="3"/>
      <c r="W27"/>
    </row>
    <row r="28" spans="1:23" ht="15.75">
      <c r="A28" s="544" t="s">
        <v>31</v>
      </c>
      <c r="B28" s="498">
        <v>9.7000000000000005E-4</v>
      </c>
      <c r="C28" s="500">
        <f t="shared" ref="C28:C33" si="9">B28/B$11</f>
        <v>0.90654205607476646</v>
      </c>
      <c r="D28" s="498">
        <v>1.609E-2</v>
      </c>
      <c r="E28" s="499">
        <f>D28/D$11</f>
        <v>1.0151419558359622</v>
      </c>
      <c r="F28" s="462">
        <v>0.17852000000000001</v>
      </c>
      <c r="G28" s="500">
        <f>F28/F$11</f>
        <v>3.2235464066449984</v>
      </c>
      <c r="H28" s="515">
        <v>8.6999999999999993</v>
      </c>
      <c r="I28" s="518">
        <f t="shared" si="3"/>
        <v>9.3582600090355594</v>
      </c>
      <c r="J28" s="526">
        <v>3.1700000000000001E-3</v>
      </c>
      <c r="K28" s="516">
        <f t="shared" si="4"/>
        <v>1.2629482071713147</v>
      </c>
      <c r="L28" s="414">
        <v>0.19686000000000001</v>
      </c>
      <c r="M28" s="516">
        <f t="shared" si="5"/>
        <v>1.7639784946236559</v>
      </c>
      <c r="N28" s="515">
        <v>2.34</v>
      </c>
      <c r="O28" s="516">
        <f t="shared" si="6"/>
        <v>3.9522353775735977</v>
      </c>
      <c r="P28" s="526">
        <v>2.1800000000000001E-3</v>
      </c>
      <c r="Q28" s="516">
        <f t="shared" ref="Q28:Q33" si="10">P28/P$11</f>
        <v>1.6029411764705881</v>
      </c>
      <c r="R28" s="414">
        <v>1.5429999999999999E-2</v>
      </c>
      <c r="S28" s="518">
        <f>R28/R$11</f>
        <v>0.36271744240714621</v>
      </c>
      <c r="T28" s="529" t="s">
        <v>6</v>
      </c>
      <c r="U28" s="408" t="s">
        <v>6</v>
      </c>
      <c r="V28" s="3"/>
      <c r="W28"/>
    </row>
    <row r="29" spans="1:23" ht="15.75">
      <c r="A29" s="544" t="s">
        <v>32</v>
      </c>
      <c r="B29" s="498">
        <v>9.6000000000000002E-4</v>
      </c>
      <c r="C29" s="500">
        <f t="shared" si="9"/>
        <v>0.89719626168224298</v>
      </c>
      <c r="D29" s="498">
        <v>3.1870000000000002E-2</v>
      </c>
      <c r="E29" s="499">
        <f>D29/D$11</f>
        <v>2.0107255520504732</v>
      </c>
      <c r="F29" s="462">
        <v>0.13094</v>
      </c>
      <c r="G29" s="500">
        <f>F29/F$11</f>
        <v>2.3643914770675334</v>
      </c>
      <c r="H29" s="515">
        <v>4.51</v>
      </c>
      <c r="I29" s="518">
        <f t="shared" si="3"/>
        <v>4.8512359357184343</v>
      </c>
      <c r="J29" s="526">
        <v>4.1200000000000004E-3</v>
      </c>
      <c r="K29" s="516">
        <f t="shared" si="4"/>
        <v>1.6414342629482073</v>
      </c>
      <c r="L29" s="414">
        <v>0.40189999999999998</v>
      </c>
      <c r="M29" s="516">
        <f t="shared" si="5"/>
        <v>3.6012544802867379</v>
      </c>
      <c r="N29" s="526">
        <v>0.4733</v>
      </c>
      <c r="O29" s="516">
        <f t="shared" si="6"/>
        <v>0.79939871974597598</v>
      </c>
      <c r="P29" s="526">
        <v>1.8600000000000001E-3</v>
      </c>
      <c r="Q29" s="516">
        <f t="shared" si="10"/>
        <v>1.3676470588235294</v>
      </c>
      <c r="R29" s="414">
        <v>1.941E-2</v>
      </c>
      <c r="S29" s="518">
        <f>R29/R$11</f>
        <v>0.45627644569816644</v>
      </c>
      <c r="T29" s="529" t="s">
        <v>6</v>
      </c>
      <c r="U29" s="408" t="s">
        <v>6</v>
      </c>
      <c r="V29" s="3"/>
      <c r="W29"/>
    </row>
    <row r="30" spans="1:23" ht="15.75">
      <c r="A30" s="544" t="s">
        <v>33</v>
      </c>
      <c r="B30" s="498">
        <v>2.4599999999999999E-3</v>
      </c>
      <c r="C30" s="499">
        <f t="shared" si="9"/>
        <v>2.2990654205607477</v>
      </c>
      <c r="D30" s="498">
        <v>0.16227</v>
      </c>
      <c r="E30" s="499">
        <f>D30/D$11</f>
        <v>10.237854889589906</v>
      </c>
      <c r="F30" s="489">
        <v>1.49</v>
      </c>
      <c r="G30" s="499">
        <f>F30/F$11</f>
        <v>26.905019862766341</v>
      </c>
      <c r="H30" s="514" t="s">
        <v>6</v>
      </c>
      <c r="I30" s="516" t="s">
        <v>72</v>
      </c>
      <c r="J30" s="526">
        <v>2.7380000000000002E-2</v>
      </c>
      <c r="K30" s="516">
        <f t="shared" si="4"/>
        <v>10.908366533864543</v>
      </c>
      <c r="L30" s="490">
        <v>19.3</v>
      </c>
      <c r="M30" s="516">
        <f t="shared" si="5"/>
        <v>172.93906810035841</v>
      </c>
      <c r="N30" s="515">
        <v>1.65</v>
      </c>
      <c r="O30" s="518">
        <f t="shared" si="6"/>
        <v>2.7868326380326649</v>
      </c>
      <c r="P30" s="526">
        <v>6.1399999999999996E-3</v>
      </c>
      <c r="Q30" s="516">
        <f t="shared" si="10"/>
        <v>4.5147058823529402</v>
      </c>
      <c r="R30" s="414">
        <v>5.96E-2</v>
      </c>
      <c r="S30" s="516">
        <f>R30/R$11</f>
        <v>1.4010343206393983</v>
      </c>
      <c r="T30" s="529" t="s">
        <v>6</v>
      </c>
      <c r="U30" s="408" t="s">
        <v>6</v>
      </c>
      <c r="V30" s="3"/>
      <c r="W30"/>
    </row>
    <row r="31" spans="1:23" ht="15.75">
      <c r="A31" s="544" t="s">
        <v>34</v>
      </c>
      <c r="B31" s="498">
        <v>2.4399999999999999E-3</v>
      </c>
      <c r="C31" s="499">
        <f t="shared" si="9"/>
        <v>2.2803738317757007</v>
      </c>
      <c r="D31" s="498">
        <v>7.1309999999999998E-2</v>
      </c>
      <c r="E31" s="499">
        <f>D31/D$11</f>
        <v>4.4990536277602526</v>
      </c>
      <c r="F31" s="489">
        <v>1.57</v>
      </c>
      <c r="G31" s="499">
        <f>F31/F$11</f>
        <v>28.349584687612857</v>
      </c>
      <c r="H31" s="517">
        <v>13.9</v>
      </c>
      <c r="I31" s="518">
        <f t="shared" si="3"/>
        <v>14.951702773056816</v>
      </c>
      <c r="J31" s="526">
        <v>6.8199999999999997E-3</v>
      </c>
      <c r="K31" s="518">
        <f t="shared" si="4"/>
        <v>2.7171314741035855</v>
      </c>
      <c r="L31" s="463">
        <v>2.4500000000000002</v>
      </c>
      <c r="M31" s="516">
        <f t="shared" si="5"/>
        <v>21.953405017921149</v>
      </c>
      <c r="N31" s="515">
        <v>4.62</v>
      </c>
      <c r="O31" s="516">
        <f t="shared" si="6"/>
        <v>7.8031313864914624</v>
      </c>
      <c r="P31" s="526">
        <v>3.98E-3</v>
      </c>
      <c r="Q31" s="518">
        <f t="shared" si="10"/>
        <v>2.9264705882352939</v>
      </c>
      <c r="R31" s="414">
        <v>0.22839000000000001</v>
      </c>
      <c r="S31" s="516">
        <f>R31/R$11</f>
        <v>5.3688293370944997</v>
      </c>
      <c r="T31" s="529" t="s">
        <v>6</v>
      </c>
      <c r="U31" s="408" t="s">
        <v>6</v>
      </c>
      <c r="V31" s="3"/>
      <c r="W31"/>
    </row>
    <row r="32" spans="1:23" ht="15.75">
      <c r="A32" s="544" t="s">
        <v>35</v>
      </c>
      <c r="B32" s="498">
        <v>6.3000000000000003E-4</v>
      </c>
      <c r="C32" s="500">
        <f t="shared" si="9"/>
        <v>0.58878504672897203</v>
      </c>
      <c r="D32" s="498">
        <v>1.2619999999999999E-2</v>
      </c>
      <c r="E32" s="500">
        <f>D32/D$11</f>
        <v>0.79621451104100949</v>
      </c>
      <c r="F32" s="462">
        <v>4.2529999999999998E-2</v>
      </c>
      <c r="G32" s="500">
        <f>F32/F$11</f>
        <v>0.76796677500902855</v>
      </c>
      <c r="H32" s="515">
        <v>1.1100000000000001</v>
      </c>
      <c r="I32" s="518">
        <f t="shared" si="3"/>
        <v>1.1939848977045371</v>
      </c>
      <c r="J32" s="526">
        <v>2.2399999999999998E-3</v>
      </c>
      <c r="K32" s="516">
        <f t="shared" si="4"/>
        <v>0.89243027888446202</v>
      </c>
      <c r="L32" s="414">
        <v>5.0290000000000001E-2</v>
      </c>
      <c r="M32" s="518">
        <f t="shared" si="5"/>
        <v>0.45062724014336919</v>
      </c>
      <c r="N32" s="526">
        <v>0.32490000000000002</v>
      </c>
      <c r="O32" s="516">
        <f t="shared" si="6"/>
        <v>0.54875268127079568</v>
      </c>
      <c r="P32" s="526">
        <v>1.6199999999999999E-3</v>
      </c>
      <c r="Q32" s="516">
        <f t="shared" si="10"/>
        <v>1.1911764705882351</v>
      </c>
      <c r="R32" s="414">
        <v>4.5539999999999997E-2</v>
      </c>
      <c r="S32" s="516">
        <f>R32/R$11</f>
        <v>1.0705218617771508</v>
      </c>
      <c r="T32" s="529" t="s">
        <v>6</v>
      </c>
      <c r="U32" s="408" t="s">
        <v>6</v>
      </c>
      <c r="V32" s="3"/>
      <c r="W32"/>
    </row>
    <row r="33" spans="1:27" s="587" customFormat="1" ht="15.75">
      <c r="A33" s="577" t="s">
        <v>81</v>
      </c>
      <c r="B33" s="578">
        <v>7.17E-2</v>
      </c>
      <c r="C33" s="579">
        <f t="shared" si="9"/>
        <v>67.00934579439253</v>
      </c>
      <c r="D33" s="578" t="s">
        <v>6</v>
      </c>
      <c r="E33" s="590" t="s">
        <v>66</v>
      </c>
      <c r="F33" s="580" t="s">
        <v>6</v>
      </c>
      <c r="G33" s="590" t="s">
        <v>70</v>
      </c>
      <c r="H33" s="581" t="s">
        <v>6</v>
      </c>
      <c r="I33" s="583" t="s">
        <v>72</v>
      </c>
      <c r="J33" s="582" t="s">
        <v>6</v>
      </c>
      <c r="K33" s="588" t="s">
        <v>74</v>
      </c>
      <c r="L33" s="584" t="s">
        <v>6</v>
      </c>
      <c r="M33" s="588" t="s">
        <v>76</v>
      </c>
      <c r="N33" s="582" t="s">
        <v>6</v>
      </c>
      <c r="O33" s="590" t="s">
        <v>78</v>
      </c>
      <c r="P33" s="595">
        <v>16.5</v>
      </c>
      <c r="Q33" s="583">
        <f t="shared" si="10"/>
        <v>12132.35294117647</v>
      </c>
      <c r="R33" s="584" t="s">
        <v>6</v>
      </c>
      <c r="S33" s="588" t="s">
        <v>79</v>
      </c>
      <c r="T33" s="585" t="s">
        <v>6</v>
      </c>
      <c r="U33" s="586"/>
    </row>
    <row r="34" spans="1:27" ht="31.5">
      <c r="A34" s="544" t="s">
        <v>36</v>
      </c>
      <c r="B34" s="503" t="s">
        <v>38</v>
      </c>
      <c r="C34" s="502"/>
      <c r="D34" s="503" t="s">
        <v>38</v>
      </c>
      <c r="E34" s="502"/>
      <c r="F34" s="491" t="s">
        <v>38</v>
      </c>
      <c r="G34" s="502"/>
      <c r="H34" s="519" t="s">
        <v>38</v>
      </c>
      <c r="I34" s="523"/>
      <c r="J34" s="519" t="s">
        <v>38</v>
      </c>
      <c r="K34" s="516"/>
      <c r="L34" s="492" t="s">
        <v>38</v>
      </c>
      <c r="M34" s="516"/>
      <c r="N34" s="519" t="s">
        <v>38</v>
      </c>
      <c r="O34" s="516"/>
      <c r="P34" s="519" t="s">
        <v>38</v>
      </c>
      <c r="Q34" s="516"/>
      <c r="R34" s="492" t="s">
        <v>38</v>
      </c>
      <c r="S34" s="516"/>
      <c r="T34" s="529" t="s">
        <v>6</v>
      </c>
      <c r="U34" s="408" t="s">
        <v>6</v>
      </c>
      <c r="V34" s="3"/>
      <c r="W34"/>
    </row>
    <row r="35" spans="1:27" ht="31.5">
      <c r="A35" s="234" t="s">
        <v>56</v>
      </c>
      <c r="B35" s="504">
        <v>1.1000000000000001</v>
      </c>
      <c r="C35" s="506"/>
      <c r="D35" s="509" t="s">
        <v>6</v>
      </c>
      <c r="E35" s="506"/>
      <c r="F35" s="505" t="s">
        <v>6</v>
      </c>
      <c r="G35" s="506"/>
      <c r="H35" s="520" t="s">
        <v>6</v>
      </c>
      <c r="I35" s="522"/>
      <c r="J35" s="520" t="s">
        <v>6</v>
      </c>
      <c r="K35" s="522"/>
      <c r="L35" s="521" t="s">
        <v>6</v>
      </c>
      <c r="M35" s="522"/>
      <c r="N35" s="520" t="s">
        <v>6</v>
      </c>
      <c r="O35" s="522"/>
      <c r="P35" s="527">
        <v>1.28</v>
      </c>
      <c r="Q35" s="522"/>
      <c r="R35" s="521" t="s">
        <v>6</v>
      </c>
      <c r="S35" s="522"/>
      <c r="T35" s="531" t="s">
        <v>6</v>
      </c>
      <c r="U35" s="532" t="s">
        <v>6</v>
      </c>
      <c r="V35" s="3"/>
      <c r="W35"/>
    </row>
    <row r="36" spans="1:27" ht="15">
      <c r="A36" s="443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2"/>
      <c r="Y36" s="2"/>
      <c r="Z36" s="2"/>
      <c r="AA36" s="3"/>
    </row>
    <row r="37" spans="1:27" ht="15">
      <c r="A37" s="443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2"/>
      <c r="Y37" s="2"/>
      <c r="Z37" s="2"/>
      <c r="AA37" s="3"/>
    </row>
    <row r="38" spans="1:27" ht="15.75">
      <c r="A38" s="546" t="s">
        <v>4</v>
      </c>
      <c r="B38" s="251" t="s">
        <v>10</v>
      </c>
      <c r="C38" s="494"/>
      <c r="D38" s="494"/>
      <c r="E38" s="494"/>
      <c r="F38" s="256"/>
      <c r="G38" s="476"/>
      <c r="H38" s="510" t="s">
        <v>41</v>
      </c>
      <c r="I38" s="494"/>
      <c r="J38" s="227"/>
      <c r="K38" s="511"/>
      <c r="L38" s="511"/>
      <c r="M38" s="512"/>
      <c r="N38" s="251" t="s">
        <v>42</v>
      </c>
      <c r="O38" s="511"/>
      <c r="P38" s="227"/>
      <c r="Q38" s="494"/>
      <c r="R38" s="494"/>
      <c r="S38" s="494"/>
      <c r="T38" s="540" t="s">
        <v>7</v>
      </c>
      <c r="U38" s="476"/>
      <c r="V38" s="934" t="s">
        <v>7</v>
      </c>
      <c r="W38" s="934"/>
      <c r="X38" s="2"/>
      <c r="Y38" s="2"/>
      <c r="Z38" s="2"/>
      <c r="AA38" s="3"/>
    </row>
    <row r="39" spans="1:27" ht="15.75">
      <c r="A39" s="366" t="s">
        <v>5</v>
      </c>
      <c r="B39" s="547" t="s">
        <v>13</v>
      </c>
      <c r="C39" s="229" t="s">
        <v>43</v>
      </c>
      <c r="D39" s="547" t="s">
        <v>63</v>
      </c>
      <c r="E39" s="229" t="s">
        <v>43</v>
      </c>
      <c r="F39" s="548" t="s">
        <v>64</v>
      </c>
      <c r="G39" s="229" t="s">
        <v>43</v>
      </c>
      <c r="H39" s="547" t="s">
        <v>47</v>
      </c>
      <c r="I39" s="229" t="s">
        <v>43</v>
      </c>
      <c r="J39" s="547" t="s">
        <v>48</v>
      </c>
      <c r="K39" s="229" t="s">
        <v>43</v>
      </c>
      <c r="L39" s="547" t="s">
        <v>65</v>
      </c>
      <c r="M39" s="229" t="s">
        <v>43</v>
      </c>
      <c r="N39" s="547" t="s">
        <v>44</v>
      </c>
      <c r="O39" s="229" t="s">
        <v>43</v>
      </c>
      <c r="P39" s="549" t="s">
        <v>14</v>
      </c>
      <c r="Q39" s="369" t="s">
        <v>43</v>
      </c>
      <c r="R39" s="549" t="s">
        <v>62</v>
      </c>
      <c r="S39" s="369" t="s">
        <v>43</v>
      </c>
      <c r="T39" s="550" t="s">
        <v>8</v>
      </c>
      <c r="U39" s="369" t="s">
        <v>9</v>
      </c>
      <c r="V39" s="2"/>
      <c r="W39" s="2"/>
      <c r="X39" s="2"/>
      <c r="Y39" s="3"/>
    </row>
    <row r="40" spans="1:27" ht="15.75">
      <c r="A40" s="551" t="s">
        <v>52</v>
      </c>
      <c r="B40" s="552">
        <v>5.0000000000000001E-3</v>
      </c>
      <c r="C40" s="449"/>
      <c r="D40" s="552">
        <v>0.48799999999999999</v>
      </c>
      <c r="E40" s="449"/>
      <c r="F40" s="553">
        <v>0.38500000000000001</v>
      </c>
      <c r="G40" s="449"/>
      <c r="H40" s="552">
        <v>3.49</v>
      </c>
      <c r="I40" s="554"/>
      <c r="J40" s="552">
        <v>6.0000000000000001E-3</v>
      </c>
      <c r="K40" s="555"/>
      <c r="L40" s="552">
        <v>2.5299999999999998</v>
      </c>
      <c r="M40" s="555"/>
      <c r="N40" s="552">
        <v>14.5</v>
      </c>
      <c r="O40" s="555"/>
      <c r="P40" s="552">
        <v>4.0000000000000001E-3</v>
      </c>
      <c r="Q40" s="555"/>
      <c r="R40" s="552">
        <v>0.92400000000000004</v>
      </c>
      <c r="S40" s="555"/>
      <c r="T40" s="556"/>
      <c r="U40" s="555"/>
      <c r="V40" s="2"/>
      <c r="W40" s="2"/>
      <c r="X40" s="2"/>
      <c r="Y40" s="3"/>
    </row>
    <row r="41" spans="1:27" ht="15.75">
      <c r="A41" s="234" t="s">
        <v>53</v>
      </c>
      <c r="B41" s="557">
        <v>3.0999999999999999E-3</v>
      </c>
      <c r="C41" s="558"/>
      <c r="D41" s="557">
        <v>0.24804999999999999</v>
      </c>
      <c r="E41" s="558"/>
      <c r="F41" s="559">
        <v>1.3</v>
      </c>
      <c r="G41" s="558"/>
      <c r="H41" s="560">
        <v>24.2</v>
      </c>
      <c r="I41" s="561"/>
      <c r="J41" s="562">
        <v>1.12E-2</v>
      </c>
      <c r="K41" s="563"/>
      <c r="L41" s="564">
        <v>3.02</v>
      </c>
      <c r="M41" s="563"/>
      <c r="N41" s="565" t="s">
        <v>6</v>
      </c>
      <c r="O41" s="566"/>
      <c r="P41" s="562">
        <v>4.8300000000000001E-3</v>
      </c>
      <c r="Q41" s="563"/>
      <c r="R41" s="564">
        <v>1.34</v>
      </c>
      <c r="S41" s="563"/>
      <c r="T41" s="567" t="s">
        <v>6</v>
      </c>
      <c r="U41" s="568" t="s">
        <v>6</v>
      </c>
      <c r="V41" s="2"/>
      <c r="W41" s="2"/>
      <c r="X41" s="2"/>
      <c r="Y41" s="3"/>
    </row>
    <row r="42" spans="1:27" ht="15.75">
      <c r="A42" s="544" t="s">
        <v>16</v>
      </c>
      <c r="B42" s="495">
        <v>3.5699999999999998E-3</v>
      </c>
      <c r="C42" s="534">
        <f t="shared" ref="C42:C56" si="11">B42/B$41</f>
        <v>1.1516129032258065</v>
      </c>
      <c r="D42" s="495">
        <v>0.21471000000000001</v>
      </c>
      <c r="E42" s="534">
        <f t="shared" ref="E42:E56" si="12">D42/D$41</f>
        <v>0.86559161459383194</v>
      </c>
      <c r="F42" s="481">
        <v>2.9</v>
      </c>
      <c r="G42" s="534">
        <f t="shared" ref="G42:G62" si="13">F42/F$41</f>
        <v>2.2307692307692308</v>
      </c>
      <c r="H42" s="507">
        <v>6.41</v>
      </c>
      <c r="I42" s="538">
        <f>H42/H$41</f>
        <v>0.26487603305785123</v>
      </c>
      <c r="J42" s="524">
        <v>1.3939999999999999E-2</v>
      </c>
      <c r="K42" s="535">
        <f t="shared" ref="K42:K62" si="14">J42/J$41</f>
        <v>1.2446428571428572</v>
      </c>
      <c r="L42" s="539">
        <v>1.63</v>
      </c>
      <c r="M42" s="535">
        <f t="shared" ref="M42:M62" si="15">L42/L$41</f>
        <v>0.53973509933774833</v>
      </c>
      <c r="N42" s="513">
        <v>13</v>
      </c>
      <c r="O42" s="538"/>
      <c r="P42" s="524">
        <v>9.5300000000000003E-3</v>
      </c>
      <c r="Q42" s="535">
        <f t="shared" ref="Q42:Q56" si="16">P42/P$41</f>
        <v>1.9730848861283643</v>
      </c>
      <c r="R42" s="524">
        <v>0.25899</v>
      </c>
      <c r="S42" s="536">
        <f t="shared" ref="S42:S56" si="17">R42/R$41</f>
        <v>0.19327611940298506</v>
      </c>
      <c r="T42" s="480" t="s">
        <v>6</v>
      </c>
      <c r="U42" s="386" t="s">
        <v>6</v>
      </c>
      <c r="V42" s="2"/>
      <c r="W42" s="2"/>
      <c r="X42" s="2"/>
      <c r="Y42" s="3"/>
    </row>
    <row r="43" spans="1:27" ht="15.75">
      <c r="A43" s="544" t="s">
        <v>17</v>
      </c>
      <c r="B43" s="495">
        <v>2.3009999999999999E-2</v>
      </c>
      <c r="C43" s="534">
        <f t="shared" si="11"/>
        <v>7.4225806451612906</v>
      </c>
      <c r="D43" s="508" t="s">
        <v>6</v>
      </c>
      <c r="E43" s="534" t="s">
        <v>69</v>
      </c>
      <c r="F43" s="482" t="s">
        <v>6</v>
      </c>
      <c r="G43" s="534" t="s">
        <v>71</v>
      </c>
      <c r="H43" s="508" t="s">
        <v>6</v>
      </c>
      <c r="I43" s="534" t="s">
        <v>73</v>
      </c>
      <c r="J43" s="524">
        <v>0.54232000000000002</v>
      </c>
      <c r="K43" s="535">
        <f t="shared" si="14"/>
        <v>48.421428571428571</v>
      </c>
      <c r="L43" s="525" t="s">
        <v>6</v>
      </c>
      <c r="M43" s="535" t="s">
        <v>77</v>
      </c>
      <c r="N43" s="508" t="s">
        <v>6</v>
      </c>
      <c r="O43" s="534"/>
      <c r="P43" s="524">
        <v>4.0820000000000002E-2</v>
      </c>
      <c r="Q43" s="535">
        <f t="shared" si="16"/>
        <v>8.4513457556935823</v>
      </c>
      <c r="R43" s="525" t="s">
        <v>6</v>
      </c>
      <c r="S43" s="535" t="s">
        <v>80</v>
      </c>
      <c r="T43" s="480" t="s">
        <v>6</v>
      </c>
      <c r="U43" s="386" t="s">
        <v>6</v>
      </c>
      <c r="V43" s="2"/>
      <c r="W43" s="2"/>
      <c r="X43" s="2"/>
      <c r="Y43" s="3"/>
    </row>
    <row r="44" spans="1:27" ht="15.75">
      <c r="A44" s="544" t="s">
        <v>18</v>
      </c>
      <c r="B44" s="495">
        <v>5.0200000000000002E-3</v>
      </c>
      <c r="C44" s="534">
        <f t="shared" si="11"/>
        <v>1.6193548387096774</v>
      </c>
      <c r="D44" s="495">
        <v>0.33116000000000001</v>
      </c>
      <c r="E44" s="534">
        <f t="shared" si="12"/>
        <v>1.3350534166498691</v>
      </c>
      <c r="F44" s="478">
        <v>0.89720999999999995</v>
      </c>
      <c r="G44" s="534">
        <f t="shared" si="13"/>
        <v>0.69016153846153838</v>
      </c>
      <c r="H44" s="513">
        <v>41.3</v>
      </c>
      <c r="I44" s="534">
        <f t="shared" ref="I44" si="18">H44/H$41</f>
        <v>1.7066115702479339</v>
      </c>
      <c r="J44" s="524">
        <v>1.294E-2</v>
      </c>
      <c r="K44" s="535">
        <f t="shared" si="14"/>
        <v>1.155357142857143</v>
      </c>
      <c r="L44" s="539">
        <v>1.25</v>
      </c>
      <c r="M44" s="536">
        <f t="shared" si="15"/>
        <v>0.41390728476821192</v>
      </c>
      <c r="N44" s="508" t="s">
        <v>6</v>
      </c>
      <c r="O44" s="534"/>
      <c r="P44" s="524">
        <v>8.0099999999999998E-3</v>
      </c>
      <c r="Q44" s="535">
        <f t="shared" si="16"/>
        <v>1.6583850931677018</v>
      </c>
      <c r="R44" s="524">
        <v>0.25374000000000002</v>
      </c>
      <c r="S44" s="536">
        <f t="shared" si="17"/>
        <v>0.18935820895522387</v>
      </c>
      <c r="T44" s="480" t="s">
        <v>6</v>
      </c>
      <c r="U44" s="386" t="s">
        <v>6</v>
      </c>
      <c r="V44" s="2"/>
      <c r="W44" s="2"/>
      <c r="X44" s="2"/>
      <c r="Y44" s="3"/>
    </row>
    <row r="45" spans="1:27" ht="15.75">
      <c r="A45" s="544" t="s">
        <v>19</v>
      </c>
      <c r="B45" s="495">
        <v>5.6699999999999997E-3</v>
      </c>
      <c r="C45" s="534">
        <f t="shared" si="11"/>
        <v>1.8290322580645162</v>
      </c>
      <c r="D45" s="513">
        <v>10</v>
      </c>
      <c r="E45" s="534">
        <f t="shared" si="12"/>
        <v>40.314452731304172</v>
      </c>
      <c r="F45" s="482" t="s">
        <v>6</v>
      </c>
      <c r="G45" s="534" t="s">
        <v>71</v>
      </c>
      <c r="H45" s="508" t="s">
        <v>6</v>
      </c>
      <c r="I45" s="534" t="s">
        <v>73</v>
      </c>
      <c r="J45" s="524">
        <v>0.15701000000000001</v>
      </c>
      <c r="K45" s="535">
        <f t="shared" si="14"/>
        <v>14.018750000000001</v>
      </c>
      <c r="L45" s="525" t="s">
        <v>6</v>
      </c>
      <c r="M45" s="535" t="s">
        <v>77</v>
      </c>
      <c r="N45" s="508" t="s">
        <v>6</v>
      </c>
      <c r="O45" s="534"/>
      <c r="P45" s="524">
        <v>1.159E-2</v>
      </c>
      <c r="Q45" s="535">
        <f t="shared" si="16"/>
        <v>2.3995859213250514</v>
      </c>
      <c r="R45" s="525" t="s">
        <v>6</v>
      </c>
      <c r="S45" s="535" t="s">
        <v>80</v>
      </c>
      <c r="T45" s="480" t="s">
        <v>6</v>
      </c>
      <c r="U45" s="386" t="s">
        <v>6</v>
      </c>
      <c r="V45" s="2"/>
      <c r="W45" s="2"/>
      <c r="X45" s="2"/>
      <c r="Y45" s="3"/>
    </row>
    <row r="46" spans="1:27" ht="15.75">
      <c r="A46" s="544" t="s">
        <v>20</v>
      </c>
      <c r="B46" s="495">
        <v>1.1220000000000001E-2</v>
      </c>
      <c r="C46" s="534">
        <f t="shared" si="11"/>
        <v>3.6193548387096777</v>
      </c>
      <c r="D46" s="507">
        <v>2.4900000000000002</v>
      </c>
      <c r="E46" s="534">
        <f t="shared" si="12"/>
        <v>10.038298730094739</v>
      </c>
      <c r="F46" s="482" t="s">
        <v>6</v>
      </c>
      <c r="G46" s="534" t="s">
        <v>71</v>
      </c>
      <c r="H46" s="508" t="s">
        <v>6</v>
      </c>
      <c r="I46" s="534" t="s">
        <v>73</v>
      </c>
      <c r="J46" s="524">
        <v>0.25067</v>
      </c>
      <c r="K46" s="535">
        <f t="shared" si="14"/>
        <v>22.381250000000001</v>
      </c>
      <c r="L46" s="525" t="s">
        <v>6</v>
      </c>
      <c r="M46" s="535" t="s">
        <v>77</v>
      </c>
      <c r="N46" s="508" t="s">
        <v>6</v>
      </c>
      <c r="O46" s="534"/>
      <c r="P46" s="524">
        <v>2.554E-2</v>
      </c>
      <c r="Q46" s="535">
        <f t="shared" si="16"/>
        <v>5.2877846790890271</v>
      </c>
      <c r="R46" s="525" t="s">
        <v>6</v>
      </c>
      <c r="S46" s="535" t="s">
        <v>80</v>
      </c>
      <c r="T46" s="480" t="s">
        <v>6</v>
      </c>
      <c r="U46" s="386" t="s">
        <v>6</v>
      </c>
      <c r="V46" s="2"/>
      <c r="W46" s="2"/>
      <c r="X46" s="2"/>
      <c r="Y46" s="3"/>
    </row>
    <row r="47" spans="1:27" ht="15.75">
      <c r="A47" s="544" t="s">
        <v>21</v>
      </c>
      <c r="B47" s="495">
        <v>2.81E-3</v>
      </c>
      <c r="C47" s="534">
        <f t="shared" si="11"/>
        <v>0.90645161290322585</v>
      </c>
      <c r="D47" s="495">
        <v>0.26075999999999999</v>
      </c>
      <c r="E47" s="534">
        <f t="shared" si="12"/>
        <v>1.0512396694214876</v>
      </c>
      <c r="F47" s="481">
        <v>3.75</v>
      </c>
      <c r="G47" s="534">
        <f t="shared" si="13"/>
        <v>2.8846153846153846</v>
      </c>
      <c r="H47" s="508" t="s">
        <v>6</v>
      </c>
      <c r="I47" s="534" t="s">
        <v>73</v>
      </c>
      <c r="J47" s="524">
        <v>1.3299999999999999E-2</v>
      </c>
      <c r="K47" s="535">
        <f t="shared" si="14"/>
        <v>1.1875</v>
      </c>
      <c r="L47" s="541">
        <v>20.9</v>
      </c>
      <c r="M47" s="535">
        <f t="shared" si="15"/>
        <v>6.9205298013245029</v>
      </c>
      <c r="N47" s="508" t="s">
        <v>6</v>
      </c>
      <c r="O47" s="534"/>
      <c r="P47" s="524">
        <v>6.7659999999999998E-2</v>
      </c>
      <c r="Q47" s="535">
        <f t="shared" si="16"/>
        <v>14.008281573498964</v>
      </c>
      <c r="R47" s="539">
        <v>1.47</v>
      </c>
      <c r="S47" s="535">
        <f t="shared" si="17"/>
        <v>1.0970149253731343</v>
      </c>
      <c r="T47" s="480" t="s">
        <v>6</v>
      </c>
      <c r="U47" s="386" t="s">
        <v>6</v>
      </c>
      <c r="V47" s="2"/>
      <c r="W47" s="2"/>
      <c r="X47" s="2"/>
      <c r="Y47" s="3"/>
    </row>
    <row r="48" spans="1:27" ht="15.75">
      <c r="A48" s="544" t="s">
        <v>22</v>
      </c>
      <c r="B48" s="495">
        <v>3.46E-3</v>
      </c>
      <c r="C48" s="534">
        <f t="shared" si="11"/>
        <v>1.1161290322580646</v>
      </c>
      <c r="D48" s="495">
        <v>0.99287999999999998</v>
      </c>
      <c r="E48" s="534">
        <f t="shared" si="12"/>
        <v>4.0027413827857288</v>
      </c>
      <c r="F48" s="481">
        <v>9</v>
      </c>
      <c r="G48" s="534">
        <f t="shared" si="13"/>
        <v>6.9230769230769225</v>
      </c>
      <c r="H48" s="508" t="s">
        <v>6</v>
      </c>
      <c r="I48" s="534" t="s">
        <v>73</v>
      </c>
      <c r="J48" s="524">
        <v>2.7629999999999998E-2</v>
      </c>
      <c r="K48" s="535">
        <f t="shared" si="14"/>
        <v>2.4669642857142855</v>
      </c>
      <c r="L48" s="525" t="s">
        <v>6</v>
      </c>
      <c r="M48" s="535" t="s">
        <v>77</v>
      </c>
      <c r="N48" s="508" t="s">
        <v>6</v>
      </c>
      <c r="O48" s="534"/>
      <c r="P48" s="524">
        <v>6.0299999999999998E-3</v>
      </c>
      <c r="Q48" s="535">
        <f t="shared" si="16"/>
        <v>1.2484472049689441</v>
      </c>
      <c r="R48" s="539">
        <v>1.97</v>
      </c>
      <c r="S48" s="535">
        <f t="shared" si="17"/>
        <v>1.4701492537313432</v>
      </c>
      <c r="T48" s="480" t="s">
        <v>6</v>
      </c>
      <c r="U48" s="386" t="s">
        <v>6</v>
      </c>
      <c r="V48" s="2"/>
      <c r="W48" s="2"/>
      <c r="X48" s="2"/>
      <c r="Y48" s="3"/>
    </row>
    <row r="49" spans="1:25" ht="15.75">
      <c r="A49" s="544" t="s">
        <v>23</v>
      </c>
      <c r="B49" s="495">
        <v>3.65E-3</v>
      </c>
      <c r="C49" s="534">
        <f t="shared" si="11"/>
        <v>1.1774193548387097</v>
      </c>
      <c r="D49" s="513">
        <v>24.8</v>
      </c>
      <c r="E49" s="534">
        <f t="shared" si="12"/>
        <v>99.97984277363436</v>
      </c>
      <c r="F49" s="482" t="s">
        <v>6</v>
      </c>
      <c r="G49" s="534" t="s">
        <v>71</v>
      </c>
      <c r="H49" s="508" t="s">
        <v>6</v>
      </c>
      <c r="I49" s="534" t="s">
        <v>73</v>
      </c>
      <c r="J49" s="524">
        <v>0.93472</v>
      </c>
      <c r="K49" s="535">
        <f t="shared" si="14"/>
        <v>83.457142857142856</v>
      </c>
      <c r="L49" s="525" t="s">
        <v>6</v>
      </c>
      <c r="M49" s="535" t="s">
        <v>77</v>
      </c>
      <c r="N49" s="508" t="s">
        <v>6</v>
      </c>
      <c r="O49" s="534"/>
      <c r="P49" s="524">
        <v>9.3100000000000006E-3</v>
      </c>
      <c r="Q49" s="535">
        <f t="shared" si="16"/>
        <v>1.9275362318840581</v>
      </c>
      <c r="R49" s="525" t="s">
        <v>6</v>
      </c>
      <c r="S49" s="535" t="s">
        <v>80</v>
      </c>
      <c r="T49" s="480" t="s">
        <v>6</v>
      </c>
      <c r="U49" s="386" t="s">
        <v>6</v>
      </c>
      <c r="V49" s="2"/>
      <c r="W49" s="2"/>
      <c r="X49" s="2"/>
      <c r="Y49" s="3"/>
    </row>
    <row r="50" spans="1:25" ht="15.75">
      <c r="A50" s="236" t="s">
        <v>24</v>
      </c>
      <c r="B50" s="495">
        <v>2.1129999999999999E-2</v>
      </c>
      <c r="C50" s="534">
        <f t="shared" si="11"/>
        <v>6.8161290322580648</v>
      </c>
      <c r="D50" s="508" t="s">
        <v>6</v>
      </c>
      <c r="E50" s="534" t="s">
        <v>69</v>
      </c>
      <c r="F50" s="482" t="s">
        <v>6</v>
      </c>
      <c r="G50" s="534" t="s">
        <v>71</v>
      </c>
      <c r="H50" s="508" t="s">
        <v>6</v>
      </c>
      <c r="I50" s="534" t="s">
        <v>73</v>
      </c>
      <c r="J50" s="525" t="s">
        <v>6</v>
      </c>
      <c r="K50" s="535" t="s">
        <v>75</v>
      </c>
      <c r="L50" s="525" t="s">
        <v>6</v>
      </c>
      <c r="M50" s="535" t="s">
        <v>77</v>
      </c>
      <c r="N50" s="508" t="s">
        <v>6</v>
      </c>
      <c r="O50" s="534"/>
      <c r="P50" s="524">
        <v>0.45171</v>
      </c>
      <c r="Q50" s="535">
        <f t="shared" si="16"/>
        <v>93.521739130434781</v>
      </c>
      <c r="R50" s="525" t="s">
        <v>6</v>
      </c>
      <c r="S50" s="535" t="s">
        <v>80</v>
      </c>
      <c r="T50" s="480" t="s">
        <v>6</v>
      </c>
      <c r="U50" s="386" t="s">
        <v>6</v>
      </c>
      <c r="V50" s="2"/>
      <c r="W50" s="2"/>
      <c r="X50" s="2"/>
      <c r="Y50" s="3"/>
    </row>
    <row r="51" spans="1:25" ht="15.75">
      <c r="A51" s="236" t="s">
        <v>25</v>
      </c>
      <c r="B51" s="495">
        <v>1.6449999999999999E-2</v>
      </c>
      <c r="C51" s="534">
        <f t="shared" si="11"/>
        <v>5.306451612903226</v>
      </c>
      <c r="D51" s="508" t="s">
        <v>6</v>
      </c>
      <c r="E51" s="534" t="s">
        <v>69</v>
      </c>
      <c r="F51" s="482" t="s">
        <v>6</v>
      </c>
      <c r="G51" s="534" t="s">
        <v>71</v>
      </c>
      <c r="H51" s="508" t="s">
        <v>6</v>
      </c>
      <c r="I51" s="534" t="s">
        <v>73</v>
      </c>
      <c r="J51" s="524">
        <v>0.20766000000000001</v>
      </c>
      <c r="K51" s="535">
        <f t="shared" si="14"/>
        <v>18.541071428571431</v>
      </c>
      <c r="L51" s="525" t="s">
        <v>6</v>
      </c>
      <c r="M51" s="535" t="s">
        <v>77</v>
      </c>
      <c r="N51" s="508" t="s">
        <v>6</v>
      </c>
      <c r="O51" s="534"/>
      <c r="P51" s="524">
        <v>0.48381999999999997</v>
      </c>
      <c r="Q51" s="535">
        <f t="shared" si="16"/>
        <v>100.16977225672878</v>
      </c>
      <c r="R51" s="525" t="s">
        <v>6</v>
      </c>
      <c r="S51" s="535" t="s">
        <v>80</v>
      </c>
      <c r="T51" s="480" t="s">
        <v>6</v>
      </c>
      <c r="U51" s="386" t="s">
        <v>6</v>
      </c>
      <c r="V51" s="2"/>
      <c r="W51" s="2"/>
      <c r="X51" s="2"/>
      <c r="Y51" s="3"/>
    </row>
    <row r="52" spans="1:25" ht="15.75">
      <c r="A52" s="236" t="s">
        <v>26</v>
      </c>
      <c r="B52" s="495">
        <v>6.2890000000000001E-2</v>
      </c>
      <c r="C52" s="534">
        <f t="shared" si="11"/>
        <v>20.28709677419355</v>
      </c>
      <c r="D52" s="508" t="s">
        <v>6</v>
      </c>
      <c r="E52" s="534" t="s">
        <v>69</v>
      </c>
      <c r="F52" s="482" t="s">
        <v>6</v>
      </c>
      <c r="G52" s="534" t="s">
        <v>71</v>
      </c>
      <c r="H52" s="508" t="s">
        <v>6</v>
      </c>
      <c r="I52" s="534" t="s">
        <v>73</v>
      </c>
      <c r="J52" s="525" t="s">
        <v>6</v>
      </c>
      <c r="K52" s="535" t="s">
        <v>75</v>
      </c>
      <c r="L52" s="525" t="s">
        <v>6</v>
      </c>
      <c r="M52" s="535" t="s">
        <v>77</v>
      </c>
      <c r="N52" s="508" t="s">
        <v>6</v>
      </c>
      <c r="O52" s="534"/>
      <c r="P52" s="539">
        <v>5.86</v>
      </c>
      <c r="Q52" s="535">
        <f t="shared" si="16"/>
        <v>1213.2505175983438</v>
      </c>
      <c r="R52" s="525" t="s">
        <v>6</v>
      </c>
      <c r="S52" s="535" t="s">
        <v>80</v>
      </c>
      <c r="T52" s="480" t="s">
        <v>6</v>
      </c>
      <c r="U52" s="386" t="s">
        <v>6</v>
      </c>
      <c r="V52" s="2"/>
      <c r="W52" s="2"/>
      <c r="X52" s="2"/>
      <c r="Y52" s="3"/>
    </row>
    <row r="53" spans="1:25" ht="15.75">
      <c r="A53" s="236" t="s">
        <v>27</v>
      </c>
      <c r="B53" s="498">
        <v>0.19353999999999999</v>
      </c>
      <c r="C53" s="499">
        <f t="shared" si="11"/>
        <v>62.432258064516127</v>
      </c>
      <c r="D53" s="501" t="s">
        <v>6</v>
      </c>
      <c r="E53" s="499" t="s">
        <v>69</v>
      </c>
      <c r="F53" s="425" t="s">
        <v>6</v>
      </c>
      <c r="G53" s="499" t="s">
        <v>71</v>
      </c>
      <c r="H53" s="514" t="s">
        <v>6</v>
      </c>
      <c r="I53" s="534" t="s">
        <v>73</v>
      </c>
      <c r="J53" s="514" t="s">
        <v>6</v>
      </c>
      <c r="K53" s="535" t="s">
        <v>75</v>
      </c>
      <c r="L53" s="514" t="s">
        <v>6</v>
      </c>
      <c r="M53" s="535" t="s">
        <v>77</v>
      </c>
      <c r="N53" s="514" t="s">
        <v>6</v>
      </c>
      <c r="O53" s="516"/>
      <c r="P53" s="515">
        <v>2.14</v>
      </c>
      <c r="Q53" s="516">
        <f t="shared" si="16"/>
        <v>443.06418219461699</v>
      </c>
      <c r="R53" s="514" t="s">
        <v>6</v>
      </c>
      <c r="S53" s="535" t="s">
        <v>80</v>
      </c>
      <c r="T53" s="488" t="s">
        <v>6</v>
      </c>
      <c r="U53" s="408" t="s">
        <v>6</v>
      </c>
      <c r="V53" s="2"/>
      <c r="W53" s="2"/>
      <c r="X53" s="2"/>
      <c r="Y53" s="3"/>
    </row>
    <row r="54" spans="1:25" ht="15.75">
      <c r="A54" s="236" t="s">
        <v>28</v>
      </c>
      <c r="B54" s="498">
        <v>3.0380000000000001E-2</v>
      </c>
      <c r="C54" s="499">
        <f t="shared" si="11"/>
        <v>9.8000000000000007</v>
      </c>
      <c r="D54" s="501" t="s">
        <v>6</v>
      </c>
      <c r="E54" s="499" t="s">
        <v>69</v>
      </c>
      <c r="F54" s="425" t="s">
        <v>6</v>
      </c>
      <c r="G54" s="499" t="s">
        <v>71</v>
      </c>
      <c r="H54" s="514" t="s">
        <v>6</v>
      </c>
      <c r="I54" s="534" t="s">
        <v>73</v>
      </c>
      <c r="J54" s="515">
        <v>2.4300000000000002</v>
      </c>
      <c r="K54" s="516">
        <f t="shared" si="14"/>
        <v>216.96428571428572</v>
      </c>
      <c r="L54" s="514" t="s">
        <v>6</v>
      </c>
      <c r="M54" s="535" t="s">
        <v>77</v>
      </c>
      <c r="N54" s="514" t="s">
        <v>6</v>
      </c>
      <c r="O54" s="516"/>
      <c r="P54" s="526">
        <v>6.0740000000000002E-2</v>
      </c>
      <c r="Q54" s="516">
        <f t="shared" si="16"/>
        <v>12.575569358178054</v>
      </c>
      <c r="R54" s="514" t="s">
        <v>6</v>
      </c>
      <c r="S54" s="535" t="s">
        <v>80</v>
      </c>
      <c r="T54" s="488" t="s">
        <v>6</v>
      </c>
      <c r="U54" s="408" t="s">
        <v>6</v>
      </c>
      <c r="V54" s="2"/>
      <c r="W54" s="2"/>
      <c r="X54" s="2"/>
      <c r="Y54" s="3"/>
    </row>
    <row r="55" spans="1:25" ht="15.75">
      <c r="A55" s="544" t="s">
        <v>29</v>
      </c>
      <c r="B55" s="498">
        <v>5.5730000000000002E-2</v>
      </c>
      <c r="C55" s="499">
        <f t="shared" si="11"/>
        <v>17.977419354838712</v>
      </c>
      <c r="D55" s="498">
        <v>0.48343999999999998</v>
      </c>
      <c r="E55" s="499">
        <f t="shared" si="12"/>
        <v>1.948961902842169</v>
      </c>
      <c r="F55" s="489">
        <v>1.99</v>
      </c>
      <c r="G55" s="499">
        <f t="shared" si="13"/>
        <v>1.5307692307692307</v>
      </c>
      <c r="H55" s="514" t="s">
        <v>6</v>
      </c>
      <c r="I55" s="534" t="s">
        <v>73</v>
      </c>
      <c r="J55" s="526">
        <v>8.9700000000000005E-3</v>
      </c>
      <c r="K55" s="516">
        <f t="shared" si="14"/>
        <v>0.80089285714285718</v>
      </c>
      <c r="L55" s="517">
        <v>33.799999999999997</v>
      </c>
      <c r="M55" s="516">
        <f t="shared" si="15"/>
        <v>11.19205298013245</v>
      </c>
      <c r="N55" s="514" t="s">
        <v>6</v>
      </c>
      <c r="O55" s="516"/>
      <c r="P55" s="526">
        <v>3.3899999999999998E-3</v>
      </c>
      <c r="Q55" s="516">
        <f t="shared" si="16"/>
        <v>0.70186335403726707</v>
      </c>
      <c r="R55" s="526">
        <v>0.49048000000000003</v>
      </c>
      <c r="S55" s="518">
        <f t="shared" si="17"/>
        <v>0.36602985074626865</v>
      </c>
      <c r="T55" s="488" t="s">
        <v>6</v>
      </c>
      <c r="U55" s="408" t="s">
        <v>6</v>
      </c>
      <c r="V55" s="2"/>
      <c r="W55" s="2"/>
      <c r="X55" s="2"/>
      <c r="Y55" s="3"/>
    </row>
    <row r="56" spans="1:25" ht="15.75">
      <c r="A56" s="544" t="s">
        <v>30</v>
      </c>
      <c r="B56" s="498">
        <v>2.5699999999999998E-3</v>
      </c>
      <c r="C56" s="499">
        <f t="shared" si="11"/>
        <v>0.82903225806451608</v>
      </c>
      <c r="D56" s="542">
        <v>1.01</v>
      </c>
      <c r="E56" s="499">
        <f t="shared" si="12"/>
        <v>4.071759725861722</v>
      </c>
      <c r="F56" s="489">
        <v>5.16</v>
      </c>
      <c r="G56" s="499">
        <f t="shared" si="13"/>
        <v>3.9692307692307693</v>
      </c>
      <c r="H56" s="514" t="s">
        <v>6</v>
      </c>
      <c r="I56" s="534" t="s">
        <v>73</v>
      </c>
      <c r="J56" s="526">
        <v>2.3859999999999999E-2</v>
      </c>
      <c r="K56" s="516">
        <f t="shared" si="14"/>
        <v>2.1303571428571426</v>
      </c>
      <c r="L56" s="514" t="s">
        <v>6</v>
      </c>
      <c r="M56" s="535" t="s">
        <v>77</v>
      </c>
      <c r="N56" s="514" t="s">
        <v>6</v>
      </c>
      <c r="O56" s="516"/>
      <c r="P56" s="526">
        <v>4.6899999999999997E-3</v>
      </c>
      <c r="Q56" s="516">
        <f t="shared" si="16"/>
        <v>0.97101449275362306</v>
      </c>
      <c r="R56" s="526">
        <v>0.72316999999999998</v>
      </c>
      <c r="S56" s="516">
        <f t="shared" si="17"/>
        <v>0.53967910447761192</v>
      </c>
      <c r="T56" s="488" t="s">
        <v>6</v>
      </c>
      <c r="U56" s="408" t="s">
        <v>6</v>
      </c>
      <c r="V56" s="2"/>
      <c r="W56" s="2"/>
      <c r="X56" s="2"/>
      <c r="Y56" s="3"/>
    </row>
    <row r="57" spans="1:25" ht="15.75">
      <c r="A57" s="727" t="s">
        <v>37</v>
      </c>
      <c r="B57" s="728" t="s">
        <v>6</v>
      </c>
      <c r="C57" s="729" t="s">
        <v>68</v>
      </c>
      <c r="D57" s="728" t="s">
        <v>6</v>
      </c>
      <c r="E57" s="729" t="s">
        <v>69</v>
      </c>
      <c r="F57" s="731" t="s">
        <v>6</v>
      </c>
      <c r="G57" s="729" t="s">
        <v>71</v>
      </c>
      <c r="H57" s="728" t="s">
        <v>6</v>
      </c>
      <c r="I57" s="735" t="s">
        <v>73</v>
      </c>
      <c r="J57" s="728" t="s">
        <v>6</v>
      </c>
      <c r="K57" s="736" t="s">
        <v>75</v>
      </c>
      <c r="L57" s="728" t="s">
        <v>6</v>
      </c>
      <c r="M57" s="736" t="s">
        <v>77</v>
      </c>
      <c r="N57" s="728" t="s">
        <v>6</v>
      </c>
      <c r="O57" s="729"/>
      <c r="P57" s="728" t="s">
        <v>6</v>
      </c>
      <c r="Q57" s="729" t="s">
        <v>68</v>
      </c>
      <c r="R57" s="728" t="s">
        <v>6</v>
      </c>
      <c r="S57" s="736" t="s">
        <v>80</v>
      </c>
      <c r="T57" s="737" t="s">
        <v>45</v>
      </c>
      <c r="U57" s="734" t="s">
        <v>45</v>
      </c>
      <c r="V57" s="2"/>
      <c r="W57" s="2"/>
      <c r="X57" s="2"/>
      <c r="Y57" s="3"/>
    </row>
    <row r="58" spans="1:25" ht="15.75">
      <c r="A58" s="544" t="s">
        <v>31</v>
      </c>
      <c r="B58" s="498">
        <v>2.99E-3</v>
      </c>
      <c r="C58" s="499">
        <f t="shared" ref="C58:C63" si="19">B58/B$41</f>
        <v>0.96451612903225814</v>
      </c>
      <c r="D58" s="498">
        <v>0.21373</v>
      </c>
      <c r="E58" s="499">
        <f>D58/D$41</f>
        <v>0.86164079822616413</v>
      </c>
      <c r="F58" s="425" t="s">
        <v>6</v>
      </c>
      <c r="G58" s="499" t="s">
        <v>71</v>
      </c>
      <c r="H58" s="514" t="s">
        <v>6</v>
      </c>
      <c r="I58" s="534" t="s">
        <v>73</v>
      </c>
      <c r="J58" s="526">
        <v>1.324E-2</v>
      </c>
      <c r="K58" s="516">
        <f t="shared" si="14"/>
        <v>1.1821428571428572</v>
      </c>
      <c r="L58" s="514" t="s">
        <v>6</v>
      </c>
      <c r="M58" s="535" t="s">
        <v>77</v>
      </c>
      <c r="N58" s="514" t="s">
        <v>6</v>
      </c>
      <c r="O58" s="516"/>
      <c r="P58" s="526">
        <v>6.1599999999999997E-3</v>
      </c>
      <c r="Q58" s="516">
        <f>P58/P$41</f>
        <v>1.2753623188405796</v>
      </c>
      <c r="R58" s="526">
        <v>0.36801</v>
      </c>
      <c r="S58" s="518">
        <f>R58/R$41</f>
        <v>0.27463432835820895</v>
      </c>
      <c r="T58" s="488" t="s">
        <v>6</v>
      </c>
      <c r="U58" s="408" t="s">
        <v>6</v>
      </c>
      <c r="V58" s="2"/>
      <c r="W58" s="2"/>
      <c r="X58" s="2"/>
      <c r="Y58" s="3"/>
    </row>
    <row r="59" spans="1:25" ht="15.75">
      <c r="A59" s="544" t="s">
        <v>32</v>
      </c>
      <c r="B59" s="498">
        <v>3.2200000000000002E-3</v>
      </c>
      <c r="C59" s="499">
        <f t="shared" si="19"/>
        <v>1.0387096774193549</v>
      </c>
      <c r="D59" s="498">
        <v>0.80803999999999998</v>
      </c>
      <c r="E59" s="499">
        <f>D59/D$41</f>
        <v>3.2575690385003022</v>
      </c>
      <c r="F59" s="465">
        <v>13.2</v>
      </c>
      <c r="G59" s="499">
        <f t="shared" si="13"/>
        <v>10.153846153846153</v>
      </c>
      <c r="H59" s="514" t="s">
        <v>6</v>
      </c>
      <c r="I59" s="534" t="s">
        <v>73</v>
      </c>
      <c r="J59" s="526">
        <v>2.5739999999999999E-2</v>
      </c>
      <c r="K59" s="516">
        <f t="shared" si="14"/>
        <v>2.2982142857142858</v>
      </c>
      <c r="L59" s="514" t="s">
        <v>6</v>
      </c>
      <c r="M59" s="535" t="s">
        <v>77</v>
      </c>
      <c r="N59" s="514" t="s">
        <v>6</v>
      </c>
      <c r="O59" s="516"/>
      <c r="P59" s="526">
        <v>8.3199999999999993E-3</v>
      </c>
      <c r="Q59" s="516">
        <f>P59/P$41</f>
        <v>1.7225672877846789</v>
      </c>
      <c r="R59" s="515">
        <v>1.38</v>
      </c>
      <c r="S59" s="516">
        <f>R59/R$41</f>
        <v>1.0298507462686566</v>
      </c>
      <c r="T59" s="488" t="s">
        <v>6</v>
      </c>
      <c r="U59" s="408" t="s">
        <v>6</v>
      </c>
      <c r="V59" s="2"/>
      <c r="W59" s="2"/>
      <c r="X59" s="2"/>
      <c r="Y59" s="3"/>
    </row>
    <row r="60" spans="1:25" ht="15.75">
      <c r="A60" s="544" t="s">
        <v>33</v>
      </c>
      <c r="B60" s="498">
        <v>7.8899999999999994E-3</v>
      </c>
      <c r="C60" s="499">
        <f t="shared" si="19"/>
        <v>2.5451612903225804</v>
      </c>
      <c r="D60" s="543">
        <v>30</v>
      </c>
      <c r="E60" s="499">
        <f>D60/D$41</f>
        <v>120.94335819391252</v>
      </c>
      <c r="F60" s="425" t="s">
        <v>6</v>
      </c>
      <c r="G60" s="499" t="s">
        <v>71</v>
      </c>
      <c r="H60" s="514" t="s">
        <v>6</v>
      </c>
      <c r="I60" s="534" t="s">
        <v>73</v>
      </c>
      <c r="J60" s="515">
        <v>6.05</v>
      </c>
      <c r="K60" s="516">
        <f t="shared" si="14"/>
        <v>540.17857142857144</v>
      </c>
      <c r="L60" s="514" t="s">
        <v>6</v>
      </c>
      <c r="M60" s="535" t="s">
        <v>77</v>
      </c>
      <c r="N60" s="514" t="s">
        <v>6</v>
      </c>
      <c r="O60" s="516"/>
      <c r="P60" s="526">
        <v>2.2210000000000001E-2</v>
      </c>
      <c r="Q60" s="516">
        <f>P60/P$41</f>
        <v>4.5983436853002067</v>
      </c>
      <c r="R60" s="517">
        <v>21.9</v>
      </c>
      <c r="S60" s="516">
        <f>R60/R$41</f>
        <v>16.343283582089551</v>
      </c>
      <c r="T60" s="488" t="s">
        <v>6</v>
      </c>
      <c r="U60" s="408" t="s">
        <v>6</v>
      </c>
      <c r="V60" s="2"/>
      <c r="W60" s="2"/>
      <c r="X60" s="2"/>
      <c r="Y60" s="3"/>
    </row>
    <row r="61" spans="1:25" ht="15.75">
      <c r="A61" s="544" t="s">
        <v>34</v>
      </c>
      <c r="B61" s="498">
        <v>6.8700000000000002E-3</v>
      </c>
      <c r="C61" s="499">
        <f t="shared" si="19"/>
        <v>2.2161290322580647</v>
      </c>
      <c r="D61" s="543">
        <v>50</v>
      </c>
      <c r="E61" s="499">
        <f>D61/D$41</f>
        <v>201.57226365652087</v>
      </c>
      <c r="F61" s="425" t="s">
        <v>6</v>
      </c>
      <c r="G61" s="499" t="s">
        <v>71</v>
      </c>
      <c r="H61" s="514" t="s">
        <v>6</v>
      </c>
      <c r="I61" s="534" t="s">
        <v>73</v>
      </c>
      <c r="J61" s="526">
        <v>7.0389999999999994E-2</v>
      </c>
      <c r="K61" s="516">
        <f t="shared" si="14"/>
        <v>6.2848214285714281</v>
      </c>
      <c r="L61" s="514" t="s">
        <v>6</v>
      </c>
      <c r="M61" s="535" t="s">
        <v>77</v>
      </c>
      <c r="N61" s="514" t="s">
        <v>6</v>
      </c>
      <c r="O61" s="516"/>
      <c r="P61" s="526">
        <v>1.285E-2</v>
      </c>
      <c r="Q61" s="516">
        <f>P61/P$41</f>
        <v>2.660455486542443</v>
      </c>
      <c r="R61" s="514" t="s">
        <v>6</v>
      </c>
      <c r="S61" s="535" t="s">
        <v>80</v>
      </c>
      <c r="T61" s="488" t="s">
        <v>6</v>
      </c>
      <c r="U61" s="408" t="s">
        <v>6</v>
      </c>
      <c r="V61" s="2"/>
      <c r="W61" s="2"/>
      <c r="X61" s="2"/>
      <c r="Y61" s="3"/>
    </row>
    <row r="62" spans="1:25" ht="15.75">
      <c r="A62" s="544" t="s">
        <v>35</v>
      </c>
      <c r="B62" s="498">
        <v>2.7299999999999998E-3</v>
      </c>
      <c r="C62" s="499">
        <f t="shared" si="19"/>
        <v>0.88064516129032255</v>
      </c>
      <c r="D62" s="498">
        <v>0.16550000000000001</v>
      </c>
      <c r="E62" s="499">
        <f>D62/D$41</f>
        <v>0.66720419270308406</v>
      </c>
      <c r="F62" s="489">
        <v>1.3</v>
      </c>
      <c r="G62" s="499">
        <f t="shared" si="13"/>
        <v>1</v>
      </c>
      <c r="H62" s="514" t="s">
        <v>6</v>
      </c>
      <c r="I62" s="534" t="s">
        <v>73</v>
      </c>
      <c r="J62" s="526">
        <v>9.4500000000000001E-3</v>
      </c>
      <c r="K62" s="516">
        <f t="shared" si="14"/>
        <v>0.84375</v>
      </c>
      <c r="L62" s="515">
        <v>2.64</v>
      </c>
      <c r="M62" s="516">
        <f t="shared" si="15"/>
        <v>0.8741721854304636</v>
      </c>
      <c r="N62" s="514" t="s">
        <v>6</v>
      </c>
      <c r="O62" s="516"/>
      <c r="P62" s="526">
        <v>5.11E-3</v>
      </c>
      <c r="Q62" s="516">
        <f>P62/P$41</f>
        <v>1.0579710144927537</v>
      </c>
      <c r="R62" s="515">
        <v>2.76</v>
      </c>
      <c r="S62" s="516">
        <f>R62/R$41</f>
        <v>2.0597014925373132</v>
      </c>
      <c r="T62" s="488" t="s">
        <v>6</v>
      </c>
      <c r="U62" s="408" t="s">
        <v>6</v>
      </c>
      <c r="V62" s="2"/>
      <c r="W62" s="2"/>
      <c r="X62" s="2"/>
      <c r="Y62" s="3"/>
    </row>
    <row r="63" spans="1:25" s="587" customFormat="1" ht="15.75">
      <c r="A63" s="577" t="s">
        <v>81</v>
      </c>
      <c r="B63" s="578">
        <v>2.86</v>
      </c>
      <c r="C63" s="588">
        <f t="shared" si="19"/>
        <v>922.58064516129036</v>
      </c>
      <c r="D63" s="593" t="s">
        <v>6</v>
      </c>
      <c r="E63" s="588" t="s">
        <v>69</v>
      </c>
      <c r="F63" s="594" t="s">
        <v>6</v>
      </c>
      <c r="G63" s="588" t="s">
        <v>71</v>
      </c>
      <c r="H63" s="589" t="s">
        <v>6</v>
      </c>
      <c r="I63" s="590" t="s">
        <v>73</v>
      </c>
      <c r="J63" s="589" t="s">
        <v>6</v>
      </c>
      <c r="K63" s="588" t="s">
        <v>75</v>
      </c>
      <c r="L63" s="589" t="s">
        <v>6</v>
      </c>
      <c r="M63" s="588" t="s">
        <v>77</v>
      </c>
      <c r="N63" s="589" t="s">
        <v>6</v>
      </c>
      <c r="O63" s="583"/>
      <c r="P63" s="593" t="s">
        <v>6</v>
      </c>
      <c r="Q63" s="583" t="s">
        <v>68</v>
      </c>
      <c r="R63" s="593" t="s">
        <v>6</v>
      </c>
      <c r="S63" s="588" t="s">
        <v>80</v>
      </c>
      <c r="T63" s="591" t="s">
        <v>6</v>
      </c>
      <c r="U63" s="586"/>
      <c r="V63" s="592"/>
      <c r="W63" s="592"/>
      <c r="X63" s="592"/>
    </row>
    <row r="64" spans="1:25" ht="31.5">
      <c r="A64" s="544" t="s">
        <v>36</v>
      </c>
      <c r="B64" s="503" t="s">
        <v>38</v>
      </c>
      <c r="C64" s="499"/>
      <c r="D64" s="503" t="s">
        <v>38</v>
      </c>
      <c r="E64" s="499"/>
      <c r="F64" s="491" t="s">
        <v>38</v>
      </c>
      <c r="G64" s="499"/>
      <c r="H64" s="519" t="s">
        <v>38</v>
      </c>
      <c r="I64" s="439"/>
      <c r="J64" s="519" t="s">
        <v>38</v>
      </c>
      <c r="K64" s="439"/>
      <c r="L64" s="519" t="s">
        <v>38</v>
      </c>
      <c r="M64" s="439"/>
      <c r="N64" s="519" t="s">
        <v>38</v>
      </c>
      <c r="O64" s="516"/>
      <c r="P64" s="519" t="s">
        <v>38</v>
      </c>
      <c r="Q64" s="516"/>
      <c r="R64" s="519" t="s">
        <v>38</v>
      </c>
      <c r="S64" s="516"/>
      <c r="T64" s="488" t="s">
        <v>6</v>
      </c>
      <c r="U64" s="408" t="s">
        <v>6</v>
      </c>
      <c r="V64" s="2"/>
      <c r="W64" s="2"/>
      <c r="X64" s="2"/>
      <c r="Y64" s="3"/>
    </row>
    <row r="65" spans="1:25" ht="31.5">
      <c r="A65" s="234" t="s">
        <v>56</v>
      </c>
      <c r="B65" s="504">
        <v>11.1</v>
      </c>
      <c r="C65" s="506"/>
      <c r="D65" s="509" t="s">
        <v>6</v>
      </c>
      <c r="E65" s="506"/>
      <c r="F65" s="505" t="s">
        <v>6</v>
      </c>
      <c r="G65" s="506"/>
      <c r="H65" s="520" t="s">
        <v>6</v>
      </c>
      <c r="I65" s="522"/>
      <c r="J65" s="520" t="s">
        <v>6</v>
      </c>
      <c r="K65" s="522"/>
      <c r="L65" s="520" t="s">
        <v>6</v>
      </c>
      <c r="M65" s="522"/>
      <c r="N65" s="520" t="s">
        <v>6</v>
      </c>
      <c r="O65" s="522"/>
      <c r="P65" s="527">
        <v>6.58</v>
      </c>
      <c r="Q65" s="522"/>
      <c r="R65" s="520" t="s">
        <v>6</v>
      </c>
      <c r="S65" s="522"/>
      <c r="T65" s="537" t="s">
        <v>6</v>
      </c>
      <c r="U65" s="532" t="s">
        <v>6</v>
      </c>
      <c r="V65" s="2"/>
      <c r="W65" s="2"/>
      <c r="X65" s="2"/>
      <c r="Y65" s="3"/>
    </row>
  </sheetData>
  <mergeCells count="1">
    <mergeCell ref="V38:W38"/>
  </mergeCells>
  <printOptions horizontalCentered="1" verticalCentered="1"/>
  <pageMargins left="0" right="0" top="0.25" bottom="0.25" header="0.25" footer="0.25"/>
  <pageSetup scale="42" orientation="landscape" r:id="rId1"/>
  <headerFooter alignWithMargins="0">
    <oddHeader>&amp;F</oddHeader>
    <oddFooter>&amp;Z&amp;F&amp;RPage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opLeftCell="A22" zoomScaleNormal="100" zoomScaleSheetLayoutView="50" workbookViewId="0">
      <selection activeCell="A49" sqref="A49:A53"/>
    </sheetView>
  </sheetViews>
  <sheetFormatPr defaultRowHeight="12.75"/>
  <cols>
    <col min="1" max="1" width="26.42578125" style="4" customWidth="1"/>
    <col min="2" max="18" width="12.7109375" style="2" customWidth="1"/>
    <col min="19" max="19" width="12.7109375" style="32" customWidth="1"/>
    <col min="20" max="20" width="17.28515625" style="225" customWidth="1"/>
    <col min="21" max="23" width="12.7109375" style="225" customWidth="1"/>
    <col min="24" max="34" width="12.7109375" customWidth="1"/>
    <col min="35" max="35" width="11.28515625" customWidth="1"/>
  </cols>
  <sheetData>
    <row r="1" spans="1:25" s="3" customFormat="1" ht="18">
      <c r="A1" s="1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2"/>
      <c r="T1" s="32"/>
      <c r="U1" s="32"/>
      <c r="V1" s="32"/>
      <c r="W1" s="32"/>
    </row>
    <row r="2" spans="1:25" s="3" customFormat="1" ht="18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2"/>
      <c r="T2" s="32"/>
      <c r="U2" s="32"/>
      <c r="V2" s="32"/>
      <c r="W2" s="32"/>
    </row>
    <row r="3" spans="1:25" s="3" customFormat="1" ht="18.75">
      <c r="A3" s="1" t="s">
        <v>0</v>
      </c>
      <c r="B3" s="2"/>
      <c r="C3" s="2"/>
      <c r="D3" s="2"/>
      <c r="E3" s="2"/>
      <c r="F3" s="2"/>
      <c r="G3" s="2"/>
      <c r="H3" s="477"/>
      <c r="I3" s="2"/>
      <c r="J3" s="2"/>
      <c r="K3" s="2"/>
      <c r="L3" s="2"/>
      <c r="M3" s="2"/>
      <c r="N3" s="2"/>
      <c r="O3" s="2"/>
      <c r="P3" s="2"/>
      <c r="Q3" s="2"/>
      <c r="R3" s="2"/>
      <c r="S3" s="32"/>
      <c r="T3" s="32"/>
      <c r="U3" s="32"/>
      <c r="V3" s="32"/>
      <c r="W3" s="32"/>
    </row>
    <row r="4" spans="1:25" s="3" customFormat="1" ht="18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2"/>
      <c r="T4" s="32"/>
      <c r="U4" s="32"/>
      <c r="V4" s="32"/>
      <c r="W4" s="32"/>
    </row>
    <row r="5" spans="1:25" s="3" customFormat="1" ht="18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2"/>
      <c r="T5" s="32"/>
      <c r="U5" s="32"/>
      <c r="V5" s="32"/>
      <c r="W5" s="32"/>
    </row>
    <row r="6" spans="1:25" s="3" customFormat="1" ht="18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2"/>
      <c r="T6" s="32"/>
      <c r="U6" s="32"/>
      <c r="V6" s="32"/>
      <c r="W6" s="32"/>
    </row>
    <row r="7" spans="1:25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</row>
    <row r="8" spans="1:25" ht="18.75" customHeight="1">
      <c r="A8" s="546" t="s">
        <v>3</v>
      </c>
      <c r="B8" s="251" t="s">
        <v>10</v>
      </c>
      <c r="C8" s="494"/>
      <c r="D8" s="494"/>
      <c r="E8" s="494"/>
      <c r="F8" s="256"/>
      <c r="G8" s="365"/>
      <c r="H8" s="510" t="s">
        <v>41</v>
      </c>
      <c r="I8" s="494"/>
      <c r="J8" s="227"/>
      <c r="K8" s="511"/>
      <c r="L8" s="223"/>
      <c r="M8" s="224"/>
      <c r="N8" s="251" t="s">
        <v>42</v>
      </c>
      <c r="O8" s="511"/>
      <c r="P8" s="227"/>
      <c r="Q8" s="494"/>
      <c r="R8" s="256"/>
      <c r="S8" s="365"/>
      <c r="T8" s="533" t="s">
        <v>7</v>
      </c>
      <c r="U8" s="365"/>
      <c r="W8" s="493"/>
      <c r="X8" s="2"/>
      <c r="Y8" s="2"/>
    </row>
    <row r="9" spans="1:25" ht="15.75">
      <c r="A9" s="366" t="s">
        <v>5</v>
      </c>
      <c r="B9" s="547" t="s">
        <v>13</v>
      </c>
      <c r="C9" s="229" t="s">
        <v>43</v>
      </c>
      <c r="D9" s="547" t="s">
        <v>63</v>
      </c>
      <c r="E9" s="229" t="s">
        <v>43</v>
      </c>
      <c r="F9" s="548" t="s">
        <v>64</v>
      </c>
      <c r="G9" s="229" t="s">
        <v>43</v>
      </c>
      <c r="H9" s="547" t="s">
        <v>47</v>
      </c>
      <c r="I9" s="229" t="s">
        <v>43</v>
      </c>
      <c r="J9" s="547" t="s">
        <v>48</v>
      </c>
      <c r="K9" s="229" t="s">
        <v>43</v>
      </c>
      <c r="L9" s="548" t="s">
        <v>65</v>
      </c>
      <c r="M9" s="229" t="s">
        <v>43</v>
      </c>
      <c r="N9" s="547" t="s">
        <v>44</v>
      </c>
      <c r="O9" s="229" t="s">
        <v>43</v>
      </c>
      <c r="P9" s="549" t="s">
        <v>14</v>
      </c>
      <c r="Q9" s="369" t="s">
        <v>43</v>
      </c>
      <c r="R9" s="550" t="s">
        <v>62</v>
      </c>
      <c r="S9" s="369" t="s">
        <v>43</v>
      </c>
      <c r="T9" s="549" t="s">
        <v>8</v>
      </c>
      <c r="U9" s="369" t="s">
        <v>9</v>
      </c>
    </row>
    <row r="10" spans="1:25" ht="15.75">
      <c r="A10" s="551" t="s">
        <v>52</v>
      </c>
      <c r="B10" s="552">
        <v>2E-3</v>
      </c>
      <c r="C10" s="449"/>
      <c r="D10" s="552">
        <v>0.03</v>
      </c>
      <c r="E10" s="449"/>
      <c r="F10" s="553">
        <v>3.6999999999999998E-2</v>
      </c>
      <c r="G10" s="449"/>
      <c r="H10" s="552">
        <v>0.33400000000000002</v>
      </c>
      <c r="I10" s="555"/>
      <c r="J10" s="552">
        <v>1E-3</v>
      </c>
      <c r="K10" s="555"/>
      <c r="L10" s="576">
        <v>5.6099999999999997E-2</v>
      </c>
      <c r="M10" s="555"/>
      <c r="N10" s="552">
        <v>0.308</v>
      </c>
      <c r="O10" s="555"/>
      <c r="P10" s="552">
        <v>1E-3</v>
      </c>
      <c r="Q10" s="555"/>
      <c r="R10" s="553">
        <v>4.2000000000000003E-2</v>
      </c>
      <c r="S10" s="555"/>
      <c r="T10" s="569"/>
      <c r="U10" s="555"/>
      <c r="V10"/>
      <c r="W10"/>
    </row>
    <row r="11" spans="1:25" ht="15.75">
      <c r="A11" s="234" t="s">
        <v>53</v>
      </c>
      <c r="B11" s="557">
        <v>1.07E-3</v>
      </c>
      <c r="C11" s="570"/>
      <c r="D11" s="557">
        <v>1.585E-2</v>
      </c>
      <c r="E11" s="570"/>
      <c r="F11" s="571">
        <v>5.5379999999999999E-2</v>
      </c>
      <c r="G11" s="570"/>
      <c r="H11" s="557">
        <v>0.92966000000000004</v>
      </c>
      <c r="I11" s="572"/>
      <c r="J11" s="562">
        <v>2.5100000000000001E-3</v>
      </c>
      <c r="K11" s="573"/>
      <c r="L11" s="574">
        <v>0.1116</v>
      </c>
      <c r="M11" s="573"/>
      <c r="N11" s="557">
        <v>0.59206999999999999</v>
      </c>
      <c r="O11" s="572"/>
      <c r="P11" s="562">
        <v>1.3600000000000001E-3</v>
      </c>
      <c r="Q11" s="573"/>
      <c r="R11" s="574">
        <v>4.2540000000000001E-2</v>
      </c>
      <c r="S11" s="573"/>
      <c r="T11" s="575" t="s">
        <v>6</v>
      </c>
      <c r="U11" s="568" t="s">
        <v>6</v>
      </c>
      <c r="V11"/>
      <c r="W11"/>
    </row>
    <row r="12" spans="1:25" ht="15.75">
      <c r="A12" s="544" t="s">
        <v>16</v>
      </c>
      <c r="B12" s="495">
        <v>1.0200000000000001E-3</v>
      </c>
      <c r="C12" s="496">
        <f t="shared" ref="C12:C26" si="0">B12/B$11</f>
        <v>0.95327102803738328</v>
      </c>
      <c r="D12" s="495">
        <v>2.4049999999999998E-2</v>
      </c>
      <c r="E12" s="496">
        <f t="shared" ref="E12:E26" si="1">D12/D$11</f>
        <v>1.5173501577287065</v>
      </c>
      <c r="F12" s="478">
        <v>6.5449999999999994E-2</v>
      </c>
      <c r="G12" s="496">
        <f t="shared" ref="G12:G26" si="2">F12/F$11</f>
        <v>1.181834597327555</v>
      </c>
      <c r="H12" s="495">
        <v>0.39916000000000001</v>
      </c>
      <c r="I12" s="497">
        <f t="shared" ref="I12:I32" si="3">H12/H$11</f>
        <v>0.42936127186283157</v>
      </c>
      <c r="J12" s="524">
        <v>3.82E-3</v>
      </c>
      <c r="K12" s="499">
        <f t="shared" ref="K12:K32" si="4">J12/J$11</f>
        <v>1.5219123505976095</v>
      </c>
      <c r="L12" s="479">
        <v>6.6470000000000001E-2</v>
      </c>
      <c r="M12" s="499">
        <f t="shared" ref="M12:M32" si="5">L12/L$11</f>
        <v>0.59560931899641578</v>
      </c>
      <c r="N12" s="495">
        <v>0.14207</v>
      </c>
      <c r="O12" s="497">
        <f t="shared" ref="O12:O32" si="6">N12/N$11</f>
        <v>0.23995473508200044</v>
      </c>
      <c r="P12" s="524">
        <v>2.2799999999999999E-3</v>
      </c>
      <c r="Q12" s="499">
        <f t="shared" ref="Q12:Q26" si="7">P12/P$11</f>
        <v>1.6764705882352939</v>
      </c>
      <c r="R12" s="479">
        <v>2.5059999999999999E-2</v>
      </c>
      <c r="S12" s="499">
        <f t="shared" ref="S12:S26" si="8">R12/R$11</f>
        <v>0.58909261871180063</v>
      </c>
      <c r="T12" s="528" t="s">
        <v>6</v>
      </c>
      <c r="U12" s="386" t="s">
        <v>6</v>
      </c>
      <c r="V12"/>
      <c r="W12"/>
    </row>
    <row r="13" spans="1:25" ht="15.75">
      <c r="A13" s="544" t="s">
        <v>17</v>
      </c>
      <c r="B13" s="495">
        <v>3.63E-3</v>
      </c>
      <c r="C13" s="496">
        <f t="shared" si="0"/>
        <v>3.3925233644859811</v>
      </c>
      <c r="D13" s="495">
        <v>0.33183000000000001</v>
      </c>
      <c r="E13" s="496">
        <f t="shared" si="1"/>
        <v>20.935646687697162</v>
      </c>
      <c r="F13" s="481">
        <v>1.73</v>
      </c>
      <c r="G13" s="496">
        <f t="shared" si="2"/>
        <v>31.238714337305886</v>
      </c>
      <c r="H13" s="508" t="s">
        <v>6</v>
      </c>
      <c r="I13" s="496" t="s">
        <v>72</v>
      </c>
      <c r="J13" s="524">
        <v>2.341E-2</v>
      </c>
      <c r="K13" s="499">
        <f t="shared" si="4"/>
        <v>9.3266932270916332</v>
      </c>
      <c r="L13" s="483">
        <v>5.59</v>
      </c>
      <c r="M13" s="499">
        <f t="shared" si="5"/>
        <v>50.089605734767019</v>
      </c>
      <c r="N13" s="507">
        <v>2.04</v>
      </c>
      <c r="O13" s="497">
        <f t="shared" si="6"/>
        <v>3.4455385342949314</v>
      </c>
      <c r="P13" s="524">
        <v>1.255E-2</v>
      </c>
      <c r="Q13" s="499">
        <f t="shared" si="7"/>
        <v>9.227941176470587</v>
      </c>
      <c r="R13" s="479">
        <v>0.13915</v>
      </c>
      <c r="S13" s="500">
        <f t="shared" si="8"/>
        <v>3.2710390220968497</v>
      </c>
      <c r="T13" s="528" t="s">
        <v>6</v>
      </c>
      <c r="U13" s="386" t="s">
        <v>6</v>
      </c>
      <c r="V13" s="3"/>
      <c r="W13"/>
    </row>
    <row r="14" spans="1:25" ht="15.75">
      <c r="A14" s="544" t="s">
        <v>18</v>
      </c>
      <c r="B14" s="495">
        <v>1.42E-3</v>
      </c>
      <c r="C14" s="496">
        <f t="shared" si="0"/>
        <v>1.3271028037383179</v>
      </c>
      <c r="D14" s="495">
        <v>2.9819999999999999E-2</v>
      </c>
      <c r="E14" s="496">
        <f t="shared" si="1"/>
        <v>1.8813880126182965</v>
      </c>
      <c r="F14" s="478">
        <v>4.6481000000000001E-2</v>
      </c>
      <c r="G14" s="496">
        <f t="shared" si="2"/>
        <v>0.83931022029613589</v>
      </c>
      <c r="H14" s="495">
        <v>0.83575999999999995</v>
      </c>
      <c r="I14" s="497">
        <f t="shared" si="3"/>
        <v>0.89899533162661605</v>
      </c>
      <c r="J14" s="524">
        <v>2.5999999999999999E-3</v>
      </c>
      <c r="K14" s="499">
        <f t="shared" si="4"/>
        <v>1.0358565737051793</v>
      </c>
      <c r="L14" s="479">
        <v>6.6430000000000003E-2</v>
      </c>
      <c r="M14" s="499">
        <f t="shared" si="5"/>
        <v>0.59525089605734771</v>
      </c>
      <c r="N14" s="495">
        <v>0.27159</v>
      </c>
      <c r="O14" s="497">
        <f t="shared" si="6"/>
        <v>0.45871265222017665</v>
      </c>
      <c r="P14" s="524">
        <v>1.99E-3</v>
      </c>
      <c r="Q14" s="499">
        <f t="shared" si="7"/>
        <v>1.463235294117647</v>
      </c>
      <c r="R14" s="479">
        <v>1.7180000000000001E-2</v>
      </c>
      <c r="S14" s="500">
        <f t="shared" si="8"/>
        <v>0.40385519511048423</v>
      </c>
      <c r="T14" s="528" t="s">
        <v>6</v>
      </c>
      <c r="U14" s="386" t="s">
        <v>6</v>
      </c>
      <c r="V14" s="3"/>
      <c r="W14"/>
    </row>
    <row r="15" spans="1:25" ht="15.75">
      <c r="A15" s="544" t="s">
        <v>19</v>
      </c>
      <c r="B15" s="495">
        <v>2.0400000000000001E-3</v>
      </c>
      <c r="C15" s="496">
        <f t="shared" si="0"/>
        <v>1.9065420560747666</v>
      </c>
      <c r="D15" s="495">
        <v>5.0439999999999999E-2</v>
      </c>
      <c r="E15" s="496">
        <f t="shared" si="1"/>
        <v>3.1823343848580441</v>
      </c>
      <c r="F15" s="481">
        <v>1.2</v>
      </c>
      <c r="G15" s="496">
        <f t="shared" si="2"/>
        <v>21.668472372697725</v>
      </c>
      <c r="H15" s="513">
        <v>22.7</v>
      </c>
      <c r="I15" s="496">
        <f t="shared" si="3"/>
        <v>24.417528989092784</v>
      </c>
      <c r="J15" s="524">
        <v>9.7900000000000001E-3</v>
      </c>
      <c r="K15" s="499">
        <f t="shared" si="4"/>
        <v>3.9003984063745021</v>
      </c>
      <c r="L15" s="479">
        <v>0.98280000000000001</v>
      </c>
      <c r="M15" s="499">
        <f t="shared" si="5"/>
        <v>8.806451612903226</v>
      </c>
      <c r="N15" s="507">
        <v>9.01</v>
      </c>
      <c r="O15" s="496">
        <f t="shared" si="6"/>
        <v>15.217795193135947</v>
      </c>
      <c r="P15" s="524">
        <v>4.0899999999999999E-3</v>
      </c>
      <c r="Q15" s="500">
        <f t="shared" si="7"/>
        <v>3.0073529411764701</v>
      </c>
      <c r="R15" s="479">
        <v>0.15523000000000001</v>
      </c>
      <c r="S15" s="499">
        <f t="shared" si="8"/>
        <v>3.6490362012223789</v>
      </c>
      <c r="T15" s="528" t="s">
        <v>6</v>
      </c>
      <c r="U15" s="386" t="s">
        <v>6</v>
      </c>
      <c r="V15" s="3"/>
      <c r="W15"/>
    </row>
    <row r="16" spans="1:25" ht="15.75">
      <c r="A16" s="544" t="s">
        <v>20</v>
      </c>
      <c r="B16" s="495">
        <v>3.14E-3</v>
      </c>
      <c r="C16" s="496">
        <f t="shared" si="0"/>
        <v>2.9345794392523366</v>
      </c>
      <c r="D16" s="495">
        <v>5.9900000000000002E-2</v>
      </c>
      <c r="E16" s="496">
        <f t="shared" si="1"/>
        <v>3.7791798107255521</v>
      </c>
      <c r="F16" s="481">
        <v>1.1599999999999999</v>
      </c>
      <c r="G16" s="496">
        <f t="shared" si="2"/>
        <v>20.946189960274467</v>
      </c>
      <c r="H16" s="513">
        <v>24.8</v>
      </c>
      <c r="I16" s="496">
        <f t="shared" si="3"/>
        <v>26.676419336101372</v>
      </c>
      <c r="J16" s="524">
        <v>1.796E-2</v>
      </c>
      <c r="K16" s="499">
        <f t="shared" si="4"/>
        <v>7.1553784860557768</v>
      </c>
      <c r="L16" s="479">
        <v>0.43029000000000001</v>
      </c>
      <c r="M16" s="499">
        <f t="shared" si="5"/>
        <v>3.8556451612903224</v>
      </c>
      <c r="N16" s="507">
        <v>7.29</v>
      </c>
      <c r="O16" s="496">
        <f t="shared" si="6"/>
        <v>12.312733291671593</v>
      </c>
      <c r="P16" s="524">
        <v>9.4699999999999993E-3</v>
      </c>
      <c r="Q16" s="499">
        <f t="shared" si="7"/>
        <v>6.9632352941176459</v>
      </c>
      <c r="R16" s="479">
        <v>6.9550000000000001E-2</v>
      </c>
      <c r="S16" s="499">
        <f t="shared" si="8"/>
        <v>1.6349318288669488</v>
      </c>
      <c r="T16" s="528" t="s">
        <v>6</v>
      </c>
      <c r="U16" s="386" t="s">
        <v>6</v>
      </c>
      <c r="V16" s="3"/>
      <c r="W16"/>
    </row>
    <row r="17" spans="1:23" ht="15.75">
      <c r="A17" s="544" t="s">
        <v>21</v>
      </c>
      <c r="B17" s="495">
        <v>6.4999999999999997E-4</v>
      </c>
      <c r="C17" s="497">
        <f t="shared" si="0"/>
        <v>0.60747663551401865</v>
      </c>
      <c r="D17" s="495">
        <v>2.154E-2</v>
      </c>
      <c r="E17" s="496">
        <f t="shared" si="1"/>
        <v>1.3589905362776025</v>
      </c>
      <c r="F17" s="478">
        <v>6.8830000000000002E-2</v>
      </c>
      <c r="G17" s="497">
        <f t="shared" si="2"/>
        <v>1.2428674611773205</v>
      </c>
      <c r="H17" s="507">
        <v>1.95</v>
      </c>
      <c r="I17" s="496">
        <f t="shared" si="3"/>
        <v>2.0975410365079705</v>
      </c>
      <c r="J17" s="524">
        <v>3.1900000000000001E-3</v>
      </c>
      <c r="K17" s="499">
        <f t="shared" si="4"/>
        <v>1.2709163346613546</v>
      </c>
      <c r="L17" s="479">
        <v>9.1719999999999996E-2</v>
      </c>
      <c r="M17" s="499">
        <f t="shared" si="5"/>
        <v>0.82186379928315401</v>
      </c>
      <c r="N17" s="507">
        <v>1.36</v>
      </c>
      <c r="O17" s="496">
        <f t="shared" si="6"/>
        <v>2.2970256895299546</v>
      </c>
      <c r="P17" s="524">
        <v>1.92E-3</v>
      </c>
      <c r="Q17" s="499">
        <f t="shared" si="7"/>
        <v>1.4117647058823528</v>
      </c>
      <c r="R17" s="479">
        <v>3.1969999999999998E-2</v>
      </c>
      <c r="S17" s="499">
        <f t="shared" si="8"/>
        <v>0.75152797367183821</v>
      </c>
      <c r="T17" s="528" t="s">
        <v>6</v>
      </c>
      <c r="U17" s="386" t="s">
        <v>6</v>
      </c>
      <c r="V17" s="3"/>
      <c r="W17"/>
    </row>
    <row r="18" spans="1:23" ht="15.75">
      <c r="A18" s="544" t="s">
        <v>22</v>
      </c>
      <c r="B18" s="495">
        <v>1.15E-3</v>
      </c>
      <c r="C18" s="496">
        <f t="shared" si="0"/>
        <v>1.0747663551401869</v>
      </c>
      <c r="D18" s="495">
        <v>3.7609999999999998E-2</v>
      </c>
      <c r="E18" s="496">
        <f t="shared" si="1"/>
        <v>2.3728706624605675</v>
      </c>
      <c r="F18" s="478">
        <v>0.13696</v>
      </c>
      <c r="G18" s="496">
        <f t="shared" si="2"/>
        <v>2.4730949801372337</v>
      </c>
      <c r="H18" s="507">
        <v>2.86</v>
      </c>
      <c r="I18" s="497">
        <f t="shared" si="3"/>
        <v>3.0763935202116901</v>
      </c>
      <c r="J18" s="524">
        <v>4.5900000000000003E-3</v>
      </c>
      <c r="K18" s="499">
        <f t="shared" si="4"/>
        <v>1.8286852589641436</v>
      </c>
      <c r="L18" s="479">
        <v>0.38783000000000001</v>
      </c>
      <c r="M18" s="500">
        <f t="shared" si="5"/>
        <v>3.4751792114695341</v>
      </c>
      <c r="N18" s="507">
        <v>1.64</v>
      </c>
      <c r="O18" s="497">
        <f t="shared" si="6"/>
        <v>2.7699427432567094</v>
      </c>
      <c r="P18" s="524">
        <v>2.1900000000000001E-3</v>
      </c>
      <c r="Q18" s="499">
        <f t="shared" si="7"/>
        <v>1.6102941176470589</v>
      </c>
      <c r="R18" s="479">
        <v>2.811E-2</v>
      </c>
      <c r="S18" s="499">
        <f t="shared" si="8"/>
        <v>0.66078984485190406</v>
      </c>
      <c r="T18" s="528" t="s">
        <v>6</v>
      </c>
      <c r="U18" s="386" t="s">
        <v>6</v>
      </c>
      <c r="V18" s="3"/>
      <c r="W18"/>
    </row>
    <row r="19" spans="1:23" ht="15.75">
      <c r="A19" s="544" t="s">
        <v>23</v>
      </c>
      <c r="B19" s="495">
        <v>9.3000000000000005E-4</v>
      </c>
      <c r="C19" s="497">
        <f t="shared" si="0"/>
        <v>0.86915887850467299</v>
      </c>
      <c r="D19" s="495">
        <v>6.7110000000000003E-2</v>
      </c>
      <c r="E19" s="496">
        <f t="shared" si="1"/>
        <v>4.234069400630915</v>
      </c>
      <c r="F19" s="484">
        <v>16.3</v>
      </c>
      <c r="G19" s="496">
        <f t="shared" si="2"/>
        <v>294.33008306247746</v>
      </c>
      <c r="H19" s="513">
        <v>11.5</v>
      </c>
      <c r="I19" s="496">
        <f t="shared" si="3"/>
        <v>12.370113805047007</v>
      </c>
      <c r="J19" s="524">
        <v>4.1930000000000002E-2</v>
      </c>
      <c r="K19" s="499">
        <f t="shared" si="4"/>
        <v>16.705179282868528</v>
      </c>
      <c r="L19" s="485">
        <v>50</v>
      </c>
      <c r="M19" s="499">
        <f t="shared" si="5"/>
        <v>448.0286738351254</v>
      </c>
      <c r="N19" s="513">
        <v>29.4</v>
      </c>
      <c r="O19" s="496">
        <f t="shared" si="6"/>
        <v>49.656290641309305</v>
      </c>
      <c r="P19" s="524">
        <v>2.1199999999999999E-3</v>
      </c>
      <c r="Q19" s="499">
        <f t="shared" si="7"/>
        <v>1.5588235294117645</v>
      </c>
      <c r="R19" s="479">
        <v>0.42492000000000002</v>
      </c>
      <c r="S19" s="499">
        <f t="shared" si="8"/>
        <v>9.9887165021156559</v>
      </c>
      <c r="T19" s="528" t="s">
        <v>6</v>
      </c>
      <c r="U19" s="386" t="s">
        <v>6</v>
      </c>
      <c r="V19" s="3"/>
      <c r="W19"/>
    </row>
    <row r="20" spans="1:23" ht="15.75">
      <c r="A20" s="236" t="s">
        <v>24</v>
      </c>
      <c r="B20" s="495">
        <v>3.5500000000000002E-3</v>
      </c>
      <c r="C20" s="496">
        <f t="shared" si="0"/>
        <v>3.3177570093457946</v>
      </c>
      <c r="D20" s="507">
        <v>5.98</v>
      </c>
      <c r="E20" s="496">
        <f>D20/D$11</f>
        <v>377.28706624605684</v>
      </c>
      <c r="F20" s="482" t="s">
        <v>6</v>
      </c>
      <c r="G20" s="496" t="s">
        <v>70</v>
      </c>
      <c r="H20" s="513">
        <v>13</v>
      </c>
      <c r="I20" s="496">
        <f t="shared" si="3"/>
        <v>13.983606910053137</v>
      </c>
      <c r="J20" s="524">
        <v>2.9579999999999999E-2</v>
      </c>
      <c r="K20" s="499">
        <f t="shared" si="4"/>
        <v>11.784860557768923</v>
      </c>
      <c r="L20" s="479">
        <v>0.17054</v>
      </c>
      <c r="M20" s="499">
        <f t="shared" si="5"/>
        <v>1.5281362007168457</v>
      </c>
      <c r="N20" s="513">
        <v>23.3</v>
      </c>
      <c r="O20" s="496">
        <f t="shared" si="6"/>
        <v>39.353454827976421</v>
      </c>
      <c r="P20" s="524">
        <v>4.2810000000000001E-2</v>
      </c>
      <c r="Q20" s="499">
        <f t="shared" si="7"/>
        <v>31.477941176470587</v>
      </c>
      <c r="R20" s="479">
        <v>0.63422000000000001</v>
      </c>
      <c r="S20" s="499">
        <f t="shared" si="8"/>
        <v>14.908791725434885</v>
      </c>
      <c r="T20" s="528" t="s">
        <v>6</v>
      </c>
      <c r="U20" s="386" t="s">
        <v>6</v>
      </c>
      <c r="V20" s="3"/>
      <c r="W20"/>
    </row>
    <row r="21" spans="1:23" ht="15.75">
      <c r="A21" s="236" t="s">
        <v>25</v>
      </c>
      <c r="B21" s="495">
        <v>3.1900000000000001E-3</v>
      </c>
      <c r="C21" s="496">
        <f t="shared" si="0"/>
        <v>2.9813084112149535</v>
      </c>
      <c r="D21" s="508" t="s">
        <v>6</v>
      </c>
      <c r="E21" s="496" t="s">
        <v>66</v>
      </c>
      <c r="F21" s="482" t="s">
        <v>6</v>
      </c>
      <c r="G21" s="496" t="s">
        <v>70</v>
      </c>
      <c r="H21" s="513">
        <v>12.9</v>
      </c>
      <c r="I21" s="496">
        <f t="shared" si="3"/>
        <v>13.876040703052729</v>
      </c>
      <c r="J21" s="524">
        <v>1.384E-2</v>
      </c>
      <c r="K21" s="499">
        <f t="shared" si="4"/>
        <v>5.5139442231075693</v>
      </c>
      <c r="L21" s="479">
        <v>0.29397000000000001</v>
      </c>
      <c r="M21" s="500">
        <f t="shared" si="5"/>
        <v>2.6341397849462367</v>
      </c>
      <c r="N21" s="508" t="s">
        <v>6</v>
      </c>
      <c r="O21" s="496" t="s">
        <v>78</v>
      </c>
      <c r="P21" s="524">
        <v>3.7539999999999997E-2</v>
      </c>
      <c r="Q21" s="499">
        <f t="shared" si="7"/>
        <v>27.602941176470583</v>
      </c>
      <c r="R21" s="483">
        <v>2.31</v>
      </c>
      <c r="S21" s="499">
        <f t="shared" si="8"/>
        <v>54.301833568406202</v>
      </c>
      <c r="T21" s="528" t="s">
        <v>6</v>
      </c>
      <c r="U21" s="386" t="s">
        <v>6</v>
      </c>
      <c r="V21" s="3"/>
      <c r="W21"/>
    </row>
    <row r="22" spans="1:23" ht="15.75">
      <c r="A22" s="236" t="s">
        <v>26</v>
      </c>
      <c r="B22" s="495">
        <v>2.99E-3</v>
      </c>
      <c r="C22" s="496">
        <f t="shared" si="0"/>
        <v>2.7943925233644862</v>
      </c>
      <c r="D22" s="508" t="s">
        <v>6</v>
      </c>
      <c r="E22" s="496" t="s">
        <v>66</v>
      </c>
      <c r="F22" s="481">
        <v>1.1100000000000001</v>
      </c>
      <c r="G22" s="496">
        <f t="shared" si="2"/>
        <v>20.043336944745398</v>
      </c>
      <c r="H22" s="508" t="s">
        <v>6</v>
      </c>
      <c r="I22" s="496" t="s">
        <v>72</v>
      </c>
      <c r="J22" s="525" t="s">
        <v>6</v>
      </c>
      <c r="K22" s="499" t="s">
        <v>74</v>
      </c>
      <c r="L22" s="486" t="s">
        <v>6</v>
      </c>
      <c r="M22" s="499" t="s">
        <v>76</v>
      </c>
      <c r="N22" s="507">
        <v>1.3</v>
      </c>
      <c r="O22" s="496">
        <f t="shared" si="6"/>
        <v>2.1956863208742212</v>
      </c>
      <c r="P22" s="524">
        <v>0.10116</v>
      </c>
      <c r="Q22" s="499">
        <f t="shared" si="7"/>
        <v>74.382352941176464</v>
      </c>
      <c r="R22" s="486" t="s">
        <v>6</v>
      </c>
      <c r="S22" s="499" t="s">
        <v>79</v>
      </c>
      <c r="T22" s="528" t="s">
        <v>6</v>
      </c>
      <c r="U22" s="386" t="s">
        <v>6</v>
      </c>
      <c r="V22" s="3"/>
      <c r="W22"/>
    </row>
    <row r="23" spans="1:23" ht="15.75">
      <c r="A23" s="236" t="s">
        <v>27</v>
      </c>
      <c r="B23" s="498">
        <v>3.1029999999999999E-2</v>
      </c>
      <c r="C23" s="499">
        <f t="shared" si="0"/>
        <v>29</v>
      </c>
      <c r="D23" s="501" t="s">
        <v>6</v>
      </c>
      <c r="E23" s="499" t="s">
        <v>66</v>
      </c>
      <c r="F23" s="425" t="s">
        <v>6</v>
      </c>
      <c r="G23" s="499" t="s">
        <v>70</v>
      </c>
      <c r="H23" s="514" t="s">
        <v>6</v>
      </c>
      <c r="I23" s="516" t="s">
        <v>72</v>
      </c>
      <c r="J23" s="514" t="s">
        <v>6</v>
      </c>
      <c r="K23" s="499" t="s">
        <v>74</v>
      </c>
      <c r="L23" s="464" t="s">
        <v>6</v>
      </c>
      <c r="M23" s="499" t="s">
        <v>76</v>
      </c>
      <c r="N23" s="514" t="s">
        <v>6</v>
      </c>
      <c r="O23" s="496" t="s">
        <v>78</v>
      </c>
      <c r="P23" s="526">
        <v>0.17593</v>
      </c>
      <c r="Q23" s="516">
        <f t="shared" si="7"/>
        <v>129.36029411764704</v>
      </c>
      <c r="R23" s="464" t="s">
        <v>6</v>
      </c>
      <c r="S23" s="516" t="s">
        <v>79</v>
      </c>
      <c r="T23" s="529" t="s">
        <v>6</v>
      </c>
      <c r="U23" s="408" t="s">
        <v>6</v>
      </c>
      <c r="V23" s="3"/>
      <c r="W23"/>
    </row>
    <row r="24" spans="1:23" ht="15.75">
      <c r="A24" s="236" t="s">
        <v>28</v>
      </c>
      <c r="B24" s="498">
        <v>8.0700000000000008E-3</v>
      </c>
      <c r="C24" s="499">
        <f t="shared" si="0"/>
        <v>7.5420560747663563</v>
      </c>
      <c r="D24" s="498">
        <v>0.40822999999999998</v>
      </c>
      <c r="E24" s="499">
        <f t="shared" si="1"/>
        <v>25.75583596214511</v>
      </c>
      <c r="F24" s="465">
        <v>14.5</v>
      </c>
      <c r="G24" s="499">
        <f t="shared" si="2"/>
        <v>261.82737450343086</v>
      </c>
      <c r="H24" s="514" t="s">
        <v>6</v>
      </c>
      <c r="I24" s="516" t="s">
        <v>72</v>
      </c>
      <c r="J24" s="526">
        <v>0.28849999999999998</v>
      </c>
      <c r="K24" s="516">
        <f t="shared" si="4"/>
        <v>114.94023904382469</v>
      </c>
      <c r="L24" s="464" t="s">
        <v>6</v>
      </c>
      <c r="M24" s="499" t="s">
        <v>76</v>
      </c>
      <c r="N24" s="514" t="s">
        <v>6</v>
      </c>
      <c r="O24" s="496" t="s">
        <v>78</v>
      </c>
      <c r="P24" s="526">
        <v>1.482E-2</v>
      </c>
      <c r="Q24" s="516">
        <f t="shared" si="7"/>
        <v>10.897058823529411</v>
      </c>
      <c r="R24" s="414">
        <v>0.12942000000000001</v>
      </c>
      <c r="S24" s="518">
        <f t="shared" si="8"/>
        <v>3.0423131170662905</v>
      </c>
      <c r="T24" s="529" t="s">
        <v>6</v>
      </c>
      <c r="U24" s="408" t="s">
        <v>6</v>
      </c>
      <c r="V24" s="3"/>
      <c r="W24"/>
    </row>
    <row r="25" spans="1:23" ht="15.75">
      <c r="A25" s="544" t="s">
        <v>29</v>
      </c>
      <c r="B25" s="498">
        <v>6.4000000000000005E-4</v>
      </c>
      <c r="C25" s="500">
        <f t="shared" si="0"/>
        <v>0.59813084112149539</v>
      </c>
      <c r="D25" s="498">
        <v>2.1190000000000001E-2</v>
      </c>
      <c r="E25" s="499">
        <f t="shared" si="1"/>
        <v>1.3369085173501578</v>
      </c>
      <c r="F25" s="462">
        <v>5.8540000000000002E-2</v>
      </c>
      <c r="G25" s="500">
        <f t="shared" si="2"/>
        <v>1.0570603105814373</v>
      </c>
      <c r="H25" s="515">
        <v>1.7</v>
      </c>
      <c r="I25" s="518">
        <f t="shared" si="3"/>
        <v>1.8286255190069487</v>
      </c>
      <c r="J25" s="526">
        <v>2.49E-3</v>
      </c>
      <c r="K25" s="516">
        <f t="shared" si="4"/>
        <v>0.99203187250996017</v>
      </c>
      <c r="L25" s="414">
        <v>9.7009999999999999E-2</v>
      </c>
      <c r="M25" s="516">
        <f t="shared" si="5"/>
        <v>0.86926523297491032</v>
      </c>
      <c r="N25" s="526">
        <v>0.57099999999999995</v>
      </c>
      <c r="O25" s="516">
        <f t="shared" si="6"/>
        <v>0.96441299170706163</v>
      </c>
      <c r="P25" s="526">
        <v>8.3000000000000001E-4</v>
      </c>
      <c r="Q25" s="516">
        <f t="shared" si="7"/>
        <v>0.61029411764705876</v>
      </c>
      <c r="R25" s="414">
        <v>1.6289999999999999E-2</v>
      </c>
      <c r="S25" s="518">
        <f t="shared" si="8"/>
        <v>0.38293370944992944</v>
      </c>
      <c r="T25" s="529" t="s">
        <v>6</v>
      </c>
      <c r="U25" s="408" t="s">
        <v>6</v>
      </c>
      <c r="V25" s="3"/>
      <c r="W25"/>
    </row>
    <row r="26" spans="1:23" ht="15.75">
      <c r="A26" s="544" t="s">
        <v>30</v>
      </c>
      <c r="B26" s="498">
        <v>8.0000000000000004E-4</v>
      </c>
      <c r="C26" s="500">
        <f t="shared" si="0"/>
        <v>0.74766355140186924</v>
      </c>
      <c r="D26" s="498">
        <v>3.1350000000000003E-2</v>
      </c>
      <c r="E26" s="499">
        <f t="shared" si="1"/>
        <v>1.9779179810725553</v>
      </c>
      <c r="F26" s="462">
        <v>8.2210000000000005E-2</v>
      </c>
      <c r="G26" s="500">
        <f t="shared" si="2"/>
        <v>1.4844709281329</v>
      </c>
      <c r="H26" s="515">
        <v>4.37</v>
      </c>
      <c r="I26" s="518">
        <f t="shared" si="3"/>
        <v>4.7006432459178624</v>
      </c>
      <c r="J26" s="526">
        <v>4.0099999999999997E-3</v>
      </c>
      <c r="K26" s="516">
        <f t="shared" si="4"/>
        <v>1.597609561752988</v>
      </c>
      <c r="L26" s="414">
        <v>0.22822999999999999</v>
      </c>
      <c r="M26" s="516">
        <f t="shared" si="5"/>
        <v>2.0450716845878136</v>
      </c>
      <c r="N26" s="526">
        <v>0.83826999999999996</v>
      </c>
      <c r="O26" s="516">
        <f t="shared" si="6"/>
        <v>1.4158292093840255</v>
      </c>
      <c r="P26" s="526">
        <v>1.2199999999999999E-3</v>
      </c>
      <c r="Q26" s="516">
        <f t="shared" si="7"/>
        <v>0.89705882352941169</v>
      </c>
      <c r="R26" s="414">
        <v>1.3299999999999999E-2</v>
      </c>
      <c r="S26" s="518">
        <f t="shared" si="8"/>
        <v>0.31264692054536902</v>
      </c>
      <c r="T26" s="529" t="s">
        <v>6</v>
      </c>
      <c r="U26" s="408" t="s">
        <v>6</v>
      </c>
      <c r="V26" s="3"/>
      <c r="W26"/>
    </row>
    <row r="27" spans="1:23" ht="15.75">
      <c r="A27" s="545" t="s">
        <v>37</v>
      </c>
      <c r="B27" s="501" t="s">
        <v>6</v>
      </c>
      <c r="C27" s="499" t="s">
        <v>67</v>
      </c>
      <c r="D27" s="501" t="s">
        <v>6</v>
      </c>
      <c r="E27" s="502" t="s">
        <v>66</v>
      </c>
      <c r="F27" s="425" t="s">
        <v>6</v>
      </c>
      <c r="G27" s="502" t="s">
        <v>70</v>
      </c>
      <c r="H27" s="501" t="s">
        <v>6</v>
      </c>
      <c r="I27" s="499" t="s">
        <v>72</v>
      </c>
      <c r="J27" s="501" t="s">
        <v>6</v>
      </c>
      <c r="K27" s="499" t="s">
        <v>74</v>
      </c>
      <c r="L27" s="425" t="s">
        <v>6</v>
      </c>
      <c r="M27" s="499" t="s">
        <v>76</v>
      </c>
      <c r="N27" s="501" t="s">
        <v>6</v>
      </c>
      <c r="O27" s="496" t="s">
        <v>78</v>
      </c>
      <c r="P27" s="501" t="s">
        <v>6</v>
      </c>
      <c r="Q27" s="516" t="s">
        <v>67</v>
      </c>
      <c r="R27" s="425" t="s">
        <v>6</v>
      </c>
      <c r="S27" s="499" t="s">
        <v>79</v>
      </c>
      <c r="T27" s="530" t="s">
        <v>45</v>
      </c>
      <c r="U27" s="401" t="s">
        <v>45</v>
      </c>
      <c r="V27" s="3"/>
      <c r="W27"/>
    </row>
    <row r="28" spans="1:23" ht="15.75">
      <c r="A28" s="544" t="s">
        <v>31</v>
      </c>
      <c r="B28" s="498">
        <v>9.7000000000000005E-4</v>
      </c>
      <c r="C28" s="500">
        <f>B28/B$11</f>
        <v>0.90654205607476646</v>
      </c>
      <c r="D28" s="498">
        <v>1.609E-2</v>
      </c>
      <c r="E28" s="499">
        <f>D28/D$11</f>
        <v>1.0151419558359622</v>
      </c>
      <c r="F28" s="462">
        <v>0.17852000000000001</v>
      </c>
      <c r="G28" s="500">
        <f>F28/F$11</f>
        <v>3.2235464066449984</v>
      </c>
      <c r="H28" s="515">
        <v>8.6999999999999993</v>
      </c>
      <c r="I28" s="518">
        <f t="shared" si="3"/>
        <v>9.3582600090355594</v>
      </c>
      <c r="J28" s="526">
        <v>3.1700000000000001E-3</v>
      </c>
      <c r="K28" s="516">
        <f t="shared" si="4"/>
        <v>1.2629482071713147</v>
      </c>
      <c r="L28" s="414">
        <v>0.19686000000000001</v>
      </c>
      <c r="M28" s="516">
        <f t="shared" si="5"/>
        <v>1.7639784946236559</v>
      </c>
      <c r="N28" s="515">
        <v>2.34</v>
      </c>
      <c r="O28" s="516">
        <f t="shared" si="6"/>
        <v>3.9522353775735977</v>
      </c>
      <c r="P28" s="526">
        <v>2.1800000000000001E-3</v>
      </c>
      <c r="Q28" s="516">
        <f>P28/P$11</f>
        <v>1.6029411764705881</v>
      </c>
      <c r="R28" s="414">
        <v>1.5429999999999999E-2</v>
      </c>
      <c r="S28" s="518">
        <f>R28/R$11</f>
        <v>0.36271744240714621</v>
      </c>
      <c r="T28" s="529" t="s">
        <v>6</v>
      </c>
      <c r="U28" s="408" t="s">
        <v>6</v>
      </c>
      <c r="V28" s="3"/>
      <c r="W28"/>
    </row>
    <row r="29" spans="1:23" ht="15.75">
      <c r="A29" s="544" t="s">
        <v>32</v>
      </c>
      <c r="B29" s="498">
        <v>9.6000000000000002E-4</v>
      </c>
      <c r="C29" s="500">
        <f>B29/B$11</f>
        <v>0.89719626168224298</v>
      </c>
      <c r="D29" s="498">
        <v>3.1870000000000002E-2</v>
      </c>
      <c r="E29" s="499">
        <f>D29/D$11</f>
        <v>2.0107255520504732</v>
      </c>
      <c r="F29" s="462">
        <v>0.13094</v>
      </c>
      <c r="G29" s="500">
        <f>F29/F$11</f>
        <v>2.3643914770675334</v>
      </c>
      <c r="H29" s="515">
        <v>4.51</v>
      </c>
      <c r="I29" s="518">
        <f t="shared" si="3"/>
        <v>4.8512359357184343</v>
      </c>
      <c r="J29" s="526">
        <v>4.1200000000000004E-3</v>
      </c>
      <c r="K29" s="516">
        <f t="shared" si="4"/>
        <v>1.6414342629482073</v>
      </c>
      <c r="L29" s="414">
        <v>0.40189999999999998</v>
      </c>
      <c r="M29" s="516">
        <f t="shared" si="5"/>
        <v>3.6012544802867379</v>
      </c>
      <c r="N29" s="526">
        <v>0.4733</v>
      </c>
      <c r="O29" s="516">
        <f t="shared" si="6"/>
        <v>0.79939871974597598</v>
      </c>
      <c r="P29" s="526">
        <v>1.8600000000000001E-3</v>
      </c>
      <c r="Q29" s="516">
        <f>P29/P$11</f>
        <v>1.3676470588235294</v>
      </c>
      <c r="R29" s="414">
        <v>1.941E-2</v>
      </c>
      <c r="S29" s="518">
        <f>R29/R$11</f>
        <v>0.45627644569816644</v>
      </c>
      <c r="T29" s="529" t="s">
        <v>6</v>
      </c>
      <c r="U29" s="408" t="s">
        <v>6</v>
      </c>
      <c r="V29" s="3"/>
      <c r="W29"/>
    </row>
    <row r="30" spans="1:23" ht="15.75">
      <c r="A30" s="544" t="s">
        <v>33</v>
      </c>
      <c r="B30" s="498">
        <v>2.4599999999999999E-3</v>
      </c>
      <c r="C30" s="499">
        <f>B30/B$11</f>
        <v>2.2990654205607477</v>
      </c>
      <c r="D30" s="498">
        <v>0.16227</v>
      </c>
      <c r="E30" s="499">
        <f>D30/D$11</f>
        <v>10.237854889589906</v>
      </c>
      <c r="F30" s="489">
        <v>1.49</v>
      </c>
      <c r="G30" s="499">
        <f>F30/F$11</f>
        <v>26.905019862766341</v>
      </c>
      <c r="H30" s="514" t="s">
        <v>6</v>
      </c>
      <c r="I30" s="516" t="s">
        <v>72</v>
      </c>
      <c r="J30" s="526">
        <v>2.7380000000000002E-2</v>
      </c>
      <c r="K30" s="516">
        <f t="shared" si="4"/>
        <v>10.908366533864543</v>
      </c>
      <c r="L30" s="490">
        <v>19.3</v>
      </c>
      <c r="M30" s="516">
        <f t="shared" si="5"/>
        <v>172.93906810035841</v>
      </c>
      <c r="N30" s="515">
        <v>1.65</v>
      </c>
      <c r="O30" s="518">
        <f t="shared" si="6"/>
        <v>2.7868326380326649</v>
      </c>
      <c r="P30" s="526">
        <v>6.1399999999999996E-3</v>
      </c>
      <c r="Q30" s="516">
        <f>P30/P$11</f>
        <v>4.5147058823529402</v>
      </c>
      <c r="R30" s="414">
        <v>5.96E-2</v>
      </c>
      <c r="S30" s="516">
        <f>R30/R$11</f>
        <v>1.4010343206393983</v>
      </c>
      <c r="T30" s="529" t="s">
        <v>6</v>
      </c>
      <c r="U30" s="408" t="s">
        <v>6</v>
      </c>
      <c r="V30" s="3"/>
      <c r="W30"/>
    </row>
    <row r="31" spans="1:23" ht="15.75">
      <c r="A31" s="544" t="s">
        <v>34</v>
      </c>
      <c r="B31" s="498">
        <v>2.4399999999999999E-3</v>
      </c>
      <c r="C31" s="499">
        <f>B31/B$11</f>
        <v>2.2803738317757007</v>
      </c>
      <c r="D31" s="498">
        <v>7.1309999999999998E-2</v>
      </c>
      <c r="E31" s="499">
        <f>D31/D$11</f>
        <v>4.4990536277602526</v>
      </c>
      <c r="F31" s="489">
        <v>1.57</v>
      </c>
      <c r="G31" s="499">
        <f>F31/F$11</f>
        <v>28.349584687612857</v>
      </c>
      <c r="H31" s="517">
        <v>13.9</v>
      </c>
      <c r="I31" s="518">
        <f t="shared" si="3"/>
        <v>14.951702773056816</v>
      </c>
      <c r="J31" s="526">
        <v>6.8199999999999997E-3</v>
      </c>
      <c r="K31" s="518">
        <f t="shared" si="4"/>
        <v>2.7171314741035855</v>
      </c>
      <c r="L31" s="463">
        <v>2.4500000000000002</v>
      </c>
      <c r="M31" s="516">
        <f t="shared" si="5"/>
        <v>21.953405017921149</v>
      </c>
      <c r="N31" s="515">
        <v>4.62</v>
      </c>
      <c r="O31" s="516">
        <f t="shared" si="6"/>
        <v>7.8031313864914624</v>
      </c>
      <c r="P31" s="526">
        <v>3.98E-3</v>
      </c>
      <c r="Q31" s="518">
        <f>P31/P$11</f>
        <v>2.9264705882352939</v>
      </c>
      <c r="R31" s="414">
        <v>0.22839000000000001</v>
      </c>
      <c r="S31" s="516">
        <f>R31/R$11</f>
        <v>5.3688293370944997</v>
      </c>
      <c r="T31" s="529" t="s">
        <v>6</v>
      </c>
      <c r="U31" s="408" t="s">
        <v>6</v>
      </c>
      <c r="V31" s="3"/>
      <c r="W31"/>
    </row>
    <row r="32" spans="1:23" ht="15.75">
      <c r="A32" s="544" t="s">
        <v>35</v>
      </c>
      <c r="B32" s="498">
        <v>6.3000000000000003E-4</v>
      </c>
      <c r="C32" s="500">
        <f>B32/B$11</f>
        <v>0.58878504672897203</v>
      </c>
      <c r="D32" s="498">
        <v>1.2619999999999999E-2</v>
      </c>
      <c r="E32" s="500">
        <f>D32/D$11</f>
        <v>0.79621451104100949</v>
      </c>
      <c r="F32" s="462">
        <v>4.2529999999999998E-2</v>
      </c>
      <c r="G32" s="500">
        <f>F32/F$11</f>
        <v>0.76796677500902855</v>
      </c>
      <c r="H32" s="515">
        <v>1.1100000000000001</v>
      </c>
      <c r="I32" s="518">
        <f t="shared" si="3"/>
        <v>1.1939848977045371</v>
      </c>
      <c r="J32" s="526">
        <v>2.2399999999999998E-3</v>
      </c>
      <c r="K32" s="516">
        <f t="shared" si="4"/>
        <v>0.89243027888446202</v>
      </c>
      <c r="L32" s="414">
        <v>5.0290000000000001E-2</v>
      </c>
      <c r="M32" s="518">
        <f t="shared" si="5"/>
        <v>0.45062724014336919</v>
      </c>
      <c r="N32" s="526">
        <v>0.32490000000000002</v>
      </c>
      <c r="O32" s="516">
        <f t="shared" si="6"/>
        <v>0.54875268127079568</v>
      </c>
      <c r="P32" s="526">
        <v>1.6199999999999999E-3</v>
      </c>
      <c r="Q32" s="516">
        <f>P32/P$11</f>
        <v>1.1911764705882351</v>
      </c>
      <c r="R32" s="414">
        <v>4.5539999999999997E-2</v>
      </c>
      <c r="S32" s="516">
        <f>R32/R$11</f>
        <v>1.0705218617771508</v>
      </c>
      <c r="T32" s="529" t="s">
        <v>6</v>
      </c>
      <c r="U32" s="408" t="s">
        <v>6</v>
      </c>
      <c r="V32" s="3"/>
      <c r="W32"/>
    </row>
    <row r="33" spans="1:27" ht="31.5">
      <c r="A33" s="544" t="s">
        <v>36</v>
      </c>
      <c r="B33" s="503" t="s">
        <v>38</v>
      </c>
      <c r="C33" s="502"/>
      <c r="D33" s="503" t="s">
        <v>38</v>
      </c>
      <c r="E33" s="502"/>
      <c r="F33" s="491" t="s">
        <v>38</v>
      </c>
      <c r="G33" s="502"/>
      <c r="H33" s="519" t="s">
        <v>38</v>
      </c>
      <c r="I33" s="523"/>
      <c r="J33" s="519" t="s">
        <v>38</v>
      </c>
      <c r="K33" s="516"/>
      <c r="L33" s="492" t="s">
        <v>38</v>
      </c>
      <c r="M33" s="516"/>
      <c r="N33" s="519" t="s">
        <v>38</v>
      </c>
      <c r="O33" s="516"/>
      <c r="P33" s="519" t="s">
        <v>38</v>
      </c>
      <c r="Q33" s="516"/>
      <c r="R33" s="492" t="s">
        <v>38</v>
      </c>
      <c r="S33" s="516"/>
      <c r="T33" s="529" t="s">
        <v>6</v>
      </c>
      <c r="U33" s="408" t="s">
        <v>6</v>
      </c>
      <c r="V33" s="3"/>
      <c r="W33"/>
    </row>
    <row r="34" spans="1:27" ht="31.5">
      <c r="A34" s="234" t="s">
        <v>56</v>
      </c>
      <c r="B34" s="504">
        <v>1.1000000000000001</v>
      </c>
      <c r="C34" s="506"/>
      <c r="D34" s="509" t="s">
        <v>6</v>
      </c>
      <c r="E34" s="506"/>
      <c r="F34" s="505" t="s">
        <v>6</v>
      </c>
      <c r="G34" s="506"/>
      <c r="H34" s="520" t="s">
        <v>6</v>
      </c>
      <c r="I34" s="522"/>
      <c r="J34" s="520" t="s">
        <v>6</v>
      </c>
      <c r="K34" s="522"/>
      <c r="L34" s="521" t="s">
        <v>6</v>
      </c>
      <c r="M34" s="522"/>
      <c r="N34" s="520" t="s">
        <v>6</v>
      </c>
      <c r="O34" s="522"/>
      <c r="P34" s="527">
        <v>1.28</v>
      </c>
      <c r="Q34" s="522"/>
      <c r="R34" s="521" t="s">
        <v>6</v>
      </c>
      <c r="S34" s="522"/>
      <c r="T34" s="531" t="s">
        <v>6</v>
      </c>
      <c r="U34" s="532" t="s">
        <v>6</v>
      </c>
      <c r="V34" s="3"/>
      <c r="W34"/>
    </row>
    <row r="35" spans="1:27" ht="15">
      <c r="A35" s="443"/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2"/>
      <c r="Y35" s="2"/>
      <c r="Z35" s="2"/>
      <c r="AA35" s="3"/>
    </row>
    <row r="36" spans="1:27" ht="15">
      <c r="A36" s="443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2"/>
      <c r="Y36" s="2"/>
      <c r="Z36" s="2"/>
      <c r="AA36" s="3"/>
    </row>
    <row r="37" spans="1:27" ht="15.75">
      <c r="A37" s="546" t="s">
        <v>4</v>
      </c>
      <c r="B37" s="251" t="s">
        <v>10</v>
      </c>
      <c r="C37" s="494"/>
      <c r="D37" s="494"/>
      <c r="E37" s="494"/>
      <c r="F37" s="256"/>
      <c r="G37" s="365"/>
      <c r="H37" s="510" t="s">
        <v>41</v>
      </c>
      <c r="I37" s="494"/>
      <c r="J37" s="227"/>
      <c r="K37" s="511"/>
      <c r="L37" s="511"/>
      <c r="M37" s="512"/>
      <c r="N37" s="251" t="s">
        <v>42</v>
      </c>
      <c r="O37" s="511"/>
      <c r="P37" s="227"/>
      <c r="Q37" s="494"/>
      <c r="R37" s="494"/>
      <c r="S37" s="494"/>
      <c r="T37" s="540" t="s">
        <v>7</v>
      </c>
      <c r="U37" s="365"/>
      <c r="V37" s="934" t="s">
        <v>7</v>
      </c>
      <c r="W37" s="934"/>
      <c r="X37" s="2"/>
      <c r="Y37" s="2"/>
      <c r="Z37" s="2"/>
      <c r="AA37" s="3"/>
    </row>
    <row r="38" spans="1:27" ht="15.75">
      <c r="A38" s="366" t="s">
        <v>5</v>
      </c>
      <c r="B38" s="547" t="s">
        <v>13</v>
      </c>
      <c r="C38" s="229" t="s">
        <v>43</v>
      </c>
      <c r="D38" s="547" t="s">
        <v>63</v>
      </c>
      <c r="E38" s="229" t="s">
        <v>43</v>
      </c>
      <c r="F38" s="548" t="s">
        <v>64</v>
      </c>
      <c r="G38" s="229" t="s">
        <v>43</v>
      </c>
      <c r="H38" s="547" t="s">
        <v>47</v>
      </c>
      <c r="I38" s="229" t="s">
        <v>43</v>
      </c>
      <c r="J38" s="547" t="s">
        <v>48</v>
      </c>
      <c r="K38" s="229" t="s">
        <v>43</v>
      </c>
      <c r="L38" s="547" t="s">
        <v>65</v>
      </c>
      <c r="M38" s="229" t="s">
        <v>43</v>
      </c>
      <c r="N38" s="547" t="s">
        <v>44</v>
      </c>
      <c r="O38" s="229" t="s">
        <v>43</v>
      </c>
      <c r="P38" s="549" t="s">
        <v>14</v>
      </c>
      <c r="Q38" s="369" t="s">
        <v>43</v>
      </c>
      <c r="R38" s="549" t="s">
        <v>62</v>
      </c>
      <c r="S38" s="369" t="s">
        <v>43</v>
      </c>
      <c r="T38" s="550" t="s">
        <v>8</v>
      </c>
      <c r="U38" s="369" t="s">
        <v>9</v>
      </c>
      <c r="V38" s="2"/>
      <c r="W38" s="2"/>
      <c r="X38" s="2"/>
      <c r="Y38" s="3"/>
    </row>
    <row r="39" spans="1:27" ht="15.75">
      <c r="A39" s="551" t="s">
        <v>52</v>
      </c>
      <c r="B39" s="552">
        <v>5.0000000000000001E-3</v>
      </c>
      <c r="C39" s="449"/>
      <c r="D39" s="552">
        <v>0.48799999999999999</v>
      </c>
      <c r="E39" s="449"/>
      <c r="F39" s="553">
        <v>0.38500000000000001</v>
      </c>
      <c r="G39" s="449"/>
      <c r="H39" s="552">
        <v>3.49</v>
      </c>
      <c r="I39" s="554"/>
      <c r="J39" s="552">
        <v>6.0000000000000001E-3</v>
      </c>
      <c r="K39" s="555"/>
      <c r="L39" s="552">
        <v>2.5299999999999998</v>
      </c>
      <c r="M39" s="555"/>
      <c r="N39" s="552">
        <v>14.5</v>
      </c>
      <c r="O39" s="555"/>
      <c r="P39" s="552">
        <v>4.0000000000000001E-3</v>
      </c>
      <c r="Q39" s="555"/>
      <c r="R39" s="552">
        <v>0.92400000000000004</v>
      </c>
      <c r="S39" s="555"/>
      <c r="T39" s="556"/>
      <c r="U39" s="555"/>
      <c r="V39" s="2"/>
      <c r="W39" s="2"/>
      <c r="X39" s="2"/>
      <c r="Y39" s="3"/>
    </row>
    <row r="40" spans="1:27" ht="15.75">
      <c r="A40" s="234" t="s">
        <v>53</v>
      </c>
      <c r="B40" s="557">
        <v>3.0999999999999999E-3</v>
      </c>
      <c r="C40" s="558"/>
      <c r="D40" s="557">
        <v>0.24804999999999999</v>
      </c>
      <c r="E40" s="558"/>
      <c r="F40" s="559">
        <v>1.3</v>
      </c>
      <c r="G40" s="558"/>
      <c r="H40" s="560">
        <v>24.2</v>
      </c>
      <c r="I40" s="561"/>
      <c r="J40" s="562">
        <v>1.12E-2</v>
      </c>
      <c r="K40" s="563"/>
      <c r="L40" s="564">
        <v>3.02</v>
      </c>
      <c r="M40" s="563"/>
      <c r="N40" s="565" t="s">
        <v>6</v>
      </c>
      <c r="O40" s="566"/>
      <c r="P40" s="562">
        <v>4.8300000000000001E-3</v>
      </c>
      <c r="Q40" s="563"/>
      <c r="R40" s="564">
        <v>1.34</v>
      </c>
      <c r="S40" s="563"/>
      <c r="T40" s="567" t="s">
        <v>6</v>
      </c>
      <c r="U40" s="568" t="s">
        <v>6</v>
      </c>
      <c r="V40" s="2"/>
      <c r="W40" s="2"/>
      <c r="X40" s="2"/>
      <c r="Y40" s="3"/>
    </row>
    <row r="41" spans="1:27" ht="15.75">
      <c r="A41" s="544" t="s">
        <v>16</v>
      </c>
      <c r="B41" s="495">
        <v>3.5699999999999998E-3</v>
      </c>
      <c r="C41" s="534">
        <f t="shared" ref="C41:C55" si="9">B41/B$40</f>
        <v>1.1516129032258065</v>
      </c>
      <c r="D41" s="495">
        <v>0.21471000000000001</v>
      </c>
      <c r="E41" s="534">
        <f t="shared" ref="E41:E55" si="10">D41/D$40</f>
        <v>0.86559161459383194</v>
      </c>
      <c r="F41" s="481">
        <v>2.9</v>
      </c>
      <c r="G41" s="534">
        <f t="shared" ref="G41:G61" si="11">F41/F$40</f>
        <v>2.2307692307692308</v>
      </c>
      <c r="H41" s="507">
        <v>6.41</v>
      </c>
      <c r="I41" s="538">
        <f>H41/H$40</f>
        <v>0.26487603305785123</v>
      </c>
      <c r="J41" s="524">
        <v>1.3939999999999999E-2</v>
      </c>
      <c r="K41" s="535">
        <f t="shared" ref="K41:K61" si="12">J41/J$40</f>
        <v>1.2446428571428572</v>
      </c>
      <c r="L41" s="539">
        <v>1.63</v>
      </c>
      <c r="M41" s="535">
        <f t="shared" ref="M41:M61" si="13">L41/L$40</f>
        <v>0.53973509933774833</v>
      </c>
      <c r="N41" s="513">
        <v>13</v>
      </c>
      <c r="O41" s="538"/>
      <c r="P41" s="524">
        <v>9.5300000000000003E-3</v>
      </c>
      <c r="Q41" s="535">
        <f t="shared" ref="Q41:Q55" si="14">P41/P$40</f>
        <v>1.9730848861283643</v>
      </c>
      <c r="R41" s="524">
        <v>0.25899</v>
      </c>
      <c r="S41" s="536">
        <f t="shared" ref="S41:S55" si="15">R41/R$40</f>
        <v>0.19327611940298506</v>
      </c>
      <c r="T41" s="480" t="s">
        <v>6</v>
      </c>
      <c r="U41" s="386" t="s">
        <v>6</v>
      </c>
      <c r="V41" s="2"/>
      <c r="W41" s="2"/>
      <c r="X41" s="2"/>
      <c r="Y41" s="3"/>
    </row>
    <row r="42" spans="1:27" ht="15.75">
      <c r="A42" s="544" t="s">
        <v>17</v>
      </c>
      <c r="B42" s="495">
        <v>2.3009999999999999E-2</v>
      </c>
      <c r="C42" s="534">
        <f t="shared" si="9"/>
        <v>7.4225806451612906</v>
      </c>
      <c r="D42" s="508" t="s">
        <v>6</v>
      </c>
      <c r="E42" s="534" t="s">
        <v>69</v>
      </c>
      <c r="F42" s="482" t="s">
        <v>6</v>
      </c>
      <c r="G42" s="534" t="s">
        <v>71</v>
      </c>
      <c r="H42" s="508" t="s">
        <v>6</v>
      </c>
      <c r="I42" s="534" t="s">
        <v>73</v>
      </c>
      <c r="J42" s="524">
        <v>0.54232000000000002</v>
      </c>
      <c r="K42" s="535">
        <f t="shared" si="12"/>
        <v>48.421428571428571</v>
      </c>
      <c r="L42" s="525" t="s">
        <v>6</v>
      </c>
      <c r="M42" s="535" t="s">
        <v>77</v>
      </c>
      <c r="N42" s="508" t="s">
        <v>6</v>
      </c>
      <c r="O42" s="534"/>
      <c r="P42" s="524">
        <v>4.0820000000000002E-2</v>
      </c>
      <c r="Q42" s="535">
        <f t="shared" si="14"/>
        <v>8.4513457556935823</v>
      </c>
      <c r="R42" s="525" t="s">
        <v>6</v>
      </c>
      <c r="S42" s="535" t="s">
        <v>80</v>
      </c>
      <c r="T42" s="480" t="s">
        <v>6</v>
      </c>
      <c r="U42" s="386" t="s">
        <v>6</v>
      </c>
      <c r="V42" s="2"/>
      <c r="W42" s="2"/>
      <c r="X42" s="2"/>
      <c r="Y42" s="3"/>
    </row>
    <row r="43" spans="1:27" ht="15.75">
      <c r="A43" s="544" t="s">
        <v>18</v>
      </c>
      <c r="B43" s="495">
        <v>5.0200000000000002E-3</v>
      </c>
      <c r="C43" s="534">
        <f t="shared" si="9"/>
        <v>1.6193548387096774</v>
      </c>
      <c r="D43" s="495">
        <v>0.33116000000000001</v>
      </c>
      <c r="E43" s="534">
        <f t="shared" si="10"/>
        <v>1.3350534166498691</v>
      </c>
      <c r="F43" s="478">
        <v>0.89720999999999995</v>
      </c>
      <c r="G43" s="534">
        <f t="shared" si="11"/>
        <v>0.69016153846153838</v>
      </c>
      <c r="H43" s="513">
        <v>41.3</v>
      </c>
      <c r="I43" s="534">
        <f t="shared" ref="I43" si="16">H43/H$40</f>
        <v>1.7066115702479339</v>
      </c>
      <c r="J43" s="524">
        <v>1.294E-2</v>
      </c>
      <c r="K43" s="535">
        <f t="shared" si="12"/>
        <v>1.155357142857143</v>
      </c>
      <c r="L43" s="539">
        <v>1.25</v>
      </c>
      <c r="M43" s="536">
        <f t="shared" si="13"/>
        <v>0.41390728476821192</v>
      </c>
      <c r="N43" s="508" t="s">
        <v>6</v>
      </c>
      <c r="O43" s="534"/>
      <c r="P43" s="524">
        <v>8.0099999999999998E-3</v>
      </c>
      <c r="Q43" s="535">
        <f t="shared" si="14"/>
        <v>1.6583850931677018</v>
      </c>
      <c r="R43" s="524">
        <v>0.25374000000000002</v>
      </c>
      <c r="S43" s="536">
        <f t="shared" si="15"/>
        <v>0.18935820895522387</v>
      </c>
      <c r="T43" s="480" t="s">
        <v>6</v>
      </c>
      <c r="U43" s="386" t="s">
        <v>6</v>
      </c>
      <c r="V43" s="2"/>
      <c r="W43" s="2"/>
      <c r="X43" s="2"/>
      <c r="Y43" s="3"/>
    </row>
    <row r="44" spans="1:27" ht="15.75">
      <c r="A44" s="544" t="s">
        <v>19</v>
      </c>
      <c r="B44" s="495">
        <v>5.6699999999999997E-3</v>
      </c>
      <c r="C44" s="534">
        <f t="shared" si="9"/>
        <v>1.8290322580645162</v>
      </c>
      <c r="D44" s="513">
        <v>10</v>
      </c>
      <c r="E44" s="534">
        <f t="shared" si="10"/>
        <v>40.314452731304172</v>
      </c>
      <c r="F44" s="482" t="s">
        <v>6</v>
      </c>
      <c r="G44" s="534" t="s">
        <v>71</v>
      </c>
      <c r="H44" s="508" t="s">
        <v>6</v>
      </c>
      <c r="I44" s="534" t="s">
        <v>73</v>
      </c>
      <c r="J44" s="524">
        <v>0.15701000000000001</v>
      </c>
      <c r="K44" s="535">
        <f t="shared" si="12"/>
        <v>14.018750000000001</v>
      </c>
      <c r="L44" s="525" t="s">
        <v>6</v>
      </c>
      <c r="M44" s="535" t="s">
        <v>77</v>
      </c>
      <c r="N44" s="508" t="s">
        <v>6</v>
      </c>
      <c r="O44" s="534"/>
      <c r="P44" s="524">
        <v>1.159E-2</v>
      </c>
      <c r="Q44" s="535">
        <f t="shared" si="14"/>
        <v>2.3995859213250514</v>
      </c>
      <c r="R44" s="525" t="s">
        <v>6</v>
      </c>
      <c r="S44" s="535" t="s">
        <v>80</v>
      </c>
      <c r="T44" s="480" t="s">
        <v>6</v>
      </c>
      <c r="U44" s="386" t="s">
        <v>6</v>
      </c>
      <c r="V44" s="2"/>
      <c r="W44" s="2"/>
      <c r="X44" s="2"/>
      <c r="Y44" s="3"/>
    </row>
    <row r="45" spans="1:27" ht="15.75">
      <c r="A45" s="544" t="s">
        <v>20</v>
      </c>
      <c r="B45" s="495">
        <v>1.1220000000000001E-2</v>
      </c>
      <c r="C45" s="534">
        <f t="shared" si="9"/>
        <v>3.6193548387096777</v>
      </c>
      <c r="D45" s="507">
        <v>2.4900000000000002</v>
      </c>
      <c r="E45" s="534">
        <f t="shared" si="10"/>
        <v>10.038298730094739</v>
      </c>
      <c r="F45" s="482" t="s">
        <v>6</v>
      </c>
      <c r="G45" s="534" t="s">
        <v>71</v>
      </c>
      <c r="H45" s="508" t="s">
        <v>6</v>
      </c>
      <c r="I45" s="534" t="s">
        <v>73</v>
      </c>
      <c r="J45" s="524">
        <v>0.25067</v>
      </c>
      <c r="K45" s="535">
        <f t="shared" si="12"/>
        <v>22.381250000000001</v>
      </c>
      <c r="L45" s="525" t="s">
        <v>6</v>
      </c>
      <c r="M45" s="535" t="s">
        <v>77</v>
      </c>
      <c r="N45" s="508" t="s">
        <v>6</v>
      </c>
      <c r="O45" s="534"/>
      <c r="P45" s="524">
        <v>2.554E-2</v>
      </c>
      <c r="Q45" s="535">
        <f t="shared" si="14"/>
        <v>5.2877846790890271</v>
      </c>
      <c r="R45" s="525" t="s">
        <v>6</v>
      </c>
      <c r="S45" s="535" t="s">
        <v>80</v>
      </c>
      <c r="T45" s="480" t="s">
        <v>6</v>
      </c>
      <c r="U45" s="386" t="s">
        <v>6</v>
      </c>
      <c r="V45" s="2"/>
      <c r="W45" s="2"/>
      <c r="X45" s="2"/>
      <c r="Y45" s="3"/>
    </row>
    <row r="46" spans="1:27" ht="15.75">
      <c r="A46" s="544" t="s">
        <v>21</v>
      </c>
      <c r="B46" s="495">
        <v>2.81E-3</v>
      </c>
      <c r="C46" s="534">
        <f t="shared" si="9"/>
        <v>0.90645161290322585</v>
      </c>
      <c r="D46" s="495">
        <v>0.26075999999999999</v>
      </c>
      <c r="E46" s="534">
        <f t="shared" si="10"/>
        <v>1.0512396694214876</v>
      </c>
      <c r="F46" s="481">
        <v>3.75</v>
      </c>
      <c r="G46" s="534">
        <f t="shared" si="11"/>
        <v>2.8846153846153846</v>
      </c>
      <c r="H46" s="508" t="s">
        <v>6</v>
      </c>
      <c r="I46" s="534" t="s">
        <v>73</v>
      </c>
      <c r="J46" s="524">
        <v>1.3299999999999999E-2</v>
      </c>
      <c r="K46" s="535">
        <f t="shared" si="12"/>
        <v>1.1875</v>
      </c>
      <c r="L46" s="541">
        <v>20.9</v>
      </c>
      <c r="M46" s="535">
        <f t="shared" si="13"/>
        <v>6.9205298013245029</v>
      </c>
      <c r="N46" s="508" t="s">
        <v>6</v>
      </c>
      <c r="O46" s="534"/>
      <c r="P46" s="524">
        <v>6.7659999999999998E-2</v>
      </c>
      <c r="Q46" s="535">
        <f t="shared" si="14"/>
        <v>14.008281573498964</v>
      </c>
      <c r="R46" s="539">
        <v>1.47</v>
      </c>
      <c r="S46" s="535">
        <f t="shared" si="15"/>
        <v>1.0970149253731343</v>
      </c>
      <c r="T46" s="480" t="s">
        <v>6</v>
      </c>
      <c r="U46" s="386" t="s">
        <v>6</v>
      </c>
      <c r="V46" s="2"/>
      <c r="W46" s="2"/>
      <c r="X46" s="2"/>
      <c r="Y46" s="3"/>
    </row>
    <row r="47" spans="1:27" ht="15.75">
      <c r="A47" s="544" t="s">
        <v>22</v>
      </c>
      <c r="B47" s="495">
        <v>3.46E-3</v>
      </c>
      <c r="C47" s="534">
        <f t="shared" si="9"/>
        <v>1.1161290322580646</v>
      </c>
      <c r="D47" s="495">
        <v>0.99287999999999998</v>
      </c>
      <c r="E47" s="534">
        <f t="shared" si="10"/>
        <v>4.0027413827857288</v>
      </c>
      <c r="F47" s="481">
        <v>9</v>
      </c>
      <c r="G47" s="534">
        <f t="shared" si="11"/>
        <v>6.9230769230769225</v>
      </c>
      <c r="H47" s="508" t="s">
        <v>6</v>
      </c>
      <c r="I47" s="534" t="s">
        <v>73</v>
      </c>
      <c r="J47" s="524">
        <v>2.7629999999999998E-2</v>
      </c>
      <c r="K47" s="535">
        <f t="shared" si="12"/>
        <v>2.4669642857142855</v>
      </c>
      <c r="L47" s="525" t="s">
        <v>6</v>
      </c>
      <c r="M47" s="535" t="s">
        <v>77</v>
      </c>
      <c r="N47" s="508" t="s">
        <v>6</v>
      </c>
      <c r="O47" s="534"/>
      <c r="P47" s="524">
        <v>6.0299999999999998E-3</v>
      </c>
      <c r="Q47" s="535">
        <f t="shared" si="14"/>
        <v>1.2484472049689441</v>
      </c>
      <c r="R47" s="539">
        <v>1.97</v>
      </c>
      <c r="S47" s="535">
        <f t="shared" si="15"/>
        <v>1.4701492537313432</v>
      </c>
      <c r="T47" s="480" t="s">
        <v>6</v>
      </c>
      <c r="U47" s="386" t="s">
        <v>6</v>
      </c>
      <c r="V47" s="2"/>
      <c r="W47" s="2"/>
      <c r="X47" s="2"/>
      <c r="Y47" s="3"/>
    </row>
    <row r="48" spans="1:27" ht="15.75">
      <c r="A48" s="544" t="s">
        <v>23</v>
      </c>
      <c r="B48" s="495">
        <v>3.65E-3</v>
      </c>
      <c r="C48" s="534">
        <f t="shared" si="9"/>
        <v>1.1774193548387097</v>
      </c>
      <c r="D48" s="513">
        <v>24.8</v>
      </c>
      <c r="E48" s="534">
        <f t="shared" si="10"/>
        <v>99.97984277363436</v>
      </c>
      <c r="F48" s="482" t="s">
        <v>6</v>
      </c>
      <c r="G48" s="534" t="s">
        <v>71</v>
      </c>
      <c r="H48" s="508" t="s">
        <v>6</v>
      </c>
      <c r="I48" s="534" t="s">
        <v>73</v>
      </c>
      <c r="J48" s="524">
        <v>0.93472</v>
      </c>
      <c r="K48" s="535">
        <f t="shared" si="12"/>
        <v>83.457142857142856</v>
      </c>
      <c r="L48" s="525" t="s">
        <v>6</v>
      </c>
      <c r="M48" s="535" t="s">
        <v>77</v>
      </c>
      <c r="N48" s="508" t="s">
        <v>6</v>
      </c>
      <c r="O48" s="534"/>
      <c r="P48" s="524">
        <v>9.3100000000000006E-3</v>
      </c>
      <c r="Q48" s="535">
        <f t="shared" si="14"/>
        <v>1.9275362318840581</v>
      </c>
      <c r="R48" s="525" t="s">
        <v>6</v>
      </c>
      <c r="S48" s="535" t="s">
        <v>80</v>
      </c>
      <c r="T48" s="480" t="s">
        <v>6</v>
      </c>
      <c r="U48" s="386" t="s">
        <v>6</v>
      </c>
      <c r="V48" s="2"/>
      <c r="W48" s="2"/>
      <c r="X48" s="2"/>
      <c r="Y48" s="3"/>
    </row>
    <row r="49" spans="1:25" ht="15.75">
      <c r="A49" s="236" t="s">
        <v>24</v>
      </c>
      <c r="B49" s="495">
        <v>2.1129999999999999E-2</v>
      </c>
      <c r="C49" s="534">
        <f t="shared" si="9"/>
        <v>6.8161290322580648</v>
      </c>
      <c r="D49" s="508" t="s">
        <v>6</v>
      </c>
      <c r="E49" s="534" t="s">
        <v>69</v>
      </c>
      <c r="F49" s="482" t="s">
        <v>6</v>
      </c>
      <c r="G49" s="534" t="s">
        <v>71</v>
      </c>
      <c r="H49" s="508" t="s">
        <v>6</v>
      </c>
      <c r="I49" s="534" t="s">
        <v>73</v>
      </c>
      <c r="J49" s="525" t="s">
        <v>6</v>
      </c>
      <c r="K49" s="535" t="s">
        <v>75</v>
      </c>
      <c r="L49" s="525" t="s">
        <v>6</v>
      </c>
      <c r="M49" s="535" t="s">
        <v>77</v>
      </c>
      <c r="N49" s="508" t="s">
        <v>6</v>
      </c>
      <c r="O49" s="534"/>
      <c r="P49" s="524">
        <v>0.45171</v>
      </c>
      <c r="Q49" s="535">
        <f t="shared" si="14"/>
        <v>93.521739130434781</v>
      </c>
      <c r="R49" s="525" t="s">
        <v>6</v>
      </c>
      <c r="S49" s="535" t="s">
        <v>80</v>
      </c>
      <c r="T49" s="480" t="s">
        <v>6</v>
      </c>
      <c r="U49" s="386" t="s">
        <v>6</v>
      </c>
      <c r="V49" s="2"/>
      <c r="W49" s="2"/>
      <c r="X49" s="2"/>
      <c r="Y49" s="3"/>
    </row>
    <row r="50" spans="1:25" ht="15.75">
      <c r="A50" s="236" t="s">
        <v>25</v>
      </c>
      <c r="B50" s="495">
        <v>1.6449999999999999E-2</v>
      </c>
      <c r="C50" s="534">
        <f t="shared" si="9"/>
        <v>5.306451612903226</v>
      </c>
      <c r="D50" s="508" t="s">
        <v>6</v>
      </c>
      <c r="E50" s="534" t="s">
        <v>69</v>
      </c>
      <c r="F50" s="482" t="s">
        <v>6</v>
      </c>
      <c r="G50" s="534" t="s">
        <v>71</v>
      </c>
      <c r="H50" s="508" t="s">
        <v>6</v>
      </c>
      <c r="I50" s="534" t="s">
        <v>73</v>
      </c>
      <c r="J50" s="524">
        <v>0.20766000000000001</v>
      </c>
      <c r="K50" s="535">
        <f t="shared" si="12"/>
        <v>18.541071428571431</v>
      </c>
      <c r="L50" s="525" t="s">
        <v>6</v>
      </c>
      <c r="M50" s="535" t="s">
        <v>77</v>
      </c>
      <c r="N50" s="508" t="s">
        <v>6</v>
      </c>
      <c r="O50" s="534"/>
      <c r="P50" s="524">
        <v>0.48381999999999997</v>
      </c>
      <c r="Q50" s="535">
        <f t="shared" si="14"/>
        <v>100.16977225672878</v>
      </c>
      <c r="R50" s="525" t="s">
        <v>6</v>
      </c>
      <c r="S50" s="535" t="s">
        <v>80</v>
      </c>
      <c r="T50" s="480" t="s">
        <v>6</v>
      </c>
      <c r="U50" s="386" t="s">
        <v>6</v>
      </c>
      <c r="V50" s="2"/>
      <c r="W50" s="2"/>
      <c r="X50" s="2"/>
      <c r="Y50" s="3"/>
    </row>
    <row r="51" spans="1:25" ht="15.75">
      <c r="A51" s="236" t="s">
        <v>26</v>
      </c>
      <c r="B51" s="495">
        <v>6.2890000000000001E-2</v>
      </c>
      <c r="C51" s="534">
        <f t="shared" si="9"/>
        <v>20.28709677419355</v>
      </c>
      <c r="D51" s="508" t="s">
        <v>6</v>
      </c>
      <c r="E51" s="534" t="s">
        <v>69</v>
      </c>
      <c r="F51" s="482" t="s">
        <v>6</v>
      </c>
      <c r="G51" s="534" t="s">
        <v>71</v>
      </c>
      <c r="H51" s="508" t="s">
        <v>6</v>
      </c>
      <c r="I51" s="534" t="s">
        <v>73</v>
      </c>
      <c r="J51" s="525" t="s">
        <v>6</v>
      </c>
      <c r="K51" s="535" t="s">
        <v>75</v>
      </c>
      <c r="L51" s="525" t="s">
        <v>6</v>
      </c>
      <c r="M51" s="535" t="s">
        <v>77</v>
      </c>
      <c r="N51" s="508" t="s">
        <v>6</v>
      </c>
      <c r="O51" s="534"/>
      <c r="P51" s="539">
        <v>5.86</v>
      </c>
      <c r="Q51" s="535">
        <f t="shared" si="14"/>
        <v>1213.2505175983438</v>
      </c>
      <c r="R51" s="525" t="s">
        <v>6</v>
      </c>
      <c r="S51" s="535" t="s">
        <v>80</v>
      </c>
      <c r="T51" s="480" t="s">
        <v>6</v>
      </c>
      <c r="U51" s="386" t="s">
        <v>6</v>
      </c>
      <c r="V51" s="2"/>
      <c r="W51" s="2"/>
      <c r="X51" s="2"/>
      <c r="Y51" s="3"/>
    </row>
    <row r="52" spans="1:25" ht="15.75">
      <c r="A52" s="236" t="s">
        <v>27</v>
      </c>
      <c r="B52" s="498">
        <v>0.19353999999999999</v>
      </c>
      <c r="C52" s="499">
        <f t="shared" si="9"/>
        <v>62.432258064516127</v>
      </c>
      <c r="D52" s="501" t="s">
        <v>6</v>
      </c>
      <c r="E52" s="499" t="s">
        <v>69</v>
      </c>
      <c r="F52" s="425" t="s">
        <v>6</v>
      </c>
      <c r="G52" s="499" t="s">
        <v>71</v>
      </c>
      <c r="H52" s="514" t="s">
        <v>6</v>
      </c>
      <c r="I52" s="534" t="s">
        <v>73</v>
      </c>
      <c r="J52" s="514" t="s">
        <v>6</v>
      </c>
      <c r="K52" s="535" t="s">
        <v>75</v>
      </c>
      <c r="L52" s="514" t="s">
        <v>6</v>
      </c>
      <c r="M52" s="535" t="s">
        <v>77</v>
      </c>
      <c r="N52" s="514" t="s">
        <v>6</v>
      </c>
      <c r="O52" s="516"/>
      <c r="P52" s="515">
        <v>2.14</v>
      </c>
      <c r="Q52" s="516">
        <f t="shared" si="14"/>
        <v>443.06418219461699</v>
      </c>
      <c r="R52" s="514" t="s">
        <v>6</v>
      </c>
      <c r="S52" s="535" t="s">
        <v>80</v>
      </c>
      <c r="T52" s="488" t="s">
        <v>6</v>
      </c>
      <c r="U52" s="408" t="s">
        <v>6</v>
      </c>
      <c r="V52" s="2"/>
      <c r="W52" s="2"/>
      <c r="X52" s="2"/>
      <c r="Y52" s="3"/>
    </row>
    <row r="53" spans="1:25" ht="15.75">
      <c r="A53" s="236" t="s">
        <v>28</v>
      </c>
      <c r="B53" s="498">
        <v>3.0380000000000001E-2</v>
      </c>
      <c r="C53" s="499">
        <f t="shared" si="9"/>
        <v>9.8000000000000007</v>
      </c>
      <c r="D53" s="501" t="s">
        <v>6</v>
      </c>
      <c r="E53" s="499" t="s">
        <v>69</v>
      </c>
      <c r="F53" s="425" t="s">
        <v>6</v>
      </c>
      <c r="G53" s="499" t="s">
        <v>71</v>
      </c>
      <c r="H53" s="514" t="s">
        <v>6</v>
      </c>
      <c r="I53" s="534" t="s">
        <v>73</v>
      </c>
      <c r="J53" s="515">
        <v>2.4300000000000002</v>
      </c>
      <c r="K53" s="516">
        <f t="shared" si="12"/>
        <v>216.96428571428572</v>
      </c>
      <c r="L53" s="514" t="s">
        <v>6</v>
      </c>
      <c r="M53" s="535" t="s">
        <v>77</v>
      </c>
      <c r="N53" s="514" t="s">
        <v>6</v>
      </c>
      <c r="O53" s="516"/>
      <c r="P53" s="526">
        <v>6.0740000000000002E-2</v>
      </c>
      <c r="Q53" s="516">
        <f t="shared" si="14"/>
        <v>12.575569358178054</v>
      </c>
      <c r="R53" s="514" t="s">
        <v>6</v>
      </c>
      <c r="S53" s="535" t="s">
        <v>80</v>
      </c>
      <c r="T53" s="488" t="s">
        <v>6</v>
      </c>
      <c r="U53" s="408" t="s">
        <v>6</v>
      </c>
      <c r="V53" s="2"/>
      <c r="W53" s="2"/>
      <c r="X53" s="2"/>
      <c r="Y53" s="3"/>
    </row>
    <row r="54" spans="1:25" ht="15.75">
      <c r="A54" s="544" t="s">
        <v>29</v>
      </c>
      <c r="B54" s="498">
        <v>5.5730000000000002E-2</v>
      </c>
      <c r="C54" s="499">
        <f t="shared" si="9"/>
        <v>17.977419354838712</v>
      </c>
      <c r="D54" s="498">
        <v>0.48343999999999998</v>
      </c>
      <c r="E54" s="499">
        <f t="shared" si="10"/>
        <v>1.948961902842169</v>
      </c>
      <c r="F54" s="489">
        <v>1.99</v>
      </c>
      <c r="G54" s="499">
        <f t="shared" si="11"/>
        <v>1.5307692307692307</v>
      </c>
      <c r="H54" s="514" t="s">
        <v>6</v>
      </c>
      <c r="I54" s="534" t="s">
        <v>73</v>
      </c>
      <c r="J54" s="526">
        <v>8.9700000000000005E-3</v>
      </c>
      <c r="K54" s="516">
        <f t="shared" si="12"/>
        <v>0.80089285714285718</v>
      </c>
      <c r="L54" s="517">
        <v>33.799999999999997</v>
      </c>
      <c r="M54" s="516">
        <f t="shared" si="13"/>
        <v>11.19205298013245</v>
      </c>
      <c r="N54" s="514" t="s">
        <v>6</v>
      </c>
      <c r="O54" s="516"/>
      <c r="P54" s="526">
        <v>3.3899999999999998E-3</v>
      </c>
      <c r="Q54" s="516">
        <f t="shared" si="14"/>
        <v>0.70186335403726707</v>
      </c>
      <c r="R54" s="526">
        <v>0.49048000000000003</v>
      </c>
      <c r="S54" s="518">
        <f t="shared" si="15"/>
        <v>0.36602985074626865</v>
      </c>
      <c r="T54" s="488" t="s">
        <v>6</v>
      </c>
      <c r="U54" s="408" t="s">
        <v>6</v>
      </c>
      <c r="V54" s="2"/>
      <c r="W54" s="2"/>
      <c r="X54" s="2"/>
      <c r="Y54" s="3"/>
    </row>
    <row r="55" spans="1:25" ht="15.75">
      <c r="A55" s="544" t="s">
        <v>30</v>
      </c>
      <c r="B55" s="498">
        <v>2.5699999999999998E-3</v>
      </c>
      <c r="C55" s="499">
        <f t="shared" si="9"/>
        <v>0.82903225806451608</v>
      </c>
      <c r="D55" s="542">
        <v>1.01</v>
      </c>
      <c r="E55" s="499">
        <f t="shared" si="10"/>
        <v>4.071759725861722</v>
      </c>
      <c r="F55" s="489">
        <v>5.16</v>
      </c>
      <c r="G55" s="499">
        <f t="shared" si="11"/>
        <v>3.9692307692307693</v>
      </c>
      <c r="H55" s="514" t="s">
        <v>6</v>
      </c>
      <c r="I55" s="534" t="s">
        <v>73</v>
      </c>
      <c r="J55" s="526">
        <v>2.3859999999999999E-2</v>
      </c>
      <c r="K55" s="516">
        <f t="shared" si="12"/>
        <v>2.1303571428571426</v>
      </c>
      <c r="L55" s="514" t="s">
        <v>6</v>
      </c>
      <c r="M55" s="535" t="s">
        <v>77</v>
      </c>
      <c r="N55" s="514" t="s">
        <v>6</v>
      </c>
      <c r="O55" s="516"/>
      <c r="P55" s="526">
        <v>4.6899999999999997E-3</v>
      </c>
      <c r="Q55" s="516">
        <f t="shared" si="14"/>
        <v>0.97101449275362306</v>
      </c>
      <c r="R55" s="526">
        <v>0.72316999999999998</v>
      </c>
      <c r="S55" s="516">
        <f t="shared" si="15"/>
        <v>0.53967910447761192</v>
      </c>
      <c r="T55" s="488" t="s">
        <v>6</v>
      </c>
      <c r="U55" s="408" t="s">
        <v>6</v>
      </c>
      <c r="V55" s="2"/>
      <c r="W55" s="2"/>
      <c r="X55" s="2"/>
      <c r="Y55" s="3"/>
    </row>
    <row r="56" spans="1:25" ht="15.75">
      <c r="A56" s="545" t="s">
        <v>37</v>
      </c>
      <c r="B56" s="501" t="s">
        <v>6</v>
      </c>
      <c r="C56" s="499" t="s">
        <v>68</v>
      </c>
      <c r="D56" s="501" t="s">
        <v>6</v>
      </c>
      <c r="E56" s="499" t="s">
        <v>69</v>
      </c>
      <c r="F56" s="425" t="s">
        <v>6</v>
      </c>
      <c r="G56" s="499" t="s">
        <v>71</v>
      </c>
      <c r="H56" s="501" t="s">
        <v>6</v>
      </c>
      <c r="I56" s="534" t="s">
        <v>73</v>
      </c>
      <c r="J56" s="501" t="s">
        <v>6</v>
      </c>
      <c r="K56" s="535" t="s">
        <v>75</v>
      </c>
      <c r="L56" s="501" t="s">
        <v>6</v>
      </c>
      <c r="M56" s="535" t="s">
        <v>77</v>
      </c>
      <c r="N56" s="501" t="s">
        <v>6</v>
      </c>
      <c r="O56" s="499"/>
      <c r="P56" s="501" t="s">
        <v>6</v>
      </c>
      <c r="Q56" s="516" t="s">
        <v>68</v>
      </c>
      <c r="R56" s="501" t="s">
        <v>6</v>
      </c>
      <c r="S56" s="535" t="s">
        <v>80</v>
      </c>
      <c r="T56" s="487" t="s">
        <v>45</v>
      </c>
      <c r="U56" s="401" t="s">
        <v>45</v>
      </c>
      <c r="V56" s="2"/>
      <c r="W56" s="2"/>
      <c r="X56" s="2"/>
      <c r="Y56" s="3"/>
    </row>
    <row r="57" spans="1:25" ht="15.75">
      <c r="A57" s="544" t="s">
        <v>31</v>
      </c>
      <c r="B57" s="498">
        <v>2.99E-3</v>
      </c>
      <c r="C57" s="499">
        <f>B57/B$40</f>
        <v>0.96451612903225814</v>
      </c>
      <c r="D57" s="498">
        <v>0.21373</v>
      </c>
      <c r="E57" s="499">
        <f>D57/D$40</f>
        <v>0.86164079822616413</v>
      </c>
      <c r="F57" s="425" t="s">
        <v>6</v>
      </c>
      <c r="G57" s="499" t="s">
        <v>71</v>
      </c>
      <c r="H57" s="514" t="s">
        <v>6</v>
      </c>
      <c r="I57" s="534" t="s">
        <v>73</v>
      </c>
      <c r="J57" s="526">
        <v>1.324E-2</v>
      </c>
      <c r="K57" s="516">
        <f t="shared" si="12"/>
        <v>1.1821428571428572</v>
      </c>
      <c r="L57" s="514" t="s">
        <v>6</v>
      </c>
      <c r="M57" s="535" t="s">
        <v>77</v>
      </c>
      <c r="N57" s="514" t="s">
        <v>6</v>
      </c>
      <c r="O57" s="516"/>
      <c r="P57" s="526">
        <v>6.1599999999999997E-3</v>
      </c>
      <c r="Q57" s="516">
        <f>P57/P$40</f>
        <v>1.2753623188405796</v>
      </c>
      <c r="R57" s="526">
        <v>0.36801</v>
      </c>
      <c r="S57" s="518">
        <f>R57/R$40</f>
        <v>0.27463432835820895</v>
      </c>
      <c r="T57" s="488" t="s">
        <v>6</v>
      </c>
      <c r="U57" s="408" t="s">
        <v>6</v>
      </c>
      <c r="V57" s="2"/>
      <c r="W57" s="2"/>
      <c r="X57" s="2"/>
      <c r="Y57" s="3"/>
    </row>
    <row r="58" spans="1:25" ht="15.75">
      <c r="A58" s="544" t="s">
        <v>32</v>
      </c>
      <c r="B58" s="498">
        <v>3.2200000000000002E-3</v>
      </c>
      <c r="C58" s="499">
        <f>B58/B$40</f>
        <v>1.0387096774193549</v>
      </c>
      <c r="D58" s="498">
        <v>0.80803999999999998</v>
      </c>
      <c r="E58" s="499">
        <f>D58/D$40</f>
        <v>3.2575690385003022</v>
      </c>
      <c r="F58" s="465">
        <v>13.2</v>
      </c>
      <c r="G58" s="499">
        <f t="shared" si="11"/>
        <v>10.153846153846153</v>
      </c>
      <c r="H58" s="514" t="s">
        <v>6</v>
      </c>
      <c r="I58" s="534" t="s">
        <v>73</v>
      </c>
      <c r="J58" s="526">
        <v>2.5739999999999999E-2</v>
      </c>
      <c r="K58" s="516">
        <f t="shared" si="12"/>
        <v>2.2982142857142858</v>
      </c>
      <c r="L58" s="514" t="s">
        <v>6</v>
      </c>
      <c r="M58" s="535" t="s">
        <v>77</v>
      </c>
      <c r="N58" s="514" t="s">
        <v>6</v>
      </c>
      <c r="O58" s="516"/>
      <c r="P58" s="526">
        <v>8.3199999999999993E-3</v>
      </c>
      <c r="Q58" s="516">
        <f>P58/P$40</f>
        <v>1.7225672877846789</v>
      </c>
      <c r="R58" s="515">
        <v>1.38</v>
      </c>
      <c r="S58" s="516">
        <f>R58/R$40</f>
        <v>1.0298507462686566</v>
      </c>
      <c r="T58" s="488" t="s">
        <v>6</v>
      </c>
      <c r="U58" s="408" t="s">
        <v>6</v>
      </c>
      <c r="V58" s="2"/>
      <c r="W58" s="2"/>
      <c r="X58" s="2"/>
      <c r="Y58" s="3"/>
    </row>
    <row r="59" spans="1:25" ht="15.75">
      <c r="A59" s="544" t="s">
        <v>33</v>
      </c>
      <c r="B59" s="498">
        <v>7.8899999999999994E-3</v>
      </c>
      <c r="C59" s="499">
        <f>B59/B$40</f>
        <v>2.5451612903225804</v>
      </c>
      <c r="D59" s="543">
        <v>30</v>
      </c>
      <c r="E59" s="499">
        <f>D59/D$40</f>
        <v>120.94335819391252</v>
      </c>
      <c r="F59" s="425" t="s">
        <v>6</v>
      </c>
      <c r="G59" s="499" t="s">
        <v>71</v>
      </c>
      <c r="H59" s="514" t="s">
        <v>6</v>
      </c>
      <c r="I59" s="534" t="s">
        <v>73</v>
      </c>
      <c r="J59" s="515">
        <v>6.05</v>
      </c>
      <c r="K59" s="516">
        <f t="shared" si="12"/>
        <v>540.17857142857144</v>
      </c>
      <c r="L59" s="514" t="s">
        <v>6</v>
      </c>
      <c r="M59" s="535" t="s">
        <v>77</v>
      </c>
      <c r="N59" s="514" t="s">
        <v>6</v>
      </c>
      <c r="O59" s="516"/>
      <c r="P59" s="526">
        <v>2.2210000000000001E-2</v>
      </c>
      <c r="Q59" s="516">
        <f>P59/P$40</f>
        <v>4.5983436853002067</v>
      </c>
      <c r="R59" s="517">
        <v>21.9</v>
      </c>
      <c r="S59" s="516">
        <f>R59/R$40</f>
        <v>16.343283582089551</v>
      </c>
      <c r="T59" s="488" t="s">
        <v>6</v>
      </c>
      <c r="U59" s="408" t="s">
        <v>6</v>
      </c>
      <c r="V59" s="2"/>
      <c r="W59" s="2"/>
      <c r="X59" s="2"/>
      <c r="Y59" s="3"/>
    </row>
    <row r="60" spans="1:25" ht="15.75">
      <c r="A60" s="544" t="s">
        <v>34</v>
      </c>
      <c r="B60" s="498">
        <v>6.8700000000000002E-3</v>
      </c>
      <c r="C60" s="499">
        <f>B60/B$40</f>
        <v>2.2161290322580647</v>
      </c>
      <c r="D60" s="543">
        <v>50</v>
      </c>
      <c r="E60" s="499">
        <f>D60/D$40</f>
        <v>201.57226365652087</v>
      </c>
      <c r="F60" s="425" t="s">
        <v>6</v>
      </c>
      <c r="G60" s="499" t="s">
        <v>71</v>
      </c>
      <c r="H60" s="514" t="s">
        <v>6</v>
      </c>
      <c r="I60" s="534" t="s">
        <v>73</v>
      </c>
      <c r="J60" s="526">
        <v>7.0389999999999994E-2</v>
      </c>
      <c r="K60" s="516">
        <f t="shared" si="12"/>
        <v>6.2848214285714281</v>
      </c>
      <c r="L60" s="514" t="s">
        <v>6</v>
      </c>
      <c r="M60" s="535" t="s">
        <v>77</v>
      </c>
      <c r="N60" s="514" t="s">
        <v>6</v>
      </c>
      <c r="O60" s="516"/>
      <c r="P60" s="526">
        <v>1.285E-2</v>
      </c>
      <c r="Q60" s="516">
        <f>P60/P$40</f>
        <v>2.660455486542443</v>
      </c>
      <c r="R60" s="514" t="s">
        <v>6</v>
      </c>
      <c r="S60" s="535" t="s">
        <v>80</v>
      </c>
      <c r="T60" s="488" t="s">
        <v>6</v>
      </c>
      <c r="U60" s="408" t="s">
        <v>6</v>
      </c>
      <c r="V60" s="2"/>
      <c r="W60" s="2"/>
      <c r="X60" s="2"/>
      <c r="Y60" s="3"/>
    </row>
    <row r="61" spans="1:25" ht="15.75">
      <c r="A61" s="544" t="s">
        <v>35</v>
      </c>
      <c r="B61" s="498">
        <v>2.7299999999999998E-3</v>
      </c>
      <c r="C61" s="499">
        <f>B61/B$40</f>
        <v>0.88064516129032255</v>
      </c>
      <c r="D61" s="498">
        <v>0.16550000000000001</v>
      </c>
      <c r="E61" s="499">
        <f>D61/D$40</f>
        <v>0.66720419270308406</v>
      </c>
      <c r="F61" s="489">
        <v>1.3</v>
      </c>
      <c r="G61" s="499">
        <f t="shared" si="11"/>
        <v>1</v>
      </c>
      <c r="H61" s="514" t="s">
        <v>6</v>
      </c>
      <c r="I61" s="534" t="s">
        <v>73</v>
      </c>
      <c r="J61" s="526">
        <v>9.4500000000000001E-3</v>
      </c>
      <c r="K61" s="516">
        <f t="shared" si="12"/>
        <v>0.84375</v>
      </c>
      <c r="L61" s="515">
        <v>2.64</v>
      </c>
      <c r="M61" s="516">
        <f t="shared" si="13"/>
        <v>0.8741721854304636</v>
      </c>
      <c r="N61" s="514" t="s">
        <v>6</v>
      </c>
      <c r="O61" s="516"/>
      <c r="P61" s="526">
        <v>5.11E-3</v>
      </c>
      <c r="Q61" s="516">
        <f>P61/P$40</f>
        <v>1.0579710144927537</v>
      </c>
      <c r="R61" s="515">
        <v>2.76</v>
      </c>
      <c r="S61" s="516">
        <f>R61/R$40</f>
        <v>2.0597014925373132</v>
      </c>
      <c r="T61" s="488" t="s">
        <v>6</v>
      </c>
      <c r="U61" s="408" t="s">
        <v>6</v>
      </c>
      <c r="V61" s="2"/>
      <c r="W61" s="2"/>
      <c r="X61" s="2"/>
      <c r="Y61" s="3"/>
    </row>
    <row r="62" spans="1:25" ht="31.5">
      <c r="A62" s="544" t="s">
        <v>36</v>
      </c>
      <c r="B62" s="503" t="s">
        <v>38</v>
      </c>
      <c r="C62" s="499"/>
      <c r="D62" s="503" t="s">
        <v>38</v>
      </c>
      <c r="E62" s="499"/>
      <c r="F62" s="491" t="s">
        <v>38</v>
      </c>
      <c r="G62" s="499"/>
      <c r="H62" s="519" t="s">
        <v>38</v>
      </c>
      <c r="I62" s="439"/>
      <c r="J62" s="519" t="s">
        <v>38</v>
      </c>
      <c r="K62" s="439"/>
      <c r="L62" s="519" t="s">
        <v>38</v>
      </c>
      <c r="M62" s="439"/>
      <c r="N62" s="519" t="s">
        <v>38</v>
      </c>
      <c r="O62" s="516"/>
      <c r="P62" s="519" t="s">
        <v>38</v>
      </c>
      <c r="Q62" s="516"/>
      <c r="R62" s="519" t="s">
        <v>38</v>
      </c>
      <c r="S62" s="516"/>
      <c r="T62" s="488" t="s">
        <v>6</v>
      </c>
      <c r="U62" s="408" t="s">
        <v>6</v>
      </c>
      <c r="V62" s="2"/>
      <c r="W62" s="2"/>
      <c r="X62" s="2"/>
      <c r="Y62" s="3"/>
    </row>
    <row r="63" spans="1:25" ht="31.5">
      <c r="A63" s="234" t="s">
        <v>56</v>
      </c>
      <c r="B63" s="504">
        <v>11.1</v>
      </c>
      <c r="C63" s="506"/>
      <c r="D63" s="509" t="s">
        <v>6</v>
      </c>
      <c r="E63" s="506"/>
      <c r="F63" s="505" t="s">
        <v>6</v>
      </c>
      <c r="G63" s="506"/>
      <c r="H63" s="520" t="s">
        <v>6</v>
      </c>
      <c r="I63" s="522"/>
      <c r="J63" s="520" t="s">
        <v>6</v>
      </c>
      <c r="K63" s="522"/>
      <c r="L63" s="520" t="s">
        <v>6</v>
      </c>
      <c r="M63" s="522"/>
      <c r="N63" s="520" t="s">
        <v>6</v>
      </c>
      <c r="O63" s="522"/>
      <c r="P63" s="527">
        <v>6.58</v>
      </c>
      <c r="Q63" s="522"/>
      <c r="R63" s="520" t="s">
        <v>6</v>
      </c>
      <c r="S63" s="522"/>
      <c r="T63" s="537" t="s">
        <v>6</v>
      </c>
      <c r="U63" s="532" t="s">
        <v>6</v>
      </c>
      <c r="V63" s="2"/>
      <c r="W63" s="2"/>
      <c r="X63" s="2"/>
      <c r="Y63" s="3"/>
    </row>
  </sheetData>
  <mergeCells count="1">
    <mergeCell ref="V37:W37"/>
  </mergeCells>
  <printOptions horizontalCentered="1" verticalCentered="1"/>
  <pageMargins left="0" right="0" top="0.25" bottom="0.25" header="0.25" footer="0.25"/>
  <pageSetup scale="42" orientation="landscape" r:id="rId1"/>
  <headerFooter alignWithMargins="0">
    <oddHeader>&amp;F</oddHeader>
    <oddFooter>&amp;Z&amp;F&amp;RPage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opLeftCell="A4" zoomScaleNormal="100" zoomScaleSheetLayoutView="50" workbookViewId="0">
      <selection activeCell="A22" sqref="A22:A26"/>
    </sheetView>
  </sheetViews>
  <sheetFormatPr defaultRowHeight="12.75"/>
  <cols>
    <col min="1" max="1" width="26.42578125" style="4" customWidth="1"/>
    <col min="2" max="18" width="12.7109375" style="2" customWidth="1"/>
    <col min="19" max="19" width="12.7109375" style="3" customWidth="1"/>
    <col min="20" max="34" width="12.7109375" customWidth="1"/>
    <col min="35" max="35" width="11.28515625" customWidth="1"/>
  </cols>
  <sheetData>
    <row r="1" spans="1:25" s="3" customFormat="1" ht="18">
      <c r="A1" s="1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s="3" customFormat="1" ht="18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 s="3" customFormat="1" ht="18.75">
      <c r="A3" s="1" t="s">
        <v>0</v>
      </c>
      <c r="B3" s="2"/>
      <c r="C3" s="2"/>
      <c r="D3" s="2"/>
      <c r="E3" s="2"/>
      <c r="F3" s="2"/>
      <c r="G3" s="2"/>
      <c r="H3" s="322" t="s">
        <v>55</v>
      </c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s="3" customFormat="1" ht="18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 s="3" customFormat="1" ht="18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U5" s="32"/>
    </row>
    <row r="6" spans="1:25" s="3" customFormat="1" ht="18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15"/>
    </row>
    <row r="7" spans="1:25">
      <c r="A7"/>
      <c r="B7"/>
      <c r="C7"/>
      <c r="D7" s="225"/>
      <c r="E7"/>
      <c r="F7"/>
      <c r="G7"/>
      <c r="H7"/>
      <c r="I7"/>
      <c r="J7"/>
      <c r="K7"/>
      <c r="L7"/>
      <c r="M7"/>
      <c r="N7"/>
      <c r="O7"/>
      <c r="P7"/>
      <c r="Q7"/>
      <c r="R7" s="225"/>
      <c r="S7"/>
    </row>
    <row r="8" spans="1: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25">
      <c r="A9"/>
      <c r="B9"/>
      <c r="C9"/>
      <c r="D9"/>
      <c r="E9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5"/>
      <c r="Q9" s="225"/>
      <c r="R9"/>
      <c r="S9"/>
    </row>
    <row r="10" spans="1:25" ht="18.75" customHeight="1">
      <c r="A10" s="358" t="s">
        <v>3</v>
      </c>
      <c r="B10" s="251" t="s">
        <v>10</v>
      </c>
      <c r="C10" s="252"/>
      <c r="D10" s="228"/>
      <c r="E10" s="237"/>
      <c r="F10" s="228"/>
      <c r="G10" s="237"/>
      <c r="H10" s="228"/>
      <c r="I10" s="237"/>
      <c r="J10" s="223" t="s">
        <v>41</v>
      </c>
      <c r="K10" s="253"/>
      <c r="L10" s="224"/>
      <c r="M10" s="257"/>
      <c r="N10" s="224"/>
      <c r="O10" s="257"/>
      <c r="P10" s="256" t="s">
        <v>42</v>
      </c>
      <c r="Q10" s="260"/>
      <c r="R10" s="228"/>
      <c r="S10" s="260"/>
      <c r="T10" s="228"/>
      <c r="U10" s="260"/>
      <c r="V10" s="935" t="s">
        <v>7</v>
      </c>
      <c r="W10" s="936"/>
      <c r="X10" s="2"/>
      <c r="Y10" s="2"/>
    </row>
    <row r="11" spans="1:25" ht="15.75">
      <c r="A11" s="366" t="s">
        <v>5</v>
      </c>
      <c r="B11" s="230" t="s">
        <v>46</v>
      </c>
      <c r="C11" s="250" t="s">
        <v>43</v>
      </c>
      <c r="D11" s="229" t="s">
        <v>13</v>
      </c>
      <c r="E11" s="250" t="s">
        <v>43</v>
      </c>
      <c r="F11" s="229" t="s">
        <v>63</v>
      </c>
      <c r="G11" s="250" t="s">
        <v>43</v>
      </c>
      <c r="H11" s="229" t="s">
        <v>64</v>
      </c>
      <c r="I11" s="250" t="s">
        <v>43</v>
      </c>
      <c r="J11" s="229" t="s">
        <v>47</v>
      </c>
      <c r="K11" s="367" t="s">
        <v>43</v>
      </c>
      <c r="L11" s="259" t="s">
        <v>48</v>
      </c>
      <c r="M11" s="250" t="s">
        <v>43</v>
      </c>
      <c r="N11" s="259" t="s">
        <v>65</v>
      </c>
      <c r="O11" s="250" t="s">
        <v>43</v>
      </c>
      <c r="P11" s="259" t="s">
        <v>44</v>
      </c>
      <c r="Q11" s="367" t="s">
        <v>43</v>
      </c>
      <c r="R11" s="295" t="s">
        <v>14</v>
      </c>
      <c r="S11" s="368" t="s">
        <v>43</v>
      </c>
      <c r="T11" s="295" t="s">
        <v>62</v>
      </c>
      <c r="U11" s="368" t="s">
        <v>43</v>
      </c>
      <c r="V11" s="369" t="s">
        <v>8</v>
      </c>
      <c r="W11" s="278" t="s">
        <v>9</v>
      </c>
      <c r="X11" s="225"/>
      <c r="Y11" s="225"/>
    </row>
    <row r="12" spans="1:25" ht="15.75">
      <c r="A12" s="370" t="s">
        <v>52</v>
      </c>
      <c r="B12" s="371">
        <v>2.58</v>
      </c>
      <c r="C12" s="372"/>
      <c r="D12" s="373">
        <v>2E-3</v>
      </c>
      <c r="E12" s="374"/>
      <c r="F12" s="373">
        <v>0.03</v>
      </c>
      <c r="G12" s="374"/>
      <c r="H12" s="373">
        <v>3.6999999999999998E-2</v>
      </c>
      <c r="I12" s="374"/>
      <c r="J12" s="371">
        <v>0.33400000000000002</v>
      </c>
      <c r="K12" s="375"/>
      <c r="L12" s="371">
        <v>1E-3</v>
      </c>
      <c r="M12" s="376"/>
      <c r="N12" s="371">
        <v>5.6099999999999997E-2</v>
      </c>
      <c r="O12" s="376"/>
      <c r="P12" s="371">
        <v>0.308</v>
      </c>
      <c r="Q12" s="375"/>
      <c r="R12" s="371">
        <v>1E-3</v>
      </c>
      <c r="S12" s="372"/>
      <c r="T12" s="371">
        <v>4.2000000000000003E-2</v>
      </c>
      <c r="U12" s="372"/>
      <c r="V12" s="377"/>
      <c r="W12" s="372"/>
    </row>
    <row r="13" spans="1:25" ht="15.75">
      <c r="A13" s="236" t="s">
        <v>53</v>
      </c>
      <c r="B13" s="378">
        <v>7.9</v>
      </c>
      <c r="C13" s="379"/>
      <c r="D13" s="380">
        <v>1.07E-3</v>
      </c>
      <c r="E13" s="381"/>
      <c r="F13" s="380">
        <v>1.585E-2</v>
      </c>
      <c r="G13" s="381"/>
      <c r="H13" s="380">
        <v>5.5379999999999999E-2</v>
      </c>
      <c r="I13" s="381"/>
      <c r="J13" s="382">
        <v>0.92966000000000004</v>
      </c>
      <c r="K13" s="383"/>
      <c r="L13" s="384">
        <v>2.5100000000000001E-3</v>
      </c>
      <c r="M13" s="385"/>
      <c r="N13" s="384">
        <v>0.1116</v>
      </c>
      <c r="O13" s="385"/>
      <c r="P13" s="380">
        <v>0.59206999999999999</v>
      </c>
      <c r="Q13" s="383"/>
      <c r="R13" s="384">
        <v>1.3600000000000001E-3</v>
      </c>
      <c r="S13" s="385"/>
      <c r="T13" s="384">
        <v>4.2540000000000001E-2</v>
      </c>
      <c r="U13" s="385"/>
      <c r="V13" s="386" t="s">
        <v>6</v>
      </c>
      <c r="W13" s="387" t="s">
        <v>6</v>
      </c>
    </row>
    <row r="14" spans="1:25" ht="15.75">
      <c r="A14" s="236" t="s">
        <v>16</v>
      </c>
      <c r="B14" s="378">
        <v>38</v>
      </c>
      <c r="C14" s="388">
        <f t="shared" ref="C14:C34" si="0">B14/B$13</f>
        <v>4.8101265822784809</v>
      </c>
      <c r="D14" s="380">
        <v>1.0200000000000001E-3</v>
      </c>
      <c r="E14" s="388">
        <f t="shared" ref="E14:E29" si="1">D14/D$13</f>
        <v>0.95327102803738328</v>
      </c>
      <c r="F14" s="380">
        <v>2.4049999999999998E-2</v>
      </c>
      <c r="G14" s="388">
        <f t="shared" ref="G14:G28" si="2">F14/F$13</f>
        <v>1.5173501577287065</v>
      </c>
      <c r="H14" s="380">
        <v>6.5449999999999994E-2</v>
      </c>
      <c r="I14" s="388">
        <f t="shared" ref="I14:I28" si="3">H14/H$13</f>
        <v>1.181834597327555</v>
      </c>
      <c r="J14" s="382">
        <v>0.39916000000000001</v>
      </c>
      <c r="K14" s="389">
        <f t="shared" ref="K14:K34" si="4">J14/J$13</f>
        <v>0.42936127186283157</v>
      </c>
      <c r="L14" s="390">
        <v>3.82E-3</v>
      </c>
      <c r="M14" s="391">
        <f t="shared" ref="M14:M34" si="5">L14/L$13</f>
        <v>1.5219123505976095</v>
      </c>
      <c r="N14" s="390">
        <v>6.6470000000000001E-2</v>
      </c>
      <c r="O14" s="391">
        <f t="shared" ref="O14:O34" si="6">N14/N$13</f>
        <v>0.59560931899641578</v>
      </c>
      <c r="P14" s="380">
        <v>0.14207</v>
      </c>
      <c r="Q14" s="389">
        <f t="shared" ref="Q14:Q34" si="7">P14/P$13</f>
        <v>0.23995473508200044</v>
      </c>
      <c r="R14" s="390">
        <v>2.2799999999999999E-3</v>
      </c>
      <c r="S14" s="391">
        <f t="shared" ref="S14:S29" si="8">R14/R$13</f>
        <v>1.6764705882352939</v>
      </c>
      <c r="T14" s="390">
        <v>2.5059999999999999E-2</v>
      </c>
      <c r="U14" s="391">
        <f t="shared" ref="U14:U29" si="9">T14/T$13</f>
        <v>0.58909261871180063</v>
      </c>
      <c r="V14" s="386" t="s">
        <v>6</v>
      </c>
      <c r="W14" s="387" t="s">
        <v>6</v>
      </c>
    </row>
    <row r="15" spans="1:25" ht="15.75">
      <c r="A15" s="236" t="s">
        <v>17</v>
      </c>
      <c r="B15" s="378">
        <v>100</v>
      </c>
      <c r="C15" s="388">
        <f t="shared" si="0"/>
        <v>12.658227848101266</v>
      </c>
      <c r="D15" s="380">
        <v>3.63E-3</v>
      </c>
      <c r="E15" s="388">
        <f t="shared" si="1"/>
        <v>3.3925233644859811</v>
      </c>
      <c r="F15" s="380">
        <v>0.33183000000000001</v>
      </c>
      <c r="G15" s="388">
        <f t="shared" si="2"/>
        <v>20.935646687697162</v>
      </c>
      <c r="H15" s="392">
        <v>1.73</v>
      </c>
      <c r="I15" s="388">
        <f t="shared" si="3"/>
        <v>31.238714337305886</v>
      </c>
      <c r="J15" s="393">
        <v>100</v>
      </c>
      <c r="K15" s="388">
        <f t="shared" si="4"/>
        <v>107.56620700040875</v>
      </c>
      <c r="L15" s="390">
        <v>2.341E-2</v>
      </c>
      <c r="M15" s="391">
        <f t="shared" si="5"/>
        <v>9.3266932270916332</v>
      </c>
      <c r="N15" s="394">
        <v>5.59</v>
      </c>
      <c r="O15" s="391">
        <f t="shared" si="6"/>
        <v>50.089605734767019</v>
      </c>
      <c r="P15" s="392">
        <v>2.04</v>
      </c>
      <c r="Q15" s="388">
        <f t="shared" si="7"/>
        <v>3.4455385342949314</v>
      </c>
      <c r="R15" s="390">
        <v>1.255E-2</v>
      </c>
      <c r="S15" s="391">
        <f t="shared" si="8"/>
        <v>9.227941176470587</v>
      </c>
      <c r="T15" s="390">
        <v>0.13915</v>
      </c>
      <c r="U15" s="391">
        <f t="shared" si="9"/>
        <v>3.2710390220968497</v>
      </c>
      <c r="V15" s="386" t="s">
        <v>6</v>
      </c>
      <c r="W15" s="387" t="s">
        <v>6</v>
      </c>
      <c r="X15" s="3"/>
    </row>
    <row r="16" spans="1:25" ht="15.75">
      <c r="A16" s="236" t="s">
        <v>18</v>
      </c>
      <c r="B16" s="378">
        <v>1.67</v>
      </c>
      <c r="C16" s="389">
        <f t="shared" si="0"/>
        <v>0.21139240506329113</v>
      </c>
      <c r="D16" s="380">
        <v>1.42E-3</v>
      </c>
      <c r="E16" s="388">
        <f t="shared" si="1"/>
        <v>1.3271028037383179</v>
      </c>
      <c r="F16" s="380">
        <v>2.9819999999999999E-2</v>
      </c>
      <c r="G16" s="388">
        <f t="shared" si="2"/>
        <v>1.8813880126182965</v>
      </c>
      <c r="H16" s="380">
        <v>4.6481000000000001E-2</v>
      </c>
      <c r="I16" s="388">
        <f t="shared" si="3"/>
        <v>0.83931022029613589</v>
      </c>
      <c r="J16" s="382">
        <v>0.83575999999999995</v>
      </c>
      <c r="K16" s="389">
        <f t="shared" si="4"/>
        <v>0.89899533162661605</v>
      </c>
      <c r="L16" s="390">
        <v>2.5999999999999999E-3</v>
      </c>
      <c r="M16" s="391">
        <f t="shared" si="5"/>
        <v>1.0358565737051793</v>
      </c>
      <c r="N16" s="390">
        <v>6.6430000000000003E-2</v>
      </c>
      <c r="O16" s="391">
        <f t="shared" si="6"/>
        <v>0.59525089605734771</v>
      </c>
      <c r="P16" s="380">
        <v>0.27159</v>
      </c>
      <c r="Q16" s="389">
        <f t="shared" si="7"/>
        <v>0.45871265222017665</v>
      </c>
      <c r="R16" s="390">
        <v>1.99E-3</v>
      </c>
      <c r="S16" s="391">
        <f t="shared" si="8"/>
        <v>1.463235294117647</v>
      </c>
      <c r="T16" s="390">
        <v>1.7180000000000001E-2</v>
      </c>
      <c r="U16" s="391">
        <f t="shared" si="9"/>
        <v>0.40385519511048423</v>
      </c>
      <c r="V16" s="386" t="s">
        <v>6</v>
      </c>
      <c r="W16" s="387" t="s">
        <v>6</v>
      </c>
      <c r="X16" s="3"/>
    </row>
    <row r="17" spans="1:24" ht="15.75">
      <c r="A17" s="236" t="s">
        <v>19</v>
      </c>
      <c r="B17" s="378">
        <v>100</v>
      </c>
      <c r="C17" s="388">
        <f t="shared" si="0"/>
        <v>12.658227848101266</v>
      </c>
      <c r="D17" s="380">
        <v>2.0400000000000001E-3</v>
      </c>
      <c r="E17" s="388">
        <f t="shared" si="1"/>
        <v>1.9065420560747666</v>
      </c>
      <c r="F17" s="380">
        <v>5.0439999999999999E-2</v>
      </c>
      <c r="G17" s="388">
        <f t="shared" si="2"/>
        <v>3.1823343848580441</v>
      </c>
      <c r="H17" s="392">
        <v>1.2</v>
      </c>
      <c r="I17" s="388">
        <f t="shared" si="3"/>
        <v>21.668472372697725</v>
      </c>
      <c r="J17" s="395">
        <v>22.7</v>
      </c>
      <c r="K17" s="388">
        <f t="shared" si="4"/>
        <v>24.417528989092784</v>
      </c>
      <c r="L17" s="390">
        <v>9.7900000000000001E-3</v>
      </c>
      <c r="M17" s="391">
        <f t="shared" si="5"/>
        <v>3.9003984063745021</v>
      </c>
      <c r="N17" s="390">
        <v>0.98280000000000001</v>
      </c>
      <c r="O17" s="391">
        <f t="shared" si="6"/>
        <v>8.806451612903226</v>
      </c>
      <c r="P17" s="392">
        <v>9.01</v>
      </c>
      <c r="Q17" s="388">
        <f t="shared" si="7"/>
        <v>15.217795193135947</v>
      </c>
      <c r="R17" s="390">
        <v>4.0899999999999999E-3</v>
      </c>
      <c r="S17" s="391">
        <f t="shared" si="8"/>
        <v>3.0073529411764701</v>
      </c>
      <c r="T17" s="390">
        <v>0.15523000000000001</v>
      </c>
      <c r="U17" s="391">
        <f t="shared" si="9"/>
        <v>3.6490362012223789</v>
      </c>
      <c r="V17" s="386" t="s">
        <v>6</v>
      </c>
      <c r="W17" s="387" t="s">
        <v>6</v>
      </c>
      <c r="X17" s="3"/>
    </row>
    <row r="18" spans="1:24" ht="15.75">
      <c r="A18" s="236" t="s">
        <v>20</v>
      </c>
      <c r="B18" s="378">
        <v>100</v>
      </c>
      <c r="C18" s="388">
        <f t="shared" si="0"/>
        <v>12.658227848101266</v>
      </c>
      <c r="D18" s="380">
        <v>3.14E-3</v>
      </c>
      <c r="E18" s="388">
        <f t="shared" si="1"/>
        <v>2.9345794392523366</v>
      </c>
      <c r="F18" s="380">
        <v>5.9900000000000002E-2</v>
      </c>
      <c r="G18" s="388">
        <f t="shared" si="2"/>
        <v>3.7791798107255521</v>
      </c>
      <c r="H18" s="392">
        <v>1.1599999999999999</v>
      </c>
      <c r="I18" s="388">
        <f t="shared" si="3"/>
        <v>20.946189960274467</v>
      </c>
      <c r="J18" s="395">
        <v>24.8</v>
      </c>
      <c r="K18" s="388">
        <f t="shared" si="4"/>
        <v>26.676419336101372</v>
      </c>
      <c r="L18" s="390">
        <v>1.796E-2</v>
      </c>
      <c r="M18" s="391">
        <f t="shared" si="5"/>
        <v>7.1553784860557768</v>
      </c>
      <c r="N18" s="390">
        <v>0.43029000000000001</v>
      </c>
      <c r="O18" s="391">
        <f t="shared" si="6"/>
        <v>3.8556451612903224</v>
      </c>
      <c r="P18" s="392">
        <v>7.29</v>
      </c>
      <c r="Q18" s="388">
        <f t="shared" si="7"/>
        <v>12.312733291671593</v>
      </c>
      <c r="R18" s="390">
        <v>9.4699999999999993E-3</v>
      </c>
      <c r="S18" s="391">
        <f t="shared" si="8"/>
        <v>6.9632352941176459</v>
      </c>
      <c r="T18" s="390">
        <v>6.9550000000000001E-2</v>
      </c>
      <c r="U18" s="391">
        <f t="shared" si="9"/>
        <v>1.6349318288669488</v>
      </c>
      <c r="V18" s="386" t="s">
        <v>6</v>
      </c>
      <c r="W18" s="387" t="s">
        <v>6</v>
      </c>
      <c r="X18" s="3"/>
    </row>
    <row r="19" spans="1:24" ht="15.75">
      <c r="A19" s="236" t="s">
        <v>21</v>
      </c>
      <c r="B19" s="396">
        <v>50</v>
      </c>
      <c r="C19" s="388">
        <f t="shared" si="0"/>
        <v>6.3291139240506329</v>
      </c>
      <c r="D19" s="380">
        <v>6.4999999999999997E-4</v>
      </c>
      <c r="E19" s="389">
        <f t="shared" si="1"/>
        <v>0.60747663551401865</v>
      </c>
      <c r="F19" s="380">
        <v>2.154E-2</v>
      </c>
      <c r="G19" s="388">
        <f t="shared" si="2"/>
        <v>1.3589905362776025</v>
      </c>
      <c r="H19" s="380">
        <v>6.8830000000000002E-2</v>
      </c>
      <c r="I19" s="389">
        <f t="shared" si="3"/>
        <v>1.2428674611773205</v>
      </c>
      <c r="J19" s="392">
        <v>1.95</v>
      </c>
      <c r="K19" s="397">
        <f t="shared" si="4"/>
        <v>2.0975410365079705</v>
      </c>
      <c r="L19" s="390">
        <v>3.1900000000000001E-3</v>
      </c>
      <c r="M19" s="391">
        <f t="shared" si="5"/>
        <v>1.2709163346613546</v>
      </c>
      <c r="N19" s="390">
        <v>9.1719999999999996E-2</v>
      </c>
      <c r="O19" s="391">
        <f t="shared" si="6"/>
        <v>0.82186379928315401</v>
      </c>
      <c r="P19" s="392">
        <v>1.36</v>
      </c>
      <c r="Q19" s="388">
        <f t="shared" si="7"/>
        <v>2.2970256895299546</v>
      </c>
      <c r="R19" s="390">
        <v>1.92E-3</v>
      </c>
      <c r="S19" s="391">
        <f t="shared" si="8"/>
        <v>1.4117647058823528</v>
      </c>
      <c r="T19" s="390">
        <v>3.1969999999999998E-2</v>
      </c>
      <c r="U19" s="391">
        <f t="shared" si="9"/>
        <v>0.75152797367183821</v>
      </c>
      <c r="V19" s="386" t="s">
        <v>6</v>
      </c>
      <c r="W19" s="387" t="s">
        <v>6</v>
      </c>
      <c r="X19" s="3"/>
    </row>
    <row r="20" spans="1:24" ht="15.75">
      <c r="A20" s="236" t="s">
        <v>22</v>
      </c>
      <c r="B20" s="378">
        <v>100</v>
      </c>
      <c r="C20" s="388">
        <f t="shared" si="0"/>
        <v>12.658227848101266</v>
      </c>
      <c r="D20" s="380">
        <v>1.15E-3</v>
      </c>
      <c r="E20" s="388">
        <f t="shared" si="1"/>
        <v>1.0747663551401869</v>
      </c>
      <c r="F20" s="380">
        <v>3.7609999999999998E-2</v>
      </c>
      <c r="G20" s="388">
        <f t="shared" si="2"/>
        <v>2.3728706624605675</v>
      </c>
      <c r="H20" s="380">
        <v>0.13696</v>
      </c>
      <c r="I20" s="388">
        <f t="shared" si="3"/>
        <v>2.4730949801372337</v>
      </c>
      <c r="J20" s="392">
        <v>2.86</v>
      </c>
      <c r="K20" s="397">
        <f t="shared" si="4"/>
        <v>3.0763935202116901</v>
      </c>
      <c r="L20" s="390">
        <v>4.5900000000000003E-3</v>
      </c>
      <c r="M20" s="391">
        <f t="shared" si="5"/>
        <v>1.8286852589641436</v>
      </c>
      <c r="N20" s="390">
        <v>0.38783000000000001</v>
      </c>
      <c r="O20" s="391">
        <f t="shared" si="6"/>
        <v>3.4751792114695341</v>
      </c>
      <c r="P20" s="392">
        <v>1.64</v>
      </c>
      <c r="Q20" s="388">
        <f t="shared" si="7"/>
        <v>2.7699427432567094</v>
      </c>
      <c r="R20" s="390">
        <v>2.1900000000000001E-3</v>
      </c>
      <c r="S20" s="391">
        <f t="shared" si="8"/>
        <v>1.6102941176470589</v>
      </c>
      <c r="T20" s="390">
        <v>2.811E-2</v>
      </c>
      <c r="U20" s="391">
        <f t="shared" si="9"/>
        <v>0.66078984485190406</v>
      </c>
      <c r="V20" s="386" t="s">
        <v>6</v>
      </c>
      <c r="W20" s="387" t="s">
        <v>6</v>
      </c>
      <c r="X20" s="3"/>
    </row>
    <row r="21" spans="1:24" ht="15.75">
      <c r="A21" s="236" t="s">
        <v>23</v>
      </c>
      <c r="B21" s="378">
        <v>100</v>
      </c>
      <c r="C21" s="388">
        <f t="shared" si="0"/>
        <v>12.658227848101266</v>
      </c>
      <c r="D21" s="380">
        <v>9.3000000000000005E-4</v>
      </c>
      <c r="E21" s="389">
        <f t="shared" si="1"/>
        <v>0.86915887850467299</v>
      </c>
      <c r="F21" s="380">
        <v>6.7110000000000003E-2</v>
      </c>
      <c r="G21" s="388">
        <f t="shared" si="2"/>
        <v>4.234069400630915</v>
      </c>
      <c r="H21" s="398">
        <v>16.3</v>
      </c>
      <c r="I21" s="388">
        <f t="shared" si="3"/>
        <v>294.33008306247746</v>
      </c>
      <c r="J21" s="395">
        <v>11.5</v>
      </c>
      <c r="K21" s="388">
        <f t="shared" si="4"/>
        <v>12.370113805047007</v>
      </c>
      <c r="L21" s="390">
        <v>4.1930000000000002E-2</v>
      </c>
      <c r="M21" s="391">
        <f t="shared" si="5"/>
        <v>16.705179282868528</v>
      </c>
      <c r="N21" s="399">
        <v>50</v>
      </c>
      <c r="O21" s="391">
        <f t="shared" si="6"/>
        <v>448.0286738351254</v>
      </c>
      <c r="P21" s="398">
        <v>29.4</v>
      </c>
      <c r="Q21" s="388">
        <f t="shared" si="7"/>
        <v>49.656290641309305</v>
      </c>
      <c r="R21" s="390">
        <v>2.1199999999999999E-3</v>
      </c>
      <c r="S21" s="391">
        <f t="shared" si="8"/>
        <v>1.5588235294117645</v>
      </c>
      <c r="T21" s="390">
        <v>0.42492000000000002</v>
      </c>
      <c r="U21" s="391">
        <f t="shared" si="9"/>
        <v>9.9887165021156559</v>
      </c>
      <c r="V21" s="386" t="s">
        <v>6</v>
      </c>
      <c r="W21" s="387" t="s">
        <v>6</v>
      </c>
      <c r="X21" s="3"/>
    </row>
    <row r="22" spans="1:24" ht="15.75">
      <c r="A22" s="236" t="s">
        <v>24</v>
      </c>
      <c r="B22" s="378">
        <v>100</v>
      </c>
      <c r="C22" s="388">
        <f t="shared" si="0"/>
        <v>12.658227848101266</v>
      </c>
      <c r="D22" s="380">
        <v>3.5500000000000002E-3</v>
      </c>
      <c r="E22" s="388">
        <f t="shared" si="1"/>
        <v>3.3177570093457946</v>
      </c>
      <c r="F22" s="392">
        <v>5.98</v>
      </c>
      <c r="G22" s="388">
        <f t="shared" si="2"/>
        <v>377.28706624605684</v>
      </c>
      <c r="H22" s="396">
        <v>100</v>
      </c>
      <c r="I22" s="388">
        <f t="shared" si="3"/>
        <v>1805.7060310581437</v>
      </c>
      <c r="J22" s="395">
        <v>13</v>
      </c>
      <c r="K22" s="388">
        <f t="shared" si="4"/>
        <v>13.983606910053137</v>
      </c>
      <c r="L22" s="390">
        <v>2.9579999999999999E-2</v>
      </c>
      <c r="M22" s="391">
        <f t="shared" si="5"/>
        <v>11.784860557768923</v>
      </c>
      <c r="N22" s="390">
        <v>0.17054</v>
      </c>
      <c r="O22" s="391">
        <f t="shared" si="6"/>
        <v>1.5281362007168457</v>
      </c>
      <c r="P22" s="398">
        <v>23.3</v>
      </c>
      <c r="Q22" s="388">
        <f t="shared" si="7"/>
        <v>39.353454827976421</v>
      </c>
      <c r="R22" s="390">
        <v>4.2810000000000001E-2</v>
      </c>
      <c r="S22" s="391">
        <f t="shared" si="8"/>
        <v>31.477941176470587</v>
      </c>
      <c r="T22" s="390">
        <v>0.63422000000000001</v>
      </c>
      <c r="U22" s="391">
        <f t="shared" si="9"/>
        <v>14.908791725434885</v>
      </c>
      <c r="V22" s="386" t="s">
        <v>6</v>
      </c>
      <c r="W22" s="387" t="s">
        <v>6</v>
      </c>
      <c r="X22" s="3"/>
    </row>
    <row r="23" spans="1:24" ht="15.75">
      <c r="A23" s="236" t="s">
        <v>25</v>
      </c>
      <c r="B23" s="378">
        <v>100</v>
      </c>
      <c r="C23" s="388">
        <f t="shared" si="0"/>
        <v>12.658227848101266</v>
      </c>
      <c r="D23" s="380">
        <v>3.1900000000000001E-3</v>
      </c>
      <c r="E23" s="388">
        <f t="shared" si="1"/>
        <v>2.9813084112149535</v>
      </c>
      <c r="F23" s="396">
        <v>100</v>
      </c>
      <c r="G23" s="388">
        <f t="shared" si="2"/>
        <v>6309.1482649842274</v>
      </c>
      <c r="H23" s="396">
        <v>100</v>
      </c>
      <c r="I23" s="388">
        <f t="shared" si="3"/>
        <v>1805.7060310581437</v>
      </c>
      <c r="J23" s="395">
        <v>12.9</v>
      </c>
      <c r="K23" s="388">
        <f t="shared" si="4"/>
        <v>13.876040703052729</v>
      </c>
      <c r="L23" s="390">
        <v>1.384E-2</v>
      </c>
      <c r="M23" s="391">
        <f t="shared" si="5"/>
        <v>5.5139442231075693</v>
      </c>
      <c r="N23" s="390">
        <v>0.29397000000000001</v>
      </c>
      <c r="O23" s="391">
        <f t="shared" si="6"/>
        <v>2.6341397849462367</v>
      </c>
      <c r="P23" s="396">
        <v>100</v>
      </c>
      <c r="Q23" s="388">
        <f t="shared" si="7"/>
        <v>168.89894775955545</v>
      </c>
      <c r="R23" s="390">
        <v>3.7539999999999997E-2</v>
      </c>
      <c r="S23" s="391">
        <f t="shared" si="8"/>
        <v>27.602941176470583</v>
      </c>
      <c r="T23" s="394">
        <v>2.31</v>
      </c>
      <c r="U23" s="391">
        <f t="shared" si="9"/>
        <v>54.301833568406202</v>
      </c>
      <c r="V23" s="386" t="s">
        <v>6</v>
      </c>
      <c r="W23" s="387" t="s">
        <v>6</v>
      </c>
      <c r="X23" s="3"/>
    </row>
    <row r="24" spans="1:24" ht="15.75">
      <c r="A24" s="236" t="s">
        <v>26</v>
      </c>
      <c r="B24" s="378">
        <v>100</v>
      </c>
      <c r="C24" s="388">
        <f t="shared" si="0"/>
        <v>12.658227848101266</v>
      </c>
      <c r="D24" s="380">
        <v>2.99E-3</v>
      </c>
      <c r="E24" s="388">
        <f t="shared" si="1"/>
        <v>2.7943925233644862</v>
      </c>
      <c r="F24" s="396">
        <v>100</v>
      </c>
      <c r="G24" s="388">
        <f t="shared" si="2"/>
        <v>6309.1482649842274</v>
      </c>
      <c r="H24" s="392">
        <v>1.1100000000000001</v>
      </c>
      <c r="I24" s="388">
        <f t="shared" si="3"/>
        <v>20.043336944745398</v>
      </c>
      <c r="J24" s="393">
        <v>100</v>
      </c>
      <c r="K24" s="388">
        <f t="shared" si="4"/>
        <v>107.56620700040875</v>
      </c>
      <c r="L24" s="400">
        <v>100</v>
      </c>
      <c r="M24" s="391">
        <f t="shared" si="5"/>
        <v>39840.637450199203</v>
      </c>
      <c r="N24" s="400">
        <v>100</v>
      </c>
      <c r="O24" s="391">
        <f t="shared" si="6"/>
        <v>896.05734767025081</v>
      </c>
      <c r="P24" s="392">
        <v>1.3</v>
      </c>
      <c r="Q24" s="388">
        <f t="shared" si="7"/>
        <v>2.1956863208742212</v>
      </c>
      <c r="R24" s="390">
        <v>0.10116</v>
      </c>
      <c r="S24" s="391">
        <f t="shared" si="8"/>
        <v>74.382352941176464</v>
      </c>
      <c r="T24" s="400">
        <v>100</v>
      </c>
      <c r="U24" s="391">
        <f t="shared" si="9"/>
        <v>2350.7287259050304</v>
      </c>
      <c r="V24" s="386" t="s">
        <v>6</v>
      </c>
      <c r="W24" s="387" t="s">
        <v>6</v>
      </c>
      <c r="X24" s="3"/>
    </row>
    <row r="25" spans="1:24" ht="15.75">
      <c r="A25" s="236" t="s">
        <v>27</v>
      </c>
      <c r="B25" s="401">
        <v>100</v>
      </c>
      <c r="C25" s="391">
        <f t="shared" si="0"/>
        <v>12.658227848101266</v>
      </c>
      <c r="D25" s="402">
        <v>3.1029999999999999E-2</v>
      </c>
      <c r="E25" s="391">
        <f t="shared" si="1"/>
        <v>29</v>
      </c>
      <c r="F25" s="403">
        <v>100</v>
      </c>
      <c r="G25" s="391">
        <f t="shared" si="2"/>
        <v>6309.1482649842274</v>
      </c>
      <c r="H25" s="403">
        <v>100</v>
      </c>
      <c r="I25" s="391">
        <f t="shared" si="3"/>
        <v>1805.7060310581437</v>
      </c>
      <c r="J25" s="404">
        <v>100</v>
      </c>
      <c r="K25" s="405">
        <f t="shared" si="4"/>
        <v>107.56620700040875</v>
      </c>
      <c r="L25" s="406">
        <v>100</v>
      </c>
      <c r="M25" s="405">
        <f t="shared" si="5"/>
        <v>39840.637450199203</v>
      </c>
      <c r="N25" s="406">
        <v>100</v>
      </c>
      <c r="O25" s="405">
        <f t="shared" si="6"/>
        <v>896.05734767025081</v>
      </c>
      <c r="P25" s="406">
        <v>100</v>
      </c>
      <c r="Q25" s="405">
        <f t="shared" si="7"/>
        <v>168.89894775955545</v>
      </c>
      <c r="R25" s="407">
        <v>0.17593</v>
      </c>
      <c r="S25" s="405">
        <f t="shared" si="8"/>
        <v>129.36029411764704</v>
      </c>
      <c r="T25" s="406">
        <v>100</v>
      </c>
      <c r="U25" s="405">
        <f t="shared" si="9"/>
        <v>2350.7287259050304</v>
      </c>
      <c r="V25" s="408" t="s">
        <v>6</v>
      </c>
      <c r="W25" s="409" t="s">
        <v>6</v>
      </c>
      <c r="X25" s="3"/>
    </row>
    <row r="26" spans="1:24" ht="15.75">
      <c r="A26" s="236" t="s">
        <v>28</v>
      </c>
      <c r="B26" s="410">
        <v>100</v>
      </c>
      <c r="C26" s="391">
        <f t="shared" si="0"/>
        <v>12.658227848101266</v>
      </c>
      <c r="D26" s="402">
        <v>8.0700000000000008E-3</v>
      </c>
      <c r="E26" s="391">
        <f t="shared" si="1"/>
        <v>7.5420560747663563</v>
      </c>
      <c r="F26" s="402">
        <v>0.40822999999999998</v>
      </c>
      <c r="G26" s="391">
        <f t="shared" si="2"/>
        <v>25.75583596214511</v>
      </c>
      <c r="H26" s="411">
        <v>14.5</v>
      </c>
      <c r="I26" s="391">
        <f t="shared" si="3"/>
        <v>261.82737450343086</v>
      </c>
      <c r="J26" s="412">
        <v>100</v>
      </c>
      <c r="K26" s="413">
        <f t="shared" si="4"/>
        <v>107.56620700040875</v>
      </c>
      <c r="L26" s="407">
        <v>0.28849999999999998</v>
      </c>
      <c r="M26" s="413">
        <f t="shared" si="5"/>
        <v>114.94023904382469</v>
      </c>
      <c r="N26" s="406">
        <v>100</v>
      </c>
      <c r="O26" s="413">
        <f t="shared" si="6"/>
        <v>896.05734767025081</v>
      </c>
      <c r="P26" s="412">
        <v>100</v>
      </c>
      <c r="Q26" s="413">
        <f t="shared" si="7"/>
        <v>168.89894775955545</v>
      </c>
      <c r="R26" s="414">
        <v>1.482E-2</v>
      </c>
      <c r="S26" s="405">
        <f t="shared" si="8"/>
        <v>10.897058823529411</v>
      </c>
      <c r="T26" s="414">
        <v>0.12942000000000001</v>
      </c>
      <c r="U26" s="405">
        <f t="shared" si="9"/>
        <v>3.0423131170662905</v>
      </c>
      <c r="V26" s="415" t="s">
        <v>6</v>
      </c>
      <c r="W26" s="409" t="s">
        <v>6</v>
      </c>
      <c r="X26" s="3"/>
    </row>
    <row r="27" spans="1:24" ht="15.75">
      <c r="A27" s="236" t="s">
        <v>29</v>
      </c>
      <c r="B27" s="416">
        <v>50</v>
      </c>
      <c r="C27" s="391">
        <f t="shared" si="0"/>
        <v>6.3291139240506329</v>
      </c>
      <c r="D27" s="402">
        <v>6.4000000000000005E-4</v>
      </c>
      <c r="E27" s="417">
        <f t="shared" si="1"/>
        <v>0.59813084112149539</v>
      </c>
      <c r="F27" s="402">
        <v>2.1190000000000001E-2</v>
      </c>
      <c r="G27" s="391">
        <f t="shared" si="2"/>
        <v>1.3369085173501578</v>
      </c>
      <c r="H27" s="402">
        <v>5.8540000000000002E-2</v>
      </c>
      <c r="I27" s="417">
        <f t="shared" si="3"/>
        <v>1.0570603105814373</v>
      </c>
      <c r="J27" s="418">
        <v>1.7</v>
      </c>
      <c r="K27" s="419">
        <f t="shared" si="4"/>
        <v>1.8286255190069487</v>
      </c>
      <c r="L27" s="407">
        <v>2.49E-3</v>
      </c>
      <c r="M27" s="405">
        <f t="shared" si="5"/>
        <v>0.99203187250996017</v>
      </c>
      <c r="N27" s="407">
        <v>9.7009999999999999E-2</v>
      </c>
      <c r="O27" s="405">
        <f t="shared" si="6"/>
        <v>0.86926523297491032</v>
      </c>
      <c r="P27" s="420">
        <v>0.57099999999999995</v>
      </c>
      <c r="Q27" s="413">
        <f t="shared" si="7"/>
        <v>0.96441299170706163</v>
      </c>
      <c r="R27" s="407">
        <v>8.3000000000000001E-4</v>
      </c>
      <c r="S27" s="405">
        <f t="shared" si="8"/>
        <v>0.61029411764705876</v>
      </c>
      <c r="T27" s="407">
        <v>1.6289999999999999E-2</v>
      </c>
      <c r="U27" s="405">
        <f t="shared" si="9"/>
        <v>0.38293370944992944</v>
      </c>
      <c r="V27" s="415" t="s">
        <v>6</v>
      </c>
      <c r="W27" s="409" t="s">
        <v>6</v>
      </c>
      <c r="X27" s="3"/>
    </row>
    <row r="28" spans="1:24" ht="15.75">
      <c r="A28" s="236" t="s">
        <v>30</v>
      </c>
      <c r="B28" s="416">
        <v>50</v>
      </c>
      <c r="C28" s="391">
        <f t="shared" si="0"/>
        <v>6.3291139240506329</v>
      </c>
      <c r="D28" s="402">
        <v>8.0000000000000004E-4</v>
      </c>
      <c r="E28" s="417">
        <f t="shared" si="1"/>
        <v>0.74766355140186924</v>
      </c>
      <c r="F28" s="402">
        <v>3.1350000000000003E-2</v>
      </c>
      <c r="G28" s="391">
        <f t="shared" si="2"/>
        <v>1.9779179810725553</v>
      </c>
      <c r="H28" s="402">
        <v>8.2210000000000005E-2</v>
      </c>
      <c r="I28" s="417">
        <f t="shared" si="3"/>
        <v>1.4844709281329</v>
      </c>
      <c r="J28" s="418">
        <v>4.37</v>
      </c>
      <c r="K28" s="419">
        <f t="shared" si="4"/>
        <v>4.7006432459178624</v>
      </c>
      <c r="L28" s="407">
        <v>4.0099999999999997E-3</v>
      </c>
      <c r="M28" s="405">
        <f t="shared" si="5"/>
        <v>1.597609561752988</v>
      </c>
      <c r="N28" s="407">
        <v>0.22822999999999999</v>
      </c>
      <c r="O28" s="405">
        <f t="shared" si="6"/>
        <v>2.0450716845878136</v>
      </c>
      <c r="P28" s="420">
        <v>0.83826999999999996</v>
      </c>
      <c r="Q28" s="413">
        <f t="shared" si="7"/>
        <v>1.4158292093840255</v>
      </c>
      <c r="R28" s="407">
        <v>1.2199999999999999E-3</v>
      </c>
      <c r="S28" s="405">
        <f t="shared" si="8"/>
        <v>0.89705882352941169</v>
      </c>
      <c r="T28" s="407">
        <v>1.3299999999999999E-2</v>
      </c>
      <c r="U28" s="405">
        <f t="shared" si="9"/>
        <v>0.31264692054536902</v>
      </c>
      <c r="V28" s="415" t="s">
        <v>6</v>
      </c>
      <c r="W28" s="409" t="s">
        <v>6</v>
      </c>
      <c r="X28" s="3"/>
    </row>
    <row r="29" spans="1:24" ht="15.75">
      <c r="A29" s="421" t="s">
        <v>37</v>
      </c>
      <c r="B29" s="410">
        <v>100</v>
      </c>
      <c r="C29" s="391">
        <f t="shared" si="0"/>
        <v>12.658227848101266</v>
      </c>
      <c r="D29" s="403">
        <v>100</v>
      </c>
      <c r="E29" s="391">
        <f t="shared" si="1"/>
        <v>93457.943925233645</v>
      </c>
      <c r="F29" s="403">
        <v>100</v>
      </c>
      <c r="G29" s="422"/>
      <c r="H29" s="403">
        <v>100</v>
      </c>
      <c r="I29" s="422"/>
      <c r="J29" s="423">
        <v>100</v>
      </c>
      <c r="K29" s="424">
        <f t="shared" si="4"/>
        <v>107.56620700040875</v>
      </c>
      <c r="L29" s="423">
        <v>100</v>
      </c>
      <c r="M29" s="424">
        <f t="shared" si="5"/>
        <v>39840.637450199203</v>
      </c>
      <c r="N29" s="423">
        <v>100</v>
      </c>
      <c r="O29" s="424">
        <f t="shared" si="6"/>
        <v>896.05734767025081</v>
      </c>
      <c r="P29" s="423">
        <v>100</v>
      </c>
      <c r="Q29" s="424">
        <f t="shared" si="7"/>
        <v>168.89894775955545</v>
      </c>
      <c r="R29" s="425">
        <v>100</v>
      </c>
      <c r="S29" s="405">
        <f t="shared" si="8"/>
        <v>73529.411764705874</v>
      </c>
      <c r="T29" s="425">
        <v>100</v>
      </c>
      <c r="U29" s="391">
        <f t="shared" si="9"/>
        <v>2350.7287259050304</v>
      </c>
      <c r="V29" s="426" t="s">
        <v>45</v>
      </c>
      <c r="W29" s="427" t="s">
        <v>45</v>
      </c>
      <c r="X29" s="3"/>
    </row>
    <row r="30" spans="1:24" ht="15.75">
      <c r="A30" s="236" t="s">
        <v>31</v>
      </c>
      <c r="B30" s="401">
        <v>6.73</v>
      </c>
      <c r="C30" s="417">
        <f t="shared" si="0"/>
        <v>0.85189873417721518</v>
      </c>
      <c r="D30" s="402">
        <v>9.7000000000000005E-4</v>
      </c>
      <c r="E30" s="417">
        <f>D30/D$13</f>
        <v>0.90654205607476646</v>
      </c>
      <c r="F30" s="402">
        <v>1.609E-2</v>
      </c>
      <c r="G30" s="391">
        <f>F30/F$13</f>
        <v>1.0151419558359622</v>
      </c>
      <c r="H30" s="402">
        <v>0.17852000000000001</v>
      </c>
      <c r="I30" s="417">
        <f>H30/H$13</f>
        <v>3.2235464066449984</v>
      </c>
      <c r="J30" s="418">
        <v>8.6999999999999993</v>
      </c>
      <c r="K30" s="419">
        <f t="shared" si="4"/>
        <v>9.3582600090355594</v>
      </c>
      <c r="L30" s="420">
        <v>3.1700000000000001E-3</v>
      </c>
      <c r="M30" s="413">
        <f t="shared" si="5"/>
        <v>1.2629482071713147</v>
      </c>
      <c r="N30" s="420">
        <v>0.19686000000000001</v>
      </c>
      <c r="O30" s="413">
        <f t="shared" si="6"/>
        <v>1.7639784946236559</v>
      </c>
      <c r="P30" s="418">
        <v>2.34</v>
      </c>
      <c r="Q30" s="413">
        <f t="shared" si="7"/>
        <v>3.9522353775735977</v>
      </c>
      <c r="R30" s="407">
        <v>2.1800000000000001E-3</v>
      </c>
      <c r="S30" s="405">
        <f>R30/R$13</f>
        <v>1.6029411764705881</v>
      </c>
      <c r="T30" s="407">
        <v>1.5429999999999999E-2</v>
      </c>
      <c r="U30" s="405">
        <f>T30/T$13</f>
        <v>0.36271744240714621</v>
      </c>
      <c r="V30" s="415" t="s">
        <v>6</v>
      </c>
      <c r="W30" s="409" t="s">
        <v>6</v>
      </c>
      <c r="X30" s="3"/>
    </row>
    <row r="31" spans="1:24" ht="15.75">
      <c r="A31" s="236" t="s">
        <v>32</v>
      </c>
      <c r="B31" s="428">
        <v>41.1</v>
      </c>
      <c r="C31" s="391">
        <f t="shared" si="0"/>
        <v>5.2025316455696204</v>
      </c>
      <c r="D31" s="402">
        <v>9.6000000000000002E-4</v>
      </c>
      <c r="E31" s="417">
        <f>D31/D$13</f>
        <v>0.89719626168224298</v>
      </c>
      <c r="F31" s="402">
        <v>3.1870000000000002E-2</v>
      </c>
      <c r="G31" s="391">
        <f>F31/F$13</f>
        <v>2.0107255520504732</v>
      </c>
      <c r="H31" s="402">
        <v>0.13094</v>
      </c>
      <c r="I31" s="417">
        <f>H31/H$13</f>
        <v>2.3643914770675334</v>
      </c>
      <c r="J31" s="418">
        <v>4.51</v>
      </c>
      <c r="K31" s="419">
        <f t="shared" si="4"/>
        <v>4.8512359357184343</v>
      </c>
      <c r="L31" s="420">
        <v>4.1200000000000004E-3</v>
      </c>
      <c r="M31" s="413">
        <f t="shared" si="5"/>
        <v>1.6414342629482073</v>
      </c>
      <c r="N31" s="420">
        <v>0.40189999999999998</v>
      </c>
      <c r="O31" s="413">
        <f t="shared" si="6"/>
        <v>3.6012544802867379</v>
      </c>
      <c r="P31" s="420">
        <v>0.4733</v>
      </c>
      <c r="Q31" s="413">
        <f t="shared" si="7"/>
        <v>0.79939871974597598</v>
      </c>
      <c r="R31" s="414">
        <v>1.8600000000000001E-3</v>
      </c>
      <c r="S31" s="405">
        <f>R31/R$13</f>
        <v>1.3676470588235294</v>
      </c>
      <c r="T31" s="414">
        <v>1.941E-2</v>
      </c>
      <c r="U31" s="405">
        <f>T31/T$13</f>
        <v>0.45627644569816644</v>
      </c>
      <c r="V31" s="415" t="s">
        <v>6</v>
      </c>
      <c r="W31" s="409" t="s">
        <v>6</v>
      </c>
      <c r="X31" s="3"/>
    </row>
    <row r="32" spans="1:24" ht="15.75">
      <c r="A32" s="236" t="s">
        <v>33</v>
      </c>
      <c r="B32" s="401">
        <v>100</v>
      </c>
      <c r="C32" s="424">
        <f t="shared" si="0"/>
        <v>12.658227848101266</v>
      </c>
      <c r="D32" s="402">
        <v>2.4599999999999999E-3</v>
      </c>
      <c r="E32" s="391">
        <f>D32/D$13</f>
        <v>2.2990654205607477</v>
      </c>
      <c r="F32" s="402">
        <v>0.16227</v>
      </c>
      <c r="G32" s="391">
        <f>F32/F$13</f>
        <v>10.237854889589906</v>
      </c>
      <c r="H32" s="429">
        <v>1.49</v>
      </c>
      <c r="I32" s="391">
        <f>H32/H$13</f>
        <v>26.905019862766341</v>
      </c>
      <c r="J32" s="412">
        <v>100</v>
      </c>
      <c r="K32" s="413">
        <f t="shared" si="4"/>
        <v>107.56620700040875</v>
      </c>
      <c r="L32" s="420">
        <v>2.7380000000000002E-2</v>
      </c>
      <c r="M32" s="413">
        <f t="shared" si="5"/>
        <v>10.908366533864543</v>
      </c>
      <c r="N32" s="430">
        <v>19.3</v>
      </c>
      <c r="O32" s="413">
        <f t="shared" si="6"/>
        <v>172.93906810035841</v>
      </c>
      <c r="P32" s="431">
        <v>1.65</v>
      </c>
      <c r="Q32" s="405">
        <f t="shared" si="7"/>
        <v>2.7868326380326649</v>
      </c>
      <c r="R32" s="407">
        <v>6.1399999999999996E-3</v>
      </c>
      <c r="S32" s="405">
        <f>R32/R$13</f>
        <v>4.5147058823529402</v>
      </c>
      <c r="T32" s="407">
        <v>5.96E-2</v>
      </c>
      <c r="U32" s="405">
        <f>T32/T$13</f>
        <v>1.4010343206393983</v>
      </c>
      <c r="V32" s="415" t="s">
        <v>6</v>
      </c>
      <c r="W32" s="409" t="s">
        <v>6</v>
      </c>
      <c r="X32" s="3"/>
    </row>
    <row r="33" spans="1:27" ht="15.75">
      <c r="A33" s="236" t="s">
        <v>34</v>
      </c>
      <c r="B33" s="401">
        <v>100</v>
      </c>
      <c r="C33" s="424">
        <f t="shared" si="0"/>
        <v>12.658227848101266</v>
      </c>
      <c r="D33" s="402">
        <v>2.4399999999999999E-3</v>
      </c>
      <c r="E33" s="391">
        <f>D33/D$13</f>
        <v>2.2803738317757007</v>
      </c>
      <c r="F33" s="402">
        <v>7.1309999999999998E-2</v>
      </c>
      <c r="G33" s="391">
        <f>F33/F$13</f>
        <v>4.4990536277602526</v>
      </c>
      <c r="H33" s="429">
        <v>1.57</v>
      </c>
      <c r="I33" s="391">
        <f>H33/H$13</f>
        <v>28.349584687612857</v>
      </c>
      <c r="J33" s="432">
        <v>13.9</v>
      </c>
      <c r="K33" s="433">
        <f t="shared" si="4"/>
        <v>14.951702773056816</v>
      </c>
      <c r="L33" s="407">
        <v>6.8199999999999997E-3</v>
      </c>
      <c r="M33" s="405">
        <f t="shared" si="5"/>
        <v>2.7171314741035855</v>
      </c>
      <c r="N33" s="431">
        <v>2.4500000000000002</v>
      </c>
      <c r="O33" s="405">
        <f t="shared" si="6"/>
        <v>21.953405017921149</v>
      </c>
      <c r="P33" s="431">
        <v>4.62</v>
      </c>
      <c r="Q33" s="413">
        <f t="shared" si="7"/>
        <v>7.8031313864914624</v>
      </c>
      <c r="R33" s="407">
        <v>3.98E-3</v>
      </c>
      <c r="S33" s="405">
        <f>R33/R$13</f>
        <v>2.9264705882352939</v>
      </c>
      <c r="T33" s="407">
        <v>0.22839000000000001</v>
      </c>
      <c r="U33" s="405">
        <f>T33/T$13</f>
        <v>5.3688293370944997</v>
      </c>
      <c r="V33" s="415" t="s">
        <v>6</v>
      </c>
      <c r="W33" s="434" t="s">
        <v>6</v>
      </c>
      <c r="X33" s="3"/>
    </row>
    <row r="34" spans="1:27" ht="15.75">
      <c r="A34" s="236" t="s">
        <v>35</v>
      </c>
      <c r="B34" s="401">
        <v>8.8000000000000007</v>
      </c>
      <c r="C34" s="391">
        <f t="shared" si="0"/>
        <v>1.1139240506329113</v>
      </c>
      <c r="D34" s="402">
        <v>6.3000000000000003E-4</v>
      </c>
      <c r="E34" s="417">
        <f>D34/D$13</f>
        <v>0.58878504672897203</v>
      </c>
      <c r="F34" s="402">
        <v>1.2619999999999999E-2</v>
      </c>
      <c r="G34" s="417">
        <f>F34/F$13</f>
        <v>0.79621451104100949</v>
      </c>
      <c r="H34" s="402">
        <v>4.2529999999999998E-2</v>
      </c>
      <c r="I34" s="417">
        <f>H34/H$13</f>
        <v>0.76796677500902855</v>
      </c>
      <c r="J34" s="431">
        <v>1.1100000000000001</v>
      </c>
      <c r="K34" s="419">
        <f t="shared" si="4"/>
        <v>1.1939848977045371</v>
      </c>
      <c r="L34" s="407">
        <v>2.2399999999999998E-3</v>
      </c>
      <c r="M34" s="413">
        <f t="shared" si="5"/>
        <v>0.89243027888446202</v>
      </c>
      <c r="N34" s="407">
        <v>5.0290000000000001E-2</v>
      </c>
      <c r="O34" s="413">
        <f t="shared" si="6"/>
        <v>0.45062724014336919</v>
      </c>
      <c r="P34" s="407">
        <v>0.32490000000000002</v>
      </c>
      <c r="Q34" s="413">
        <f t="shared" si="7"/>
        <v>0.54875268127079568</v>
      </c>
      <c r="R34" s="407">
        <v>1.6199999999999999E-3</v>
      </c>
      <c r="S34" s="405">
        <f>R34/R$13</f>
        <v>1.1911764705882351</v>
      </c>
      <c r="T34" s="407">
        <v>4.5539999999999997E-2</v>
      </c>
      <c r="U34" s="405">
        <f>T34/T$13</f>
        <v>1.0705218617771508</v>
      </c>
      <c r="V34" s="415" t="s">
        <v>6</v>
      </c>
      <c r="W34" s="409" t="s">
        <v>6</v>
      </c>
      <c r="X34" s="3"/>
    </row>
    <row r="35" spans="1:27" ht="31.5">
      <c r="A35" s="236" t="s">
        <v>36</v>
      </c>
      <c r="B35" s="401" t="s">
        <v>38</v>
      </c>
      <c r="C35" s="435"/>
      <c r="D35" s="436" t="s">
        <v>38</v>
      </c>
      <c r="E35" s="422"/>
      <c r="F35" s="436" t="s">
        <v>38</v>
      </c>
      <c r="G35" s="422"/>
      <c r="H35" s="436" t="s">
        <v>38</v>
      </c>
      <c r="I35" s="422"/>
      <c r="J35" s="437" t="s">
        <v>38</v>
      </c>
      <c r="K35" s="438"/>
      <c r="L35" s="439" t="s">
        <v>38</v>
      </c>
      <c r="M35" s="405"/>
      <c r="N35" s="439" t="s">
        <v>38</v>
      </c>
      <c r="O35" s="405"/>
      <c r="P35" s="439" t="s">
        <v>38</v>
      </c>
      <c r="Q35" s="405"/>
      <c r="R35" s="439" t="s">
        <v>38</v>
      </c>
      <c r="S35" s="405"/>
      <c r="T35" s="439" t="s">
        <v>38</v>
      </c>
      <c r="U35" s="405"/>
      <c r="V35" s="415" t="s">
        <v>6</v>
      </c>
      <c r="W35" s="409" t="s">
        <v>6</v>
      </c>
      <c r="X35" s="3"/>
    </row>
    <row r="36" spans="1:27" ht="31.5">
      <c r="A36" s="234" t="s">
        <v>56</v>
      </c>
      <c r="B36" s="401">
        <v>100</v>
      </c>
      <c r="C36" s="391">
        <f>B36/B$13</f>
        <v>12.658227848101266</v>
      </c>
      <c r="D36" s="411">
        <v>1.1000000000000001</v>
      </c>
      <c r="E36" s="440">
        <f>D36/D$13</f>
        <v>1028.0373831775703</v>
      </c>
      <c r="F36" s="403">
        <v>100</v>
      </c>
      <c r="G36" s="440">
        <f>F36/F$13</f>
        <v>6309.1482649842274</v>
      </c>
      <c r="H36" s="403">
        <v>100</v>
      </c>
      <c r="I36" s="440">
        <f>H36/H$13</f>
        <v>1805.7060310581437</v>
      </c>
      <c r="J36" s="441">
        <v>100</v>
      </c>
      <c r="K36" s="442">
        <f>J36/J$13</f>
        <v>107.56620700040875</v>
      </c>
      <c r="L36" s="406">
        <v>100</v>
      </c>
      <c r="M36" s="442">
        <f>L36/L$13</f>
        <v>39840.637450199203</v>
      </c>
      <c r="N36" s="406">
        <v>100</v>
      </c>
      <c r="O36" s="442">
        <f>N36/N$13</f>
        <v>896.05734767025081</v>
      </c>
      <c r="P36" s="441">
        <v>100</v>
      </c>
      <c r="Q36" s="442">
        <f>P36/P$13</f>
        <v>168.89894775955545</v>
      </c>
      <c r="R36" s="431">
        <v>1.28</v>
      </c>
      <c r="S36" s="405">
        <f>R36/R$13</f>
        <v>941.17647058823525</v>
      </c>
      <c r="T36" s="406">
        <v>100</v>
      </c>
      <c r="U36" s="405">
        <f>T36/T$13</f>
        <v>2350.7287259050304</v>
      </c>
      <c r="V36" s="415" t="s">
        <v>6</v>
      </c>
      <c r="W36" s="409" t="s">
        <v>6</v>
      </c>
      <c r="X36" s="3"/>
    </row>
    <row r="37" spans="1:27" ht="15">
      <c r="A37" s="443"/>
      <c r="B37" s="444"/>
      <c r="C37" s="444"/>
      <c r="D37" s="444"/>
      <c r="E37" s="445"/>
      <c r="F37" s="444"/>
      <c r="G37" s="445"/>
      <c r="H37" s="444"/>
      <c r="I37" s="445"/>
      <c r="J37" s="445"/>
      <c r="K37" s="445"/>
      <c r="L37" s="444"/>
      <c r="M37" s="445"/>
      <c r="N37" s="444"/>
      <c r="O37" s="445"/>
      <c r="P37" s="445"/>
      <c r="Q37" s="445"/>
      <c r="R37" s="444"/>
      <c r="S37" s="444"/>
      <c r="T37" s="444"/>
      <c r="U37" s="444"/>
      <c r="V37" s="444"/>
      <c r="W37" s="444"/>
      <c r="X37" s="2"/>
      <c r="Y37" s="2"/>
      <c r="Z37" s="2"/>
      <c r="AA37" s="3"/>
    </row>
    <row r="38" spans="1:27" ht="15">
      <c r="A38" s="443"/>
      <c r="B38" s="445"/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2"/>
      <c r="Y38" s="2"/>
      <c r="Z38" s="2"/>
      <c r="AA38" s="3"/>
    </row>
    <row r="39" spans="1:27" ht="15.75">
      <c r="A39" s="358" t="s">
        <v>4</v>
      </c>
      <c r="B39" s="251" t="s">
        <v>10</v>
      </c>
      <c r="C39" s="256"/>
      <c r="D39" s="228"/>
      <c r="E39" s="237"/>
      <c r="F39" s="228"/>
      <c r="G39" s="237"/>
      <c r="H39" s="228"/>
      <c r="I39" s="237"/>
      <c r="J39" s="223" t="s">
        <v>41</v>
      </c>
      <c r="K39" s="223"/>
      <c r="L39" s="224"/>
      <c r="M39" s="257"/>
      <c r="N39" s="224"/>
      <c r="O39" s="257"/>
      <c r="P39" s="256" t="s">
        <v>42</v>
      </c>
      <c r="Q39" s="256"/>
      <c r="R39" s="228"/>
      <c r="S39" s="260"/>
      <c r="T39" s="228"/>
      <c r="U39" s="260"/>
      <c r="V39" s="935" t="s">
        <v>7</v>
      </c>
      <c r="W39" s="936"/>
      <c r="X39" s="2"/>
      <c r="Y39" s="2"/>
      <c r="Z39" s="2"/>
      <c r="AA39" s="3"/>
    </row>
    <row r="40" spans="1:27" ht="15.75">
      <c r="A40" s="366" t="s">
        <v>5</v>
      </c>
      <c r="B40" s="230" t="s">
        <v>46</v>
      </c>
      <c r="C40" s="250" t="s">
        <v>43</v>
      </c>
      <c r="D40" s="229" t="s">
        <v>13</v>
      </c>
      <c r="E40" s="250" t="s">
        <v>43</v>
      </c>
      <c r="F40" s="229" t="s">
        <v>63</v>
      </c>
      <c r="G40" s="250" t="s">
        <v>43</v>
      </c>
      <c r="H40" s="229" t="s">
        <v>64</v>
      </c>
      <c r="I40" s="250" t="s">
        <v>43</v>
      </c>
      <c r="J40" s="229" t="s">
        <v>47</v>
      </c>
      <c r="K40" s="367" t="s">
        <v>43</v>
      </c>
      <c r="L40" s="259" t="s">
        <v>48</v>
      </c>
      <c r="M40" s="250" t="s">
        <v>43</v>
      </c>
      <c r="N40" s="259" t="s">
        <v>65</v>
      </c>
      <c r="O40" s="250" t="s">
        <v>43</v>
      </c>
      <c r="P40" s="259" t="s">
        <v>44</v>
      </c>
      <c r="Q40" s="367" t="s">
        <v>43</v>
      </c>
      <c r="R40" s="295" t="s">
        <v>14</v>
      </c>
      <c r="S40" s="368" t="s">
        <v>43</v>
      </c>
      <c r="T40" s="295" t="s">
        <v>62</v>
      </c>
      <c r="U40" s="368" t="s">
        <v>43</v>
      </c>
      <c r="V40" s="369" t="s">
        <v>8</v>
      </c>
      <c r="W40" s="278" t="s">
        <v>9</v>
      </c>
      <c r="X40" s="2"/>
      <c r="Y40" s="2"/>
      <c r="Z40" s="2"/>
      <c r="AA40" s="3"/>
    </row>
    <row r="41" spans="1:27" ht="15.75">
      <c r="A41" s="370" t="s">
        <v>52</v>
      </c>
      <c r="B41" s="371" t="s">
        <v>6</v>
      </c>
      <c r="C41" s="446"/>
      <c r="D41" s="447">
        <v>5.0000000000000001E-3</v>
      </c>
      <c r="E41" s="374"/>
      <c r="F41" s="447">
        <v>0.48799999999999999</v>
      </c>
      <c r="G41" s="374"/>
      <c r="H41" s="447">
        <v>0.38500000000000001</v>
      </c>
      <c r="I41" s="374"/>
      <c r="J41" s="371">
        <v>3.49</v>
      </c>
      <c r="K41" s="448"/>
      <c r="L41" s="447">
        <v>6.0000000000000001E-3</v>
      </c>
      <c r="M41" s="375"/>
      <c r="N41" s="447">
        <v>2.5299999999999998</v>
      </c>
      <c r="O41" s="375"/>
      <c r="P41" s="449">
        <v>14.5</v>
      </c>
      <c r="Q41" s="375"/>
      <c r="R41" s="371">
        <v>4.0000000000000001E-3</v>
      </c>
      <c r="S41" s="372"/>
      <c r="T41" s="371">
        <v>0.92400000000000004</v>
      </c>
      <c r="U41" s="372"/>
      <c r="V41" s="377"/>
      <c r="W41" s="372"/>
      <c r="X41" s="2"/>
      <c r="Y41" s="2"/>
      <c r="Z41" s="2"/>
      <c r="AA41" s="3"/>
    </row>
    <row r="42" spans="1:27" ht="15.75">
      <c r="A42" s="236" t="s">
        <v>53</v>
      </c>
      <c r="B42" s="450">
        <v>100</v>
      </c>
      <c r="C42" s="451"/>
      <c r="D42" s="380">
        <v>3.0999999999999999E-3</v>
      </c>
      <c r="E42" s="452"/>
      <c r="F42" s="380">
        <v>0.24804999999999999</v>
      </c>
      <c r="G42" s="452"/>
      <c r="H42" s="392">
        <v>1.3</v>
      </c>
      <c r="I42" s="452"/>
      <c r="J42" s="398">
        <v>24.2</v>
      </c>
      <c r="K42" s="453"/>
      <c r="L42" s="390">
        <v>1.12E-2</v>
      </c>
      <c r="M42" s="454"/>
      <c r="N42" s="394">
        <v>3.02</v>
      </c>
      <c r="O42" s="454"/>
      <c r="P42" s="393">
        <v>100</v>
      </c>
      <c r="Q42" s="455"/>
      <c r="R42" s="390">
        <v>4.8300000000000001E-3</v>
      </c>
      <c r="S42" s="456"/>
      <c r="T42" s="394">
        <v>1.34</v>
      </c>
      <c r="U42" s="456"/>
      <c r="V42" s="386" t="s">
        <v>6</v>
      </c>
      <c r="W42" s="387" t="s">
        <v>6</v>
      </c>
      <c r="X42" s="2"/>
      <c r="Y42" s="2"/>
      <c r="Z42" s="2"/>
      <c r="AA42" s="3"/>
    </row>
    <row r="43" spans="1:27" ht="15.75">
      <c r="A43" s="236" t="s">
        <v>16</v>
      </c>
      <c r="B43" s="450">
        <v>100</v>
      </c>
      <c r="C43" s="457">
        <f t="shared" ref="C43:C63" si="10">B43/B$42</f>
        <v>1</v>
      </c>
      <c r="D43" s="380">
        <v>3.5699999999999998E-3</v>
      </c>
      <c r="E43" s="458">
        <f t="shared" ref="E43:E58" si="11">D43/D$42</f>
        <v>1.1516129032258065</v>
      </c>
      <c r="F43" s="380">
        <v>0.21471000000000001</v>
      </c>
      <c r="G43" s="458">
        <f t="shared" ref="G43:G58" si="12">F43/F$42</f>
        <v>0.86559161459383194</v>
      </c>
      <c r="H43" s="392">
        <v>2.9</v>
      </c>
      <c r="I43" s="458">
        <f t="shared" ref="I43:I57" si="13">H43/H$42</f>
        <v>2.2307692307692308</v>
      </c>
      <c r="J43" s="392">
        <v>6.41</v>
      </c>
      <c r="K43" s="459">
        <f>J43/J$42</f>
        <v>0.26487603305785123</v>
      </c>
      <c r="L43" s="390">
        <v>1.3939999999999999E-2</v>
      </c>
      <c r="M43" s="460">
        <f t="shared" ref="M43:M63" si="14">L43/L$42</f>
        <v>1.2446428571428572</v>
      </c>
      <c r="N43" s="394">
        <v>1.63</v>
      </c>
      <c r="O43" s="460">
        <f t="shared" ref="O43:O63" si="15">N43/N$42</f>
        <v>0.53973509933774833</v>
      </c>
      <c r="P43" s="395">
        <v>13</v>
      </c>
      <c r="Q43" s="459">
        <f t="shared" ref="Q43:Q63" si="16">P43/P$42</f>
        <v>0.13</v>
      </c>
      <c r="R43" s="390">
        <v>9.5300000000000003E-3</v>
      </c>
      <c r="S43" s="460">
        <f t="shared" ref="S43:S58" si="17">R43/R$42</f>
        <v>1.9730848861283643</v>
      </c>
      <c r="T43" s="390">
        <v>0.25899</v>
      </c>
      <c r="U43" s="460">
        <f t="shared" ref="U43:U58" si="18">T43/T$42</f>
        <v>0.19327611940298506</v>
      </c>
      <c r="V43" s="386" t="s">
        <v>6</v>
      </c>
      <c r="W43" s="387" t="s">
        <v>6</v>
      </c>
      <c r="X43" s="2"/>
      <c r="Y43" s="2"/>
      <c r="Z43" s="2"/>
      <c r="AA43" s="3"/>
    </row>
    <row r="44" spans="1:27" ht="15.75">
      <c r="A44" s="236" t="s">
        <v>17</v>
      </c>
      <c r="B44" s="450">
        <v>100</v>
      </c>
      <c r="C44" s="457">
        <f t="shared" si="10"/>
        <v>1</v>
      </c>
      <c r="D44" s="380">
        <v>2.3009999999999999E-2</v>
      </c>
      <c r="E44" s="458">
        <f t="shared" si="11"/>
        <v>7.4225806451612906</v>
      </c>
      <c r="F44" s="396">
        <v>100</v>
      </c>
      <c r="G44" s="458">
        <f>F44/F$42</f>
        <v>403.14452731304175</v>
      </c>
      <c r="H44" s="396">
        <v>100</v>
      </c>
      <c r="I44" s="458">
        <f t="shared" si="13"/>
        <v>76.92307692307692</v>
      </c>
      <c r="J44" s="396">
        <v>100</v>
      </c>
      <c r="K44" s="458">
        <f t="shared" ref="K44:K63" si="19">J44/J$42</f>
        <v>4.1322314049586781</v>
      </c>
      <c r="L44" s="390">
        <v>0.54232000000000002</v>
      </c>
      <c r="M44" s="460">
        <f t="shared" si="14"/>
        <v>48.421428571428571</v>
      </c>
      <c r="N44" s="400">
        <v>100</v>
      </c>
      <c r="O44" s="460">
        <f t="shared" si="15"/>
        <v>33.11258278145695</v>
      </c>
      <c r="P44" s="393">
        <v>100</v>
      </c>
      <c r="Q44" s="458">
        <f t="shared" si="16"/>
        <v>1</v>
      </c>
      <c r="R44" s="390">
        <v>4.0820000000000002E-2</v>
      </c>
      <c r="S44" s="460">
        <f t="shared" si="17"/>
        <v>8.4513457556935823</v>
      </c>
      <c r="T44" s="400">
        <v>100</v>
      </c>
      <c r="U44" s="460">
        <f t="shared" si="18"/>
        <v>74.626865671641781</v>
      </c>
      <c r="V44" s="386" t="s">
        <v>6</v>
      </c>
      <c r="W44" s="387" t="s">
        <v>6</v>
      </c>
      <c r="X44" s="2"/>
      <c r="Y44" s="2"/>
      <c r="Z44" s="2"/>
      <c r="AA44" s="3"/>
    </row>
    <row r="45" spans="1:27" ht="15.75">
      <c r="A45" s="236" t="s">
        <v>18</v>
      </c>
      <c r="B45" s="450">
        <v>100</v>
      </c>
      <c r="C45" s="457">
        <f t="shared" si="10"/>
        <v>1</v>
      </c>
      <c r="D45" s="380">
        <v>5.0200000000000002E-3</v>
      </c>
      <c r="E45" s="458">
        <f t="shared" si="11"/>
        <v>1.6193548387096774</v>
      </c>
      <c r="F45" s="380">
        <v>0.33116000000000001</v>
      </c>
      <c r="G45" s="458">
        <f t="shared" si="12"/>
        <v>1.3350534166498691</v>
      </c>
      <c r="H45" s="380">
        <v>0.89720999999999995</v>
      </c>
      <c r="I45" s="458">
        <f t="shared" si="13"/>
        <v>0.69016153846153838</v>
      </c>
      <c r="J45" s="398">
        <v>41.3</v>
      </c>
      <c r="K45" s="458">
        <f t="shared" si="19"/>
        <v>1.7066115702479339</v>
      </c>
      <c r="L45" s="390">
        <v>1.294E-2</v>
      </c>
      <c r="M45" s="460">
        <f t="shared" si="14"/>
        <v>1.155357142857143</v>
      </c>
      <c r="N45" s="394">
        <v>1.25</v>
      </c>
      <c r="O45" s="460">
        <f t="shared" si="15"/>
        <v>0.41390728476821192</v>
      </c>
      <c r="P45" s="393">
        <v>100</v>
      </c>
      <c r="Q45" s="458">
        <f t="shared" si="16"/>
        <v>1</v>
      </c>
      <c r="R45" s="390">
        <v>8.0099999999999998E-3</v>
      </c>
      <c r="S45" s="460">
        <f t="shared" si="17"/>
        <v>1.6583850931677018</v>
      </c>
      <c r="T45" s="390">
        <v>0.25374000000000002</v>
      </c>
      <c r="U45" s="460">
        <f t="shared" si="18"/>
        <v>0.18935820895522387</v>
      </c>
      <c r="V45" s="386" t="s">
        <v>6</v>
      </c>
      <c r="W45" s="387" t="s">
        <v>6</v>
      </c>
      <c r="X45" s="2"/>
      <c r="Y45" s="2"/>
      <c r="Z45" s="2"/>
      <c r="AA45" s="3"/>
    </row>
    <row r="46" spans="1:27" ht="15.75">
      <c r="A46" s="236" t="s">
        <v>19</v>
      </c>
      <c r="B46" s="450">
        <v>100</v>
      </c>
      <c r="C46" s="457">
        <f t="shared" si="10"/>
        <v>1</v>
      </c>
      <c r="D46" s="380">
        <v>5.6699999999999997E-3</v>
      </c>
      <c r="E46" s="458">
        <f t="shared" si="11"/>
        <v>1.8290322580645162</v>
      </c>
      <c r="F46" s="398">
        <v>10</v>
      </c>
      <c r="G46" s="458">
        <f t="shared" si="12"/>
        <v>40.314452731304172</v>
      </c>
      <c r="H46" s="396">
        <v>100</v>
      </c>
      <c r="I46" s="458">
        <f t="shared" si="13"/>
        <v>76.92307692307692</v>
      </c>
      <c r="J46" s="396">
        <v>100</v>
      </c>
      <c r="K46" s="458">
        <f t="shared" si="19"/>
        <v>4.1322314049586781</v>
      </c>
      <c r="L46" s="390">
        <v>0.15701000000000001</v>
      </c>
      <c r="M46" s="460">
        <f t="shared" si="14"/>
        <v>14.018750000000001</v>
      </c>
      <c r="N46" s="400">
        <v>100</v>
      </c>
      <c r="O46" s="460">
        <f t="shared" si="15"/>
        <v>33.11258278145695</v>
      </c>
      <c r="P46" s="393">
        <v>100</v>
      </c>
      <c r="Q46" s="458">
        <f t="shared" si="16"/>
        <v>1</v>
      </c>
      <c r="R46" s="390">
        <v>1.159E-2</v>
      </c>
      <c r="S46" s="460">
        <f t="shared" si="17"/>
        <v>2.3995859213250514</v>
      </c>
      <c r="T46" s="400">
        <v>100</v>
      </c>
      <c r="U46" s="460">
        <f t="shared" si="18"/>
        <v>74.626865671641781</v>
      </c>
      <c r="V46" s="386" t="s">
        <v>6</v>
      </c>
      <c r="W46" s="387" t="s">
        <v>6</v>
      </c>
      <c r="X46" s="2"/>
      <c r="Y46" s="2"/>
      <c r="Z46" s="2"/>
      <c r="AA46" s="3"/>
    </row>
    <row r="47" spans="1:27" ht="15.75">
      <c r="A47" s="236" t="s">
        <v>20</v>
      </c>
      <c r="B47" s="450">
        <v>100</v>
      </c>
      <c r="C47" s="457">
        <f t="shared" si="10"/>
        <v>1</v>
      </c>
      <c r="D47" s="380">
        <v>1.1220000000000001E-2</v>
      </c>
      <c r="E47" s="458">
        <f t="shared" si="11"/>
        <v>3.6193548387096777</v>
      </c>
      <c r="F47" s="392">
        <v>2.4900000000000002</v>
      </c>
      <c r="G47" s="458">
        <f t="shared" si="12"/>
        <v>10.038298730094739</v>
      </c>
      <c r="H47" s="396">
        <v>100</v>
      </c>
      <c r="I47" s="458">
        <f t="shared" si="13"/>
        <v>76.92307692307692</v>
      </c>
      <c r="J47" s="396">
        <v>100</v>
      </c>
      <c r="K47" s="458">
        <f t="shared" si="19"/>
        <v>4.1322314049586781</v>
      </c>
      <c r="L47" s="390">
        <v>0.25067</v>
      </c>
      <c r="M47" s="460">
        <f t="shared" si="14"/>
        <v>22.381250000000001</v>
      </c>
      <c r="N47" s="400">
        <v>100</v>
      </c>
      <c r="O47" s="460">
        <f t="shared" si="15"/>
        <v>33.11258278145695</v>
      </c>
      <c r="P47" s="393">
        <v>100</v>
      </c>
      <c r="Q47" s="458">
        <f t="shared" si="16"/>
        <v>1</v>
      </c>
      <c r="R47" s="390">
        <v>2.554E-2</v>
      </c>
      <c r="S47" s="460">
        <f t="shared" si="17"/>
        <v>5.2877846790890271</v>
      </c>
      <c r="T47" s="400">
        <v>100</v>
      </c>
      <c r="U47" s="460">
        <f t="shared" si="18"/>
        <v>74.626865671641781</v>
      </c>
      <c r="V47" s="386" t="s">
        <v>6</v>
      </c>
      <c r="W47" s="387" t="s">
        <v>6</v>
      </c>
      <c r="X47" s="2"/>
      <c r="Y47" s="2"/>
      <c r="Z47" s="2"/>
      <c r="AA47" s="3"/>
    </row>
    <row r="48" spans="1:27" ht="15.75">
      <c r="A48" s="236" t="s">
        <v>21</v>
      </c>
      <c r="B48" s="450">
        <v>100</v>
      </c>
      <c r="C48" s="457">
        <f t="shared" si="10"/>
        <v>1</v>
      </c>
      <c r="D48" s="380">
        <v>2.81E-3</v>
      </c>
      <c r="E48" s="458">
        <f t="shared" si="11"/>
        <v>0.90645161290322585</v>
      </c>
      <c r="F48" s="380">
        <v>0.26075999999999999</v>
      </c>
      <c r="G48" s="458">
        <f t="shared" si="12"/>
        <v>1.0512396694214876</v>
      </c>
      <c r="H48" s="392">
        <v>3.75</v>
      </c>
      <c r="I48" s="458">
        <f t="shared" si="13"/>
        <v>2.8846153846153846</v>
      </c>
      <c r="J48" s="396">
        <v>100</v>
      </c>
      <c r="K48" s="458">
        <f t="shared" si="19"/>
        <v>4.1322314049586781</v>
      </c>
      <c r="L48" s="390">
        <v>1.3299999999999999E-2</v>
      </c>
      <c r="M48" s="460">
        <f t="shared" si="14"/>
        <v>1.1875</v>
      </c>
      <c r="N48" s="399">
        <v>20.9</v>
      </c>
      <c r="O48" s="460">
        <f t="shared" si="15"/>
        <v>6.9205298013245029</v>
      </c>
      <c r="P48" s="393">
        <v>100</v>
      </c>
      <c r="Q48" s="458">
        <f t="shared" si="16"/>
        <v>1</v>
      </c>
      <c r="R48" s="390">
        <v>6.7659999999999998E-2</v>
      </c>
      <c r="S48" s="460">
        <f t="shared" si="17"/>
        <v>14.008281573498964</v>
      </c>
      <c r="T48" s="394">
        <v>1.47</v>
      </c>
      <c r="U48" s="460">
        <f t="shared" si="18"/>
        <v>1.0970149253731343</v>
      </c>
      <c r="V48" s="386" t="s">
        <v>6</v>
      </c>
      <c r="W48" s="387" t="s">
        <v>6</v>
      </c>
      <c r="X48" s="2"/>
      <c r="Y48" s="2"/>
      <c r="Z48" s="2"/>
      <c r="AA48" s="3"/>
    </row>
    <row r="49" spans="1:27" ht="15.75">
      <c r="A49" s="236" t="s">
        <v>22</v>
      </c>
      <c r="B49" s="450">
        <v>100</v>
      </c>
      <c r="C49" s="457">
        <f t="shared" si="10"/>
        <v>1</v>
      </c>
      <c r="D49" s="380">
        <v>3.46E-3</v>
      </c>
      <c r="E49" s="458">
        <f t="shared" si="11"/>
        <v>1.1161290322580646</v>
      </c>
      <c r="F49" s="380">
        <v>0.99287999999999998</v>
      </c>
      <c r="G49" s="458">
        <f t="shared" si="12"/>
        <v>4.0027413827857288</v>
      </c>
      <c r="H49" s="392">
        <v>9</v>
      </c>
      <c r="I49" s="458">
        <f t="shared" si="13"/>
        <v>6.9230769230769225</v>
      </c>
      <c r="J49" s="396">
        <v>100</v>
      </c>
      <c r="K49" s="458">
        <f t="shared" si="19"/>
        <v>4.1322314049586781</v>
      </c>
      <c r="L49" s="390">
        <v>2.7629999999999998E-2</v>
      </c>
      <c r="M49" s="460">
        <f t="shared" si="14"/>
        <v>2.4669642857142855</v>
      </c>
      <c r="N49" s="400">
        <v>100</v>
      </c>
      <c r="O49" s="460">
        <f t="shared" si="15"/>
        <v>33.11258278145695</v>
      </c>
      <c r="P49" s="393">
        <v>100</v>
      </c>
      <c r="Q49" s="458">
        <f t="shared" si="16"/>
        <v>1</v>
      </c>
      <c r="R49" s="390">
        <v>6.0299999999999998E-3</v>
      </c>
      <c r="S49" s="460">
        <f t="shared" si="17"/>
        <v>1.2484472049689441</v>
      </c>
      <c r="T49" s="394">
        <v>1.97</v>
      </c>
      <c r="U49" s="460">
        <f t="shared" si="18"/>
        <v>1.4701492537313432</v>
      </c>
      <c r="V49" s="386" t="s">
        <v>6</v>
      </c>
      <c r="W49" s="387" t="s">
        <v>6</v>
      </c>
      <c r="X49" s="2"/>
      <c r="Y49" s="2"/>
      <c r="Z49" s="2"/>
      <c r="AA49" s="3"/>
    </row>
    <row r="50" spans="1:27" ht="15.75">
      <c r="A50" s="236" t="s">
        <v>23</v>
      </c>
      <c r="B50" s="450">
        <v>100</v>
      </c>
      <c r="C50" s="457">
        <f t="shared" si="10"/>
        <v>1</v>
      </c>
      <c r="D50" s="380">
        <v>3.65E-3</v>
      </c>
      <c r="E50" s="458">
        <f t="shared" si="11"/>
        <v>1.1774193548387097</v>
      </c>
      <c r="F50" s="398">
        <v>24.8</v>
      </c>
      <c r="G50" s="458">
        <f t="shared" si="12"/>
        <v>99.97984277363436</v>
      </c>
      <c r="H50" s="396">
        <v>100</v>
      </c>
      <c r="I50" s="458">
        <f t="shared" si="13"/>
        <v>76.92307692307692</v>
      </c>
      <c r="J50" s="396">
        <v>100</v>
      </c>
      <c r="K50" s="458">
        <f t="shared" si="19"/>
        <v>4.1322314049586781</v>
      </c>
      <c r="L50" s="390">
        <v>0.93472</v>
      </c>
      <c r="M50" s="460">
        <f t="shared" si="14"/>
        <v>83.457142857142856</v>
      </c>
      <c r="N50" s="400">
        <v>100</v>
      </c>
      <c r="O50" s="460">
        <f t="shared" si="15"/>
        <v>33.11258278145695</v>
      </c>
      <c r="P50" s="393">
        <v>100</v>
      </c>
      <c r="Q50" s="458">
        <f t="shared" si="16"/>
        <v>1</v>
      </c>
      <c r="R50" s="390">
        <v>9.3100000000000006E-3</v>
      </c>
      <c r="S50" s="461">
        <f t="shared" si="17"/>
        <v>1.9275362318840581</v>
      </c>
      <c r="T50" s="400">
        <v>100</v>
      </c>
      <c r="U50" s="461">
        <f t="shared" si="18"/>
        <v>74.626865671641781</v>
      </c>
      <c r="V50" s="386" t="s">
        <v>6</v>
      </c>
      <c r="W50" s="387" t="s">
        <v>6</v>
      </c>
      <c r="X50" s="2"/>
      <c r="Y50" s="2"/>
      <c r="Z50" s="2"/>
      <c r="AA50" s="3"/>
    </row>
    <row r="51" spans="1:27" ht="15.75">
      <c r="A51" s="236" t="s">
        <v>24</v>
      </c>
      <c r="B51" s="450">
        <v>100</v>
      </c>
      <c r="C51" s="457">
        <f t="shared" si="10"/>
        <v>1</v>
      </c>
      <c r="D51" s="380">
        <v>2.1129999999999999E-2</v>
      </c>
      <c r="E51" s="458">
        <f t="shared" si="11"/>
        <v>6.8161290322580648</v>
      </c>
      <c r="F51" s="396">
        <v>100</v>
      </c>
      <c r="G51" s="458">
        <f t="shared" si="12"/>
        <v>403.14452731304175</v>
      </c>
      <c r="H51" s="396">
        <v>100</v>
      </c>
      <c r="I51" s="458">
        <f t="shared" si="13"/>
        <v>76.92307692307692</v>
      </c>
      <c r="J51" s="396">
        <v>100</v>
      </c>
      <c r="K51" s="458">
        <f t="shared" si="19"/>
        <v>4.1322314049586781</v>
      </c>
      <c r="L51" s="400">
        <v>100</v>
      </c>
      <c r="M51" s="460">
        <f t="shared" si="14"/>
        <v>8928.5714285714294</v>
      </c>
      <c r="N51" s="400">
        <v>100</v>
      </c>
      <c r="O51" s="460">
        <f t="shared" si="15"/>
        <v>33.11258278145695</v>
      </c>
      <c r="P51" s="393">
        <v>100</v>
      </c>
      <c r="Q51" s="458">
        <f t="shared" si="16"/>
        <v>1</v>
      </c>
      <c r="R51" s="390">
        <v>0.45171</v>
      </c>
      <c r="S51" s="460">
        <f t="shared" si="17"/>
        <v>93.521739130434781</v>
      </c>
      <c r="T51" s="400">
        <v>100</v>
      </c>
      <c r="U51" s="460">
        <f t="shared" si="18"/>
        <v>74.626865671641781</v>
      </c>
      <c r="V51" s="386" t="s">
        <v>6</v>
      </c>
      <c r="W51" s="387" t="s">
        <v>6</v>
      </c>
      <c r="X51" s="2"/>
      <c r="Y51" s="2"/>
      <c r="Z51" s="2"/>
      <c r="AA51" s="3"/>
    </row>
    <row r="52" spans="1:27" ht="15.75">
      <c r="A52" s="236" t="s">
        <v>25</v>
      </c>
      <c r="B52" s="450">
        <v>100</v>
      </c>
      <c r="C52" s="457">
        <f t="shared" si="10"/>
        <v>1</v>
      </c>
      <c r="D52" s="380">
        <v>1.6449999999999999E-2</v>
      </c>
      <c r="E52" s="458">
        <f t="shared" si="11"/>
        <v>5.306451612903226</v>
      </c>
      <c r="F52" s="396">
        <v>100</v>
      </c>
      <c r="G52" s="458">
        <f t="shared" si="12"/>
        <v>403.14452731304175</v>
      </c>
      <c r="H52" s="396">
        <v>100</v>
      </c>
      <c r="I52" s="458">
        <f t="shared" si="13"/>
        <v>76.92307692307692</v>
      </c>
      <c r="J52" s="396">
        <v>100</v>
      </c>
      <c r="K52" s="458">
        <f t="shared" si="19"/>
        <v>4.1322314049586781</v>
      </c>
      <c r="L52" s="390">
        <v>0.20766000000000001</v>
      </c>
      <c r="M52" s="460">
        <f t="shared" si="14"/>
        <v>18.541071428571431</v>
      </c>
      <c r="N52" s="400">
        <v>100</v>
      </c>
      <c r="O52" s="460">
        <f t="shared" si="15"/>
        <v>33.11258278145695</v>
      </c>
      <c r="P52" s="393">
        <v>100</v>
      </c>
      <c r="Q52" s="458">
        <f t="shared" si="16"/>
        <v>1</v>
      </c>
      <c r="R52" s="390">
        <v>0.48381999999999997</v>
      </c>
      <c r="S52" s="460">
        <f t="shared" si="17"/>
        <v>100.16977225672878</v>
      </c>
      <c r="T52" s="400">
        <v>100</v>
      </c>
      <c r="U52" s="460">
        <f t="shared" si="18"/>
        <v>74.626865671641781</v>
      </c>
      <c r="V52" s="386" t="s">
        <v>6</v>
      </c>
      <c r="W52" s="387" t="s">
        <v>6</v>
      </c>
      <c r="X52" s="2"/>
      <c r="Y52" s="2"/>
      <c r="Z52" s="2"/>
      <c r="AA52" s="3"/>
    </row>
    <row r="53" spans="1:27" ht="15.75">
      <c r="A53" s="236" t="s">
        <v>26</v>
      </c>
      <c r="B53" s="450">
        <v>100</v>
      </c>
      <c r="C53" s="457">
        <f t="shared" si="10"/>
        <v>1</v>
      </c>
      <c r="D53" s="380">
        <v>6.2890000000000001E-2</v>
      </c>
      <c r="E53" s="458">
        <f t="shared" si="11"/>
        <v>20.28709677419355</v>
      </c>
      <c r="F53" s="396">
        <v>100</v>
      </c>
      <c r="G53" s="458">
        <f t="shared" si="12"/>
        <v>403.14452731304175</v>
      </c>
      <c r="H53" s="396">
        <v>100</v>
      </c>
      <c r="I53" s="458">
        <f t="shared" si="13"/>
        <v>76.92307692307692</v>
      </c>
      <c r="J53" s="396">
        <v>100</v>
      </c>
      <c r="K53" s="458">
        <f t="shared" si="19"/>
        <v>4.1322314049586781</v>
      </c>
      <c r="L53" s="400">
        <v>100</v>
      </c>
      <c r="M53" s="460">
        <f t="shared" si="14"/>
        <v>8928.5714285714294</v>
      </c>
      <c r="N53" s="400">
        <v>100</v>
      </c>
      <c r="O53" s="460">
        <f t="shared" si="15"/>
        <v>33.11258278145695</v>
      </c>
      <c r="P53" s="393">
        <v>100</v>
      </c>
      <c r="Q53" s="458">
        <f t="shared" si="16"/>
        <v>1</v>
      </c>
      <c r="R53" s="394">
        <v>5.86</v>
      </c>
      <c r="S53" s="460">
        <f t="shared" si="17"/>
        <v>1213.2505175983438</v>
      </c>
      <c r="T53" s="400">
        <v>100</v>
      </c>
      <c r="U53" s="460">
        <f t="shared" si="18"/>
        <v>74.626865671641781</v>
      </c>
      <c r="V53" s="386" t="s">
        <v>6</v>
      </c>
      <c r="W53" s="387" t="s">
        <v>6</v>
      </c>
      <c r="X53" s="2"/>
      <c r="Y53" s="2"/>
      <c r="Z53" s="2"/>
      <c r="AA53" s="3"/>
    </row>
    <row r="54" spans="1:27" ht="15.75">
      <c r="A54" s="236" t="s">
        <v>27</v>
      </c>
      <c r="B54" s="450">
        <v>100</v>
      </c>
      <c r="C54" s="457">
        <f t="shared" si="10"/>
        <v>1</v>
      </c>
      <c r="D54" s="402">
        <v>0.19353999999999999</v>
      </c>
      <c r="E54" s="391">
        <f t="shared" si="11"/>
        <v>62.432258064516127</v>
      </c>
      <c r="F54" s="403">
        <v>100</v>
      </c>
      <c r="G54" s="391">
        <f t="shared" si="12"/>
        <v>403.14452731304175</v>
      </c>
      <c r="H54" s="403">
        <v>100</v>
      </c>
      <c r="I54" s="391">
        <f t="shared" si="13"/>
        <v>76.92307692307692</v>
      </c>
      <c r="J54" s="412">
        <v>100</v>
      </c>
      <c r="K54" s="413">
        <f t="shared" si="19"/>
        <v>4.1322314049586781</v>
      </c>
      <c r="L54" s="406">
        <v>100</v>
      </c>
      <c r="M54" s="405">
        <f t="shared" si="14"/>
        <v>8928.5714285714294</v>
      </c>
      <c r="N54" s="406">
        <v>100</v>
      </c>
      <c r="O54" s="405">
        <f t="shared" si="15"/>
        <v>33.11258278145695</v>
      </c>
      <c r="P54" s="404">
        <v>100</v>
      </c>
      <c r="Q54" s="405">
        <f t="shared" si="16"/>
        <v>1</v>
      </c>
      <c r="R54" s="431">
        <v>2.14</v>
      </c>
      <c r="S54" s="405">
        <f t="shared" si="17"/>
        <v>443.06418219461699</v>
      </c>
      <c r="T54" s="406">
        <v>100</v>
      </c>
      <c r="U54" s="405">
        <f t="shared" si="18"/>
        <v>74.626865671641781</v>
      </c>
      <c r="V54" s="408" t="s">
        <v>6</v>
      </c>
      <c r="W54" s="409" t="s">
        <v>6</v>
      </c>
      <c r="X54" s="2"/>
      <c r="Y54" s="2"/>
      <c r="Z54" s="2"/>
      <c r="AA54" s="3"/>
    </row>
    <row r="55" spans="1:27" ht="15.75">
      <c r="A55" s="236" t="s">
        <v>28</v>
      </c>
      <c r="B55" s="450">
        <v>100</v>
      </c>
      <c r="C55" s="457">
        <f t="shared" si="10"/>
        <v>1</v>
      </c>
      <c r="D55" s="462">
        <v>3.0380000000000001E-2</v>
      </c>
      <c r="E55" s="391">
        <f t="shared" si="11"/>
        <v>9.8000000000000007</v>
      </c>
      <c r="F55" s="425">
        <v>100</v>
      </c>
      <c r="G55" s="391">
        <f t="shared" si="12"/>
        <v>403.14452731304175</v>
      </c>
      <c r="H55" s="425">
        <v>100</v>
      </c>
      <c r="I55" s="391">
        <f t="shared" si="13"/>
        <v>76.92307692307692</v>
      </c>
      <c r="J55" s="412">
        <v>100</v>
      </c>
      <c r="K55" s="413">
        <f t="shared" si="19"/>
        <v>4.1322314049586781</v>
      </c>
      <c r="L55" s="463">
        <v>2.4300000000000002</v>
      </c>
      <c r="M55" s="405">
        <f t="shared" si="14"/>
        <v>216.96428571428572</v>
      </c>
      <c r="N55" s="464">
        <v>100</v>
      </c>
      <c r="O55" s="405">
        <f t="shared" si="15"/>
        <v>33.11258278145695</v>
      </c>
      <c r="P55" s="412">
        <v>100</v>
      </c>
      <c r="Q55" s="413">
        <f t="shared" si="16"/>
        <v>1</v>
      </c>
      <c r="R55" s="414">
        <v>6.0740000000000002E-2</v>
      </c>
      <c r="S55" s="405">
        <f t="shared" si="17"/>
        <v>12.575569358178054</v>
      </c>
      <c r="T55" s="464">
        <v>100</v>
      </c>
      <c r="U55" s="405">
        <f t="shared" si="18"/>
        <v>74.626865671641781</v>
      </c>
      <c r="V55" s="415" t="s">
        <v>6</v>
      </c>
      <c r="W55" s="409" t="s">
        <v>6</v>
      </c>
      <c r="X55" s="2"/>
      <c r="Y55" s="2"/>
      <c r="Z55" s="2"/>
      <c r="AA55" s="3"/>
    </row>
    <row r="56" spans="1:27" ht="15.75">
      <c r="A56" s="236" t="s">
        <v>29</v>
      </c>
      <c r="B56" s="450">
        <v>100</v>
      </c>
      <c r="C56" s="457">
        <f t="shared" si="10"/>
        <v>1</v>
      </c>
      <c r="D56" s="402">
        <v>5.5730000000000002E-2</v>
      </c>
      <c r="E56" s="391">
        <f t="shared" si="11"/>
        <v>17.977419354838712</v>
      </c>
      <c r="F56" s="402">
        <v>0.48343999999999998</v>
      </c>
      <c r="G56" s="391">
        <f t="shared" si="12"/>
        <v>1.948961902842169</v>
      </c>
      <c r="H56" s="429">
        <v>1.99</v>
      </c>
      <c r="I56" s="391">
        <f t="shared" si="13"/>
        <v>1.5307692307692307</v>
      </c>
      <c r="J56" s="412">
        <v>100</v>
      </c>
      <c r="K56" s="413">
        <f t="shared" si="19"/>
        <v>4.1322314049586781</v>
      </c>
      <c r="L56" s="407">
        <v>8.9700000000000005E-3</v>
      </c>
      <c r="M56" s="405">
        <f t="shared" si="14"/>
        <v>0.80089285714285718</v>
      </c>
      <c r="N56" s="432">
        <v>33.799999999999997</v>
      </c>
      <c r="O56" s="405">
        <f t="shared" si="15"/>
        <v>11.19205298013245</v>
      </c>
      <c r="P56" s="412">
        <v>100</v>
      </c>
      <c r="Q56" s="413">
        <f t="shared" si="16"/>
        <v>1</v>
      </c>
      <c r="R56" s="407">
        <v>3.3899999999999998E-3</v>
      </c>
      <c r="S56" s="405">
        <f t="shared" si="17"/>
        <v>0.70186335403726707</v>
      </c>
      <c r="T56" s="407">
        <v>0.49048000000000003</v>
      </c>
      <c r="U56" s="405">
        <f t="shared" si="18"/>
        <v>0.36602985074626865</v>
      </c>
      <c r="V56" s="415" t="s">
        <v>6</v>
      </c>
      <c r="W56" s="409" t="s">
        <v>6</v>
      </c>
      <c r="X56" s="2"/>
      <c r="Y56" s="2"/>
      <c r="Z56" s="2"/>
      <c r="AA56" s="3"/>
    </row>
    <row r="57" spans="1:27" ht="15.75">
      <c r="A57" s="236" t="s">
        <v>30</v>
      </c>
      <c r="B57" s="450">
        <v>100</v>
      </c>
      <c r="C57" s="457">
        <f t="shared" si="10"/>
        <v>1</v>
      </c>
      <c r="D57" s="402">
        <v>2.5699999999999998E-3</v>
      </c>
      <c r="E57" s="391">
        <f t="shared" si="11"/>
        <v>0.82903225806451608</v>
      </c>
      <c r="F57" s="429">
        <v>1.01</v>
      </c>
      <c r="G57" s="391">
        <f t="shared" si="12"/>
        <v>4.071759725861722</v>
      </c>
      <c r="H57" s="429">
        <v>5.16</v>
      </c>
      <c r="I57" s="391">
        <f t="shared" si="13"/>
        <v>3.9692307692307693</v>
      </c>
      <c r="J57" s="412">
        <v>100</v>
      </c>
      <c r="K57" s="413">
        <f t="shared" si="19"/>
        <v>4.1322314049586781</v>
      </c>
      <c r="L57" s="420">
        <v>2.3859999999999999E-2</v>
      </c>
      <c r="M57" s="413">
        <f t="shared" si="14"/>
        <v>2.1303571428571426</v>
      </c>
      <c r="N57" s="412">
        <v>100</v>
      </c>
      <c r="O57" s="413">
        <f t="shared" si="15"/>
        <v>33.11258278145695</v>
      </c>
      <c r="P57" s="412">
        <v>100</v>
      </c>
      <c r="Q57" s="413">
        <f t="shared" si="16"/>
        <v>1</v>
      </c>
      <c r="R57" s="407">
        <v>4.6899999999999997E-3</v>
      </c>
      <c r="S57" s="405">
        <f t="shared" si="17"/>
        <v>0.97101449275362306</v>
      </c>
      <c r="T57" s="407">
        <v>0.72316999999999998</v>
      </c>
      <c r="U57" s="405">
        <f t="shared" si="18"/>
        <v>0.53967910447761192</v>
      </c>
      <c r="V57" s="415" t="s">
        <v>6</v>
      </c>
      <c r="W57" s="409" t="s">
        <v>6</v>
      </c>
      <c r="X57" s="2"/>
      <c r="Y57" s="2"/>
      <c r="Z57" s="2"/>
      <c r="AA57" s="3"/>
    </row>
    <row r="58" spans="1:27" ht="15.75">
      <c r="A58" s="421" t="s">
        <v>37</v>
      </c>
      <c r="B58" s="450">
        <v>100</v>
      </c>
      <c r="C58" s="457">
        <f t="shared" si="10"/>
        <v>1</v>
      </c>
      <c r="D58" s="425">
        <v>100</v>
      </c>
      <c r="E58" s="391">
        <f t="shared" si="11"/>
        <v>32258.064516129034</v>
      </c>
      <c r="F58" s="425">
        <v>100</v>
      </c>
      <c r="G58" s="391">
        <f t="shared" si="12"/>
        <v>403.14452731304175</v>
      </c>
      <c r="H58" s="425">
        <v>100</v>
      </c>
      <c r="I58" s="391">
        <f t="shared" ref="I58:I63" si="20">H58/H$42</f>
        <v>76.92307692307692</v>
      </c>
      <c r="J58" s="423">
        <v>100</v>
      </c>
      <c r="K58" s="424">
        <f t="shared" si="19"/>
        <v>4.1322314049586781</v>
      </c>
      <c r="L58" s="423">
        <v>100</v>
      </c>
      <c r="M58" s="424">
        <f t="shared" si="14"/>
        <v>8928.5714285714294</v>
      </c>
      <c r="N58" s="423">
        <v>100</v>
      </c>
      <c r="O58" s="424">
        <f t="shared" si="15"/>
        <v>33.11258278145695</v>
      </c>
      <c r="P58" s="423">
        <v>100</v>
      </c>
      <c r="Q58" s="424">
        <f t="shared" si="16"/>
        <v>1</v>
      </c>
      <c r="R58" s="425">
        <v>100</v>
      </c>
      <c r="S58" s="405">
        <f t="shared" si="17"/>
        <v>20703.933747412008</v>
      </c>
      <c r="T58" s="425">
        <v>100</v>
      </c>
      <c r="U58" s="405">
        <f t="shared" si="18"/>
        <v>74.626865671641781</v>
      </c>
      <c r="V58" s="426" t="s">
        <v>45</v>
      </c>
      <c r="W58" s="427" t="s">
        <v>45</v>
      </c>
      <c r="X58" s="2"/>
      <c r="Y58" s="2"/>
      <c r="Z58" s="2"/>
      <c r="AA58" s="3"/>
    </row>
    <row r="59" spans="1:27" ht="15.75">
      <c r="A59" s="236" t="s">
        <v>31</v>
      </c>
      <c r="B59" s="450">
        <v>100</v>
      </c>
      <c r="C59" s="457">
        <f t="shared" si="10"/>
        <v>1</v>
      </c>
      <c r="D59" s="402">
        <v>2.99E-3</v>
      </c>
      <c r="E59" s="391">
        <f>D59/D$42</f>
        <v>0.96451612903225814</v>
      </c>
      <c r="F59" s="402">
        <v>0.21373</v>
      </c>
      <c r="G59" s="391">
        <f>F59/F$42</f>
        <v>0.86164079822616413</v>
      </c>
      <c r="H59" s="403">
        <v>100</v>
      </c>
      <c r="I59" s="391">
        <f t="shared" si="20"/>
        <v>76.92307692307692</v>
      </c>
      <c r="J59" s="412">
        <v>100</v>
      </c>
      <c r="K59" s="413">
        <f t="shared" si="19"/>
        <v>4.1322314049586781</v>
      </c>
      <c r="L59" s="420">
        <v>1.324E-2</v>
      </c>
      <c r="M59" s="413">
        <f t="shared" si="14"/>
        <v>1.1821428571428572</v>
      </c>
      <c r="N59" s="412">
        <v>100</v>
      </c>
      <c r="O59" s="413">
        <f t="shared" si="15"/>
        <v>33.11258278145695</v>
      </c>
      <c r="P59" s="412">
        <v>100</v>
      </c>
      <c r="Q59" s="413">
        <f t="shared" si="16"/>
        <v>1</v>
      </c>
      <c r="R59" s="407">
        <v>6.1599999999999997E-3</v>
      </c>
      <c r="S59" s="405">
        <f>R59/R$42</f>
        <v>1.2753623188405796</v>
      </c>
      <c r="T59" s="407">
        <v>0.36801</v>
      </c>
      <c r="U59" s="405">
        <f>T59/T$42</f>
        <v>0.27463432835820895</v>
      </c>
      <c r="V59" s="415" t="s">
        <v>6</v>
      </c>
      <c r="W59" s="409" t="s">
        <v>6</v>
      </c>
      <c r="X59" s="2"/>
      <c r="Y59" s="2"/>
      <c r="Z59" s="2"/>
      <c r="AA59" s="3"/>
    </row>
    <row r="60" spans="1:27" ht="15.75">
      <c r="A60" s="236" t="s">
        <v>32</v>
      </c>
      <c r="B60" s="450">
        <v>100</v>
      </c>
      <c r="C60" s="457">
        <f t="shared" si="10"/>
        <v>1</v>
      </c>
      <c r="D60" s="462">
        <v>3.2200000000000002E-3</v>
      </c>
      <c r="E60" s="391">
        <f>D60/D$42</f>
        <v>1.0387096774193549</v>
      </c>
      <c r="F60" s="462">
        <v>0.80803999999999998</v>
      </c>
      <c r="G60" s="391">
        <f>F60/F$42</f>
        <v>3.2575690385003022</v>
      </c>
      <c r="H60" s="465">
        <v>13.2</v>
      </c>
      <c r="I60" s="391">
        <f t="shared" si="20"/>
        <v>10.153846153846153</v>
      </c>
      <c r="J60" s="412">
        <v>100</v>
      </c>
      <c r="K60" s="413">
        <f t="shared" si="19"/>
        <v>4.1322314049586781</v>
      </c>
      <c r="L60" s="414">
        <v>2.5739999999999999E-2</v>
      </c>
      <c r="M60" s="405">
        <f t="shared" si="14"/>
        <v>2.2982142857142858</v>
      </c>
      <c r="N60" s="464">
        <v>100</v>
      </c>
      <c r="O60" s="405">
        <f t="shared" si="15"/>
        <v>33.11258278145695</v>
      </c>
      <c r="P60" s="412">
        <v>100</v>
      </c>
      <c r="Q60" s="413">
        <f t="shared" si="16"/>
        <v>1</v>
      </c>
      <c r="R60" s="414">
        <v>8.3199999999999993E-3</v>
      </c>
      <c r="S60" s="405">
        <f>R60/R$42</f>
        <v>1.7225672877846789</v>
      </c>
      <c r="T60" s="463">
        <v>1.38</v>
      </c>
      <c r="U60" s="405">
        <f>T60/T$42</f>
        <v>1.0298507462686566</v>
      </c>
      <c r="V60" s="415" t="s">
        <v>6</v>
      </c>
      <c r="W60" s="409" t="s">
        <v>6</v>
      </c>
      <c r="X60" s="2"/>
      <c r="Y60" s="2"/>
      <c r="Z60" s="2"/>
      <c r="AA60" s="3"/>
    </row>
    <row r="61" spans="1:27" ht="15.75">
      <c r="A61" s="236" t="s">
        <v>33</v>
      </c>
      <c r="B61" s="450">
        <v>100</v>
      </c>
      <c r="C61" s="457">
        <f t="shared" si="10"/>
        <v>1</v>
      </c>
      <c r="D61" s="402">
        <v>7.8899999999999994E-3</v>
      </c>
      <c r="E61" s="391">
        <f>D61/D$42</f>
        <v>2.5451612903225804</v>
      </c>
      <c r="F61" s="411">
        <v>30</v>
      </c>
      <c r="G61" s="391">
        <f>F61/F$42</f>
        <v>120.94335819391252</v>
      </c>
      <c r="H61" s="403">
        <v>100</v>
      </c>
      <c r="I61" s="391">
        <f t="shared" si="20"/>
        <v>76.92307692307692</v>
      </c>
      <c r="J61" s="406">
        <v>100</v>
      </c>
      <c r="K61" s="405">
        <f t="shared" si="19"/>
        <v>4.1322314049586781</v>
      </c>
      <c r="L61" s="431">
        <v>6.05</v>
      </c>
      <c r="M61" s="405">
        <f t="shared" si="14"/>
        <v>540.17857142857144</v>
      </c>
      <c r="N61" s="406">
        <v>100</v>
      </c>
      <c r="O61" s="405">
        <f t="shared" si="15"/>
        <v>33.11258278145695</v>
      </c>
      <c r="P61" s="412">
        <v>100</v>
      </c>
      <c r="Q61" s="413">
        <f t="shared" si="16"/>
        <v>1</v>
      </c>
      <c r="R61" s="407">
        <v>2.2210000000000001E-2</v>
      </c>
      <c r="S61" s="405">
        <f>R61/R$42</f>
        <v>4.5983436853002067</v>
      </c>
      <c r="T61" s="432">
        <v>21.9</v>
      </c>
      <c r="U61" s="405">
        <f>T61/T$42</f>
        <v>16.343283582089551</v>
      </c>
      <c r="V61" s="415" t="s">
        <v>6</v>
      </c>
      <c r="W61" s="409" t="s">
        <v>6</v>
      </c>
      <c r="X61" s="2"/>
      <c r="Y61" s="2"/>
      <c r="Z61" s="2"/>
      <c r="AA61" s="3"/>
    </row>
    <row r="62" spans="1:27" ht="15.75">
      <c r="A62" s="236" t="s">
        <v>34</v>
      </c>
      <c r="B62" s="450">
        <v>100</v>
      </c>
      <c r="C62" s="457">
        <f t="shared" si="10"/>
        <v>1</v>
      </c>
      <c r="D62" s="402">
        <v>6.8700000000000002E-3</v>
      </c>
      <c r="E62" s="391">
        <f>D62/D$42</f>
        <v>2.2161290322580647</v>
      </c>
      <c r="F62" s="411">
        <v>50</v>
      </c>
      <c r="G62" s="391">
        <f>F62/F$42</f>
        <v>201.57226365652087</v>
      </c>
      <c r="H62" s="403">
        <v>100</v>
      </c>
      <c r="I62" s="391">
        <f t="shared" si="20"/>
        <v>76.92307692307692</v>
      </c>
      <c r="J62" s="406">
        <v>100</v>
      </c>
      <c r="K62" s="413">
        <f t="shared" si="19"/>
        <v>4.1322314049586781</v>
      </c>
      <c r="L62" s="407">
        <v>7.0389999999999994E-2</v>
      </c>
      <c r="M62" s="405">
        <f t="shared" si="14"/>
        <v>6.2848214285714281</v>
      </c>
      <c r="N62" s="406">
        <v>100</v>
      </c>
      <c r="O62" s="405">
        <f t="shared" si="15"/>
        <v>33.11258278145695</v>
      </c>
      <c r="P62" s="412">
        <v>100</v>
      </c>
      <c r="Q62" s="413">
        <f t="shared" si="16"/>
        <v>1</v>
      </c>
      <c r="R62" s="407">
        <v>1.285E-2</v>
      </c>
      <c r="S62" s="405">
        <f>R62/R$42</f>
        <v>2.660455486542443</v>
      </c>
      <c r="T62" s="406">
        <v>100</v>
      </c>
      <c r="U62" s="405">
        <f>T62/T$42</f>
        <v>74.626865671641781</v>
      </c>
      <c r="V62" s="415" t="s">
        <v>6</v>
      </c>
      <c r="W62" s="434" t="s">
        <v>6</v>
      </c>
      <c r="X62" s="2"/>
      <c r="Y62" s="2"/>
      <c r="Z62" s="2"/>
      <c r="AA62" s="3"/>
    </row>
    <row r="63" spans="1:27" ht="15.75">
      <c r="A63" s="236" t="s">
        <v>35</v>
      </c>
      <c r="B63" s="450">
        <v>100</v>
      </c>
      <c r="C63" s="457">
        <f t="shared" si="10"/>
        <v>1</v>
      </c>
      <c r="D63" s="402">
        <v>2.7299999999999998E-3</v>
      </c>
      <c r="E63" s="391">
        <f>D63/D$42</f>
        <v>0.88064516129032255</v>
      </c>
      <c r="F63" s="402">
        <v>0.16550000000000001</v>
      </c>
      <c r="G63" s="391">
        <f>F63/F$42</f>
        <v>0.66720419270308406</v>
      </c>
      <c r="H63" s="429">
        <v>1.3</v>
      </c>
      <c r="I63" s="391">
        <f t="shared" si="20"/>
        <v>1</v>
      </c>
      <c r="J63" s="406">
        <v>100</v>
      </c>
      <c r="K63" s="413">
        <f t="shared" si="19"/>
        <v>4.1322314049586781</v>
      </c>
      <c r="L63" s="407">
        <v>9.4500000000000001E-3</v>
      </c>
      <c r="M63" s="405">
        <f t="shared" si="14"/>
        <v>0.84375</v>
      </c>
      <c r="N63" s="431">
        <v>2.64</v>
      </c>
      <c r="O63" s="405">
        <f t="shared" si="15"/>
        <v>0.8741721854304636</v>
      </c>
      <c r="P63" s="406">
        <v>100</v>
      </c>
      <c r="Q63" s="413">
        <f t="shared" si="16"/>
        <v>1</v>
      </c>
      <c r="R63" s="407">
        <v>5.11E-3</v>
      </c>
      <c r="S63" s="405">
        <f>R63/R$42</f>
        <v>1.0579710144927537</v>
      </c>
      <c r="T63" s="431">
        <v>2.76</v>
      </c>
      <c r="U63" s="405">
        <f>T63/T$42</f>
        <v>2.0597014925373132</v>
      </c>
      <c r="V63" s="415" t="s">
        <v>6</v>
      </c>
      <c r="W63" s="409" t="s">
        <v>6</v>
      </c>
      <c r="X63" s="2"/>
      <c r="Y63" s="2"/>
      <c r="Z63" s="2"/>
      <c r="AA63" s="3"/>
    </row>
    <row r="64" spans="1:27" ht="31.5">
      <c r="A64" s="236" t="s">
        <v>36</v>
      </c>
      <c r="B64" s="450" t="s">
        <v>38</v>
      </c>
      <c r="C64" s="457"/>
      <c r="D64" s="436" t="s">
        <v>38</v>
      </c>
      <c r="E64" s="391"/>
      <c r="F64" s="436" t="s">
        <v>38</v>
      </c>
      <c r="G64" s="391"/>
      <c r="H64" s="436" t="s">
        <v>38</v>
      </c>
      <c r="I64" s="391"/>
      <c r="J64" s="439" t="s">
        <v>38</v>
      </c>
      <c r="K64" s="466"/>
      <c r="L64" s="439" t="s">
        <v>38</v>
      </c>
      <c r="M64" s="466"/>
      <c r="N64" s="439" t="s">
        <v>38</v>
      </c>
      <c r="O64" s="466"/>
      <c r="P64" s="437" t="s">
        <v>38</v>
      </c>
      <c r="Q64" s="405"/>
      <c r="R64" s="439" t="s">
        <v>38</v>
      </c>
      <c r="S64" s="405"/>
      <c r="T64" s="439" t="s">
        <v>38</v>
      </c>
      <c r="U64" s="405"/>
      <c r="V64" s="415" t="s">
        <v>6</v>
      </c>
      <c r="W64" s="409" t="s">
        <v>6</v>
      </c>
      <c r="X64" s="2"/>
      <c r="Y64" s="2"/>
      <c r="Z64" s="2"/>
      <c r="AA64" s="3"/>
    </row>
    <row r="65" spans="1:27" ht="31.5">
      <c r="A65" s="234" t="s">
        <v>56</v>
      </c>
      <c r="B65" s="467">
        <v>100</v>
      </c>
      <c r="C65" s="468">
        <f>B65/B$42</f>
        <v>1</v>
      </c>
      <c r="D65" s="469">
        <v>11.1</v>
      </c>
      <c r="E65" s="440">
        <f>D65/D$42</f>
        <v>3580.6451612903224</v>
      </c>
      <c r="F65" s="470">
        <v>100</v>
      </c>
      <c r="G65" s="440">
        <f>F65/F$42</f>
        <v>403.14452731304175</v>
      </c>
      <c r="H65" s="470">
        <v>100</v>
      </c>
      <c r="I65" s="440">
        <f>H65/H$42</f>
        <v>76.92307692307692</v>
      </c>
      <c r="J65" s="471">
        <v>100</v>
      </c>
      <c r="K65" s="442">
        <f>J65/J$42</f>
        <v>4.1322314049586781</v>
      </c>
      <c r="L65" s="471">
        <v>100</v>
      </c>
      <c r="M65" s="442">
        <f>L65/L$42</f>
        <v>8928.5714285714294</v>
      </c>
      <c r="N65" s="471">
        <v>100</v>
      </c>
      <c r="O65" s="442">
        <f>N65/N$42</f>
        <v>33.11258278145695</v>
      </c>
      <c r="P65" s="472">
        <v>100</v>
      </c>
      <c r="Q65" s="442">
        <f>P65/P$42</f>
        <v>1</v>
      </c>
      <c r="R65" s="473">
        <v>6.58</v>
      </c>
      <c r="S65" s="442">
        <f>R65/R$42</f>
        <v>1362.3188405797102</v>
      </c>
      <c r="T65" s="471">
        <v>100</v>
      </c>
      <c r="U65" s="442">
        <f>T65/T$42</f>
        <v>74.626865671641781</v>
      </c>
      <c r="V65" s="474" t="s">
        <v>6</v>
      </c>
      <c r="W65" s="475" t="s">
        <v>6</v>
      </c>
      <c r="X65" s="2"/>
      <c r="Y65" s="2"/>
      <c r="Z65" s="2"/>
      <c r="AA65" s="3"/>
    </row>
  </sheetData>
  <mergeCells count="2">
    <mergeCell ref="V10:W10"/>
    <mergeCell ref="V39:W39"/>
  </mergeCells>
  <printOptions horizontalCentered="1" verticalCentered="1"/>
  <pageMargins left="0" right="0" top="0.25" bottom="0.25" header="0.25" footer="0.25"/>
  <pageSetup scale="43" orientation="landscape" r:id="rId1"/>
  <headerFooter alignWithMargins="0">
    <oddHeader>&amp;F</oddHeader>
    <oddFooter>&amp;Z&amp;F&amp;RPage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opLeftCell="A22" zoomScale="85" zoomScaleNormal="85" zoomScaleSheetLayoutView="50" workbookViewId="0">
      <selection activeCell="E14" sqref="E14"/>
    </sheetView>
  </sheetViews>
  <sheetFormatPr defaultRowHeight="12.75"/>
  <cols>
    <col min="1" max="1" width="26.42578125" style="4" customWidth="1"/>
    <col min="2" max="18" width="12.7109375" style="2" customWidth="1"/>
    <col min="19" max="19" width="12.7109375" style="3" customWidth="1"/>
    <col min="20" max="34" width="12.7109375" customWidth="1"/>
    <col min="35" max="35" width="11.28515625" customWidth="1"/>
  </cols>
  <sheetData>
    <row r="1" spans="1:21" s="3" customFormat="1" ht="18">
      <c r="A1" s="1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s="3" customFormat="1" ht="18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s="3" customFormat="1" ht="18.75">
      <c r="A3" s="1" t="s">
        <v>0</v>
      </c>
      <c r="B3" s="2"/>
      <c r="C3" s="2"/>
      <c r="D3" s="2"/>
      <c r="E3" s="2"/>
      <c r="F3" s="2"/>
      <c r="G3" s="2"/>
      <c r="H3" s="322" t="s">
        <v>55</v>
      </c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3" customFormat="1" ht="18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3" customFormat="1" ht="18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U5" s="32"/>
    </row>
    <row r="6" spans="1:21" s="3" customFormat="1" ht="18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15"/>
    </row>
    <row r="7" spans="1:21">
      <c r="A7"/>
      <c r="B7"/>
      <c r="C7"/>
      <c r="D7" s="225"/>
      <c r="E7"/>
      <c r="F7"/>
      <c r="G7"/>
      <c r="H7"/>
      <c r="I7"/>
      <c r="J7"/>
      <c r="K7"/>
      <c r="L7"/>
      <c r="M7"/>
      <c r="N7"/>
      <c r="O7"/>
      <c r="P7"/>
      <c r="Q7"/>
      <c r="R7" s="225"/>
      <c r="S7"/>
    </row>
    <row r="8" spans="1:2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21">
      <c r="A9"/>
      <c r="B9"/>
      <c r="C9"/>
      <c r="D9"/>
      <c r="E9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5"/>
      <c r="Q9" s="225"/>
      <c r="R9"/>
      <c r="S9"/>
    </row>
    <row r="10" spans="1:21" ht="18.75" customHeight="1">
      <c r="A10" s="202" t="s">
        <v>3</v>
      </c>
      <c r="B10" s="251" t="s">
        <v>10</v>
      </c>
      <c r="C10" s="252"/>
      <c r="D10" s="228"/>
      <c r="E10" s="237"/>
      <c r="F10" s="223" t="s">
        <v>41</v>
      </c>
      <c r="G10" s="253"/>
      <c r="H10" s="224"/>
      <c r="I10" s="257"/>
      <c r="J10" s="256" t="s">
        <v>42</v>
      </c>
      <c r="K10" s="260"/>
      <c r="L10" s="228"/>
      <c r="M10" s="260"/>
      <c r="N10" s="935" t="s">
        <v>7</v>
      </c>
      <c r="O10" s="936"/>
      <c r="R10"/>
      <c r="S10"/>
    </row>
    <row r="11" spans="1:21" ht="18">
      <c r="A11" s="7" t="s">
        <v>5</v>
      </c>
      <c r="B11" s="230" t="s">
        <v>46</v>
      </c>
      <c r="C11" s="250" t="s">
        <v>43</v>
      </c>
      <c r="D11" s="229" t="s">
        <v>13</v>
      </c>
      <c r="E11" s="246" t="s">
        <v>43</v>
      </c>
      <c r="F11" s="229" t="s">
        <v>47</v>
      </c>
      <c r="G11" s="254" t="s">
        <v>43</v>
      </c>
      <c r="H11" s="259" t="s">
        <v>48</v>
      </c>
      <c r="I11" s="246" t="s">
        <v>43</v>
      </c>
      <c r="J11" s="259" t="s">
        <v>44</v>
      </c>
      <c r="K11" s="254" t="s">
        <v>43</v>
      </c>
      <c r="L11" s="295" t="s">
        <v>14</v>
      </c>
      <c r="M11" s="262" t="s">
        <v>43</v>
      </c>
      <c r="N11" s="261" t="s">
        <v>8</v>
      </c>
      <c r="O11" s="278" t="s">
        <v>9</v>
      </c>
      <c r="P11" s="225"/>
      <c r="Q11" s="225"/>
      <c r="R11"/>
      <c r="S11"/>
    </row>
    <row r="12" spans="1:21" ht="18">
      <c r="A12" s="363" t="s">
        <v>52</v>
      </c>
      <c r="B12" s="112">
        <v>2.58</v>
      </c>
      <c r="C12" s="238"/>
      <c r="D12" s="293">
        <v>2E-3</v>
      </c>
      <c r="E12" s="294"/>
      <c r="F12" s="112">
        <v>0.33400000000000002</v>
      </c>
      <c r="G12" s="255"/>
      <c r="H12" s="112">
        <v>1E-3</v>
      </c>
      <c r="I12" s="258"/>
      <c r="J12" s="112">
        <v>0.308</v>
      </c>
      <c r="K12" s="255"/>
      <c r="L12" s="112">
        <v>1E-3</v>
      </c>
      <c r="M12" s="238"/>
      <c r="N12" s="226"/>
      <c r="O12" s="238"/>
      <c r="P12"/>
      <c r="Q12"/>
      <c r="R12"/>
      <c r="S12"/>
    </row>
    <row r="13" spans="1:21" ht="18">
      <c r="A13" s="222" t="s">
        <v>53</v>
      </c>
      <c r="B13" s="231">
        <v>7.9</v>
      </c>
      <c r="C13" s="239"/>
      <c r="D13" s="137">
        <v>1.07E-3</v>
      </c>
      <c r="E13" s="248"/>
      <c r="F13" s="89">
        <v>0.92966000000000004</v>
      </c>
      <c r="G13" s="264"/>
      <c r="H13" s="286">
        <v>2.5100000000000001E-3</v>
      </c>
      <c r="I13" s="287"/>
      <c r="J13" s="137">
        <v>0.59206999999999999</v>
      </c>
      <c r="K13" s="264"/>
      <c r="L13" s="286">
        <v>1.3600000000000001E-3</v>
      </c>
      <c r="M13" s="287"/>
      <c r="N13" s="277" t="s">
        <v>6</v>
      </c>
      <c r="O13" s="292" t="s">
        <v>6</v>
      </c>
      <c r="P13"/>
      <c r="Q13"/>
      <c r="R13"/>
      <c r="S13"/>
    </row>
    <row r="14" spans="1:21" ht="18">
      <c r="A14" s="222" t="s">
        <v>16</v>
      </c>
      <c r="B14" s="231">
        <v>38</v>
      </c>
      <c r="C14" s="240">
        <f t="shared" ref="C14:C34" si="0">B14/B$13</f>
        <v>4.8101265822784809</v>
      </c>
      <c r="D14" s="137">
        <v>1.0200000000000001E-3</v>
      </c>
      <c r="E14" s="240">
        <f t="shared" ref="E14:E28" si="1">D14/D$13</f>
        <v>0.95327102803738328</v>
      </c>
      <c r="F14" s="89">
        <v>0.39916000000000001</v>
      </c>
      <c r="G14" s="276">
        <f t="shared" ref="G14:G34" si="2">F14/F$13</f>
        <v>0.42936127186283157</v>
      </c>
      <c r="H14" s="135">
        <v>3.82E-3</v>
      </c>
      <c r="I14" s="275">
        <f t="shared" ref="I14:I34" si="3">H14/H$13</f>
        <v>1.5219123505976095</v>
      </c>
      <c r="J14" s="137">
        <v>0.14207</v>
      </c>
      <c r="K14" s="276">
        <f t="shared" ref="K14:K34" si="4">J14/J$13</f>
        <v>0.23995473508200044</v>
      </c>
      <c r="L14" s="135">
        <v>2.2799999999999999E-3</v>
      </c>
      <c r="M14" s="275">
        <f t="shared" ref="M14:M28" si="5">L14/L$13</f>
        <v>1.6764705882352939</v>
      </c>
      <c r="N14" s="277" t="s">
        <v>6</v>
      </c>
      <c r="O14" s="292" t="s">
        <v>6</v>
      </c>
      <c r="P14"/>
      <c r="Q14"/>
      <c r="R14"/>
      <c r="S14"/>
    </row>
    <row r="15" spans="1:21" ht="18">
      <c r="A15" s="222" t="s">
        <v>17</v>
      </c>
      <c r="B15" s="231">
        <v>100</v>
      </c>
      <c r="C15" s="240">
        <f t="shared" si="0"/>
        <v>12.658227848101266</v>
      </c>
      <c r="D15" s="137">
        <v>3.63E-3</v>
      </c>
      <c r="E15" s="240">
        <f t="shared" si="1"/>
        <v>3.3925233644859811</v>
      </c>
      <c r="F15" s="170">
        <v>100</v>
      </c>
      <c r="G15" s="265">
        <f t="shared" si="2"/>
        <v>107.56620700040875</v>
      </c>
      <c r="H15" s="135">
        <v>2.341E-2</v>
      </c>
      <c r="I15" s="275">
        <f t="shared" si="3"/>
        <v>9.3266932270916332</v>
      </c>
      <c r="J15" s="134">
        <v>2.04</v>
      </c>
      <c r="K15" s="265">
        <f t="shared" si="4"/>
        <v>3.4455385342949314</v>
      </c>
      <c r="L15" s="135">
        <v>1.255E-2</v>
      </c>
      <c r="M15" s="275">
        <f t="shared" si="5"/>
        <v>9.227941176470587</v>
      </c>
      <c r="N15" s="277" t="s">
        <v>6</v>
      </c>
      <c r="O15" s="292" t="s">
        <v>6</v>
      </c>
      <c r="P15" s="3"/>
      <c r="Q15"/>
      <c r="R15"/>
      <c r="S15"/>
    </row>
    <row r="16" spans="1:21" ht="18">
      <c r="A16" s="222" t="s">
        <v>18</v>
      </c>
      <c r="B16" s="231">
        <v>1.67</v>
      </c>
      <c r="C16" s="241">
        <f t="shared" si="0"/>
        <v>0.21139240506329113</v>
      </c>
      <c r="D16" s="137">
        <v>1.42E-3</v>
      </c>
      <c r="E16" s="240">
        <f t="shared" si="1"/>
        <v>1.3271028037383179</v>
      </c>
      <c r="F16" s="89">
        <v>0.83575999999999995</v>
      </c>
      <c r="G16" s="276">
        <f t="shared" si="2"/>
        <v>0.89899533162661605</v>
      </c>
      <c r="H16" s="135">
        <v>2.5999999999999999E-3</v>
      </c>
      <c r="I16" s="275">
        <f t="shared" si="3"/>
        <v>1.0358565737051793</v>
      </c>
      <c r="J16" s="137">
        <v>0.27159</v>
      </c>
      <c r="K16" s="276">
        <f t="shared" si="4"/>
        <v>0.45871265222017665</v>
      </c>
      <c r="L16" s="135">
        <v>1.99E-3</v>
      </c>
      <c r="M16" s="275">
        <f t="shared" si="5"/>
        <v>1.463235294117647</v>
      </c>
      <c r="N16" s="277" t="s">
        <v>6</v>
      </c>
      <c r="O16" s="292" t="s">
        <v>6</v>
      </c>
      <c r="P16" s="3"/>
      <c r="Q16"/>
      <c r="R16"/>
      <c r="S16"/>
    </row>
    <row r="17" spans="1:19" ht="18">
      <c r="A17" s="222" t="s">
        <v>19</v>
      </c>
      <c r="B17" s="231">
        <v>100</v>
      </c>
      <c r="C17" s="240">
        <f t="shared" si="0"/>
        <v>12.658227848101266</v>
      </c>
      <c r="D17" s="137">
        <v>2.0400000000000001E-3</v>
      </c>
      <c r="E17" s="240">
        <f t="shared" si="1"/>
        <v>1.9065420560747666</v>
      </c>
      <c r="F17" s="94">
        <v>22.7</v>
      </c>
      <c r="G17" s="265">
        <f t="shared" si="2"/>
        <v>24.417528989092784</v>
      </c>
      <c r="H17" s="135">
        <v>9.7900000000000001E-3</v>
      </c>
      <c r="I17" s="275">
        <f t="shared" si="3"/>
        <v>3.9003984063745021</v>
      </c>
      <c r="J17" s="134">
        <v>9.01</v>
      </c>
      <c r="K17" s="265">
        <f t="shared" si="4"/>
        <v>15.217795193135947</v>
      </c>
      <c r="L17" s="135">
        <v>4.0899999999999999E-3</v>
      </c>
      <c r="M17" s="275">
        <f t="shared" si="5"/>
        <v>3.0073529411764701</v>
      </c>
      <c r="N17" s="277" t="s">
        <v>6</v>
      </c>
      <c r="O17" s="292" t="s">
        <v>6</v>
      </c>
      <c r="P17" s="3"/>
      <c r="Q17"/>
      <c r="R17"/>
      <c r="S17"/>
    </row>
    <row r="18" spans="1:19" ht="18">
      <c r="A18" s="222" t="s">
        <v>20</v>
      </c>
      <c r="B18" s="231">
        <v>100</v>
      </c>
      <c r="C18" s="240">
        <f t="shared" si="0"/>
        <v>12.658227848101266</v>
      </c>
      <c r="D18" s="137">
        <v>3.14E-3</v>
      </c>
      <c r="E18" s="240">
        <f t="shared" si="1"/>
        <v>2.9345794392523366</v>
      </c>
      <c r="F18" s="94">
        <v>24.8</v>
      </c>
      <c r="G18" s="265">
        <f t="shared" si="2"/>
        <v>26.676419336101372</v>
      </c>
      <c r="H18" s="135">
        <v>1.796E-2</v>
      </c>
      <c r="I18" s="275">
        <f t="shared" si="3"/>
        <v>7.1553784860557768</v>
      </c>
      <c r="J18" s="134">
        <v>7.29</v>
      </c>
      <c r="K18" s="265">
        <f t="shared" si="4"/>
        <v>12.312733291671593</v>
      </c>
      <c r="L18" s="135">
        <v>9.4699999999999993E-3</v>
      </c>
      <c r="M18" s="275">
        <f t="shared" si="5"/>
        <v>6.9632352941176459</v>
      </c>
      <c r="N18" s="277" t="s">
        <v>6</v>
      </c>
      <c r="O18" s="292" t="s">
        <v>6</v>
      </c>
      <c r="P18" s="3"/>
      <c r="Q18"/>
      <c r="R18"/>
      <c r="S18"/>
    </row>
    <row r="19" spans="1:19" ht="18">
      <c r="A19" s="222" t="s">
        <v>21</v>
      </c>
      <c r="B19" s="274">
        <v>50</v>
      </c>
      <c r="C19" s="240">
        <f t="shared" si="0"/>
        <v>6.3291139240506329</v>
      </c>
      <c r="D19" s="137">
        <v>6.4999999999999997E-4</v>
      </c>
      <c r="E19" s="241">
        <f t="shared" si="1"/>
        <v>0.60747663551401865</v>
      </c>
      <c r="F19" s="134">
        <v>1.95</v>
      </c>
      <c r="G19" s="266">
        <f t="shared" si="2"/>
        <v>2.0975410365079705</v>
      </c>
      <c r="H19" s="135">
        <v>3.1900000000000001E-3</v>
      </c>
      <c r="I19" s="275">
        <f t="shared" si="3"/>
        <v>1.2709163346613546</v>
      </c>
      <c r="J19" s="134">
        <v>1.36</v>
      </c>
      <c r="K19" s="265">
        <f t="shared" si="4"/>
        <v>2.2970256895299546</v>
      </c>
      <c r="L19" s="135">
        <v>1.92E-3</v>
      </c>
      <c r="M19" s="275">
        <f t="shared" si="5"/>
        <v>1.4117647058823528</v>
      </c>
      <c r="N19" s="277" t="s">
        <v>6</v>
      </c>
      <c r="O19" s="292" t="s">
        <v>6</v>
      </c>
      <c r="P19" s="3"/>
      <c r="Q19"/>
      <c r="R19"/>
      <c r="S19"/>
    </row>
    <row r="20" spans="1:19" ht="18">
      <c r="A20" s="222" t="s">
        <v>22</v>
      </c>
      <c r="B20" s="231">
        <v>100</v>
      </c>
      <c r="C20" s="240">
        <f t="shared" si="0"/>
        <v>12.658227848101266</v>
      </c>
      <c r="D20" s="137">
        <v>1.15E-3</v>
      </c>
      <c r="E20" s="240">
        <f t="shared" si="1"/>
        <v>1.0747663551401869</v>
      </c>
      <c r="F20" s="134">
        <v>2.86</v>
      </c>
      <c r="G20" s="266">
        <f t="shared" si="2"/>
        <v>3.0763935202116901</v>
      </c>
      <c r="H20" s="135">
        <v>4.5900000000000003E-3</v>
      </c>
      <c r="I20" s="275">
        <f t="shared" si="3"/>
        <v>1.8286852589641436</v>
      </c>
      <c r="J20" s="134">
        <v>1.64</v>
      </c>
      <c r="K20" s="265">
        <f t="shared" si="4"/>
        <v>2.7699427432567094</v>
      </c>
      <c r="L20" s="135">
        <v>2.1900000000000001E-3</v>
      </c>
      <c r="M20" s="275">
        <f t="shared" si="5"/>
        <v>1.6102941176470589</v>
      </c>
      <c r="N20" s="277" t="s">
        <v>6</v>
      </c>
      <c r="O20" s="292" t="s">
        <v>6</v>
      </c>
      <c r="P20" s="3"/>
      <c r="Q20"/>
      <c r="R20"/>
      <c r="S20"/>
    </row>
    <row r="21" spans="1:19" ht="18">
      <c r="A21" s="222" t="s">
        <v>23</v>
      </c>
      <c r="B21" s="231">
        <v>100</v>
      </c>
      <c r="C21" s="240">
        <f t="shared" si="0"/>
        <v>12.658227848101266</v>
      </c>
      <c r="D21" s="137">
        <v>9.3000000000000005E-4</v>
      </c>
      <c r="E21" s="241">
        <f t="shared" si="1"/>
        <v>0.86915887850467299</v>
      </c>
      <c r="F21" s="94">
        <v>11.5</v>
      </c>
      <c r="G21" s="265">
        <f t="shared" si="2"/>
        <v>12.370113805047007</v>
      </c>
      <c r="H21" s="135">
        <v>4.1930000000000002E-2</v>
      </c>
      <c r="I21" s="275">
        <f t="shared" si="3"/>
        <v>16.705179282868528</v>
      </c>
      <c r="J21" s="232">
        <v>29.4</v>
      </c>
      <c r="K21" s="265">
        <f t="shared" si="4"/>
        <v>49.656290641309305</v>
      </c>
      <c r="L21" s="135">
        <v>2.1199999999999999E-3</v>
      </c>
      <c r="M21" s="275">
        <f t="shared" si="5"/>
        <v>1.5588235294117645</v>
      </c>
      <c r="N21" s="277" t="s">
        <v>6</v>
      </c>
      <c r="O21" s="292" t="s">
        <v>6</v>
      </c>
      <c r="P21" s="3"/>
      <c r="Q21"/>
      <c r="R21"/>
      <c r="S21"/>
    </row>
    <row r="22" spans="1:19" ht="18">
      <c r="A22" s="222" t="s">
        <v>24</v>
      </c>
      <c r="B22" s="231">
        <v>100</v>
      </c>
      <c r="C22" s="240">
        <f t="shared" si="0"/>
        <v>12.658227848101266</v>
      </c>
      <c r="D22" s="137">
        <v>3.5500000000000002E-3</v>
      </c>
      <c r="E22" s="240">
        <f t="shared" si="1"/>
        <v>3.3177570093457946</v>
      </c>
      <c r="F22" s="94">
        <v>13</v>
      </c>
      <c r="G22" s="265">
        <f t="shared" si="2"/>
        <v>13.983606910053137</v>
      </c>
      <c r="H22" s="135">
        <v>2.9579999999999999E-2</v>
      </c>
      <c r="I22" s="275">
        <f t="shared" si="3"/>
        <v>11.784860557768923</v>
      </c>
      <c r="J22" s="232">
        <v>23.3</v>
      </c>
      <c r="K22" s="265">
        <f t="shared" si="4"/>
        <v>39.353454827976421</v>
      </c>
      <c r="L22" s="135">
        <v>4.2810000000000001E-2</v>
      </c>
      <c r="M22" s="275">
        <f t="shared" si="5"/>
        <v>31.477941176470587</v>
      </c>
      <c r="N22" s="277" t="s">
        <v>6</v>
      </c>
      <c r="O22" s="292" t="s">
        <v>6</v>
      </c>
      <c r="P22" s="3"/>
      <c r="Q22"/>
      <c r="R22"/>
      <c r="S22"/>
    </row>
    <row r="23" spans="1:19" ht="18">
      <c r="A23" s="222" t="s">
        <v>25</v>
      </c>
      <c r="B23" s="231">
        <v>100</v>
      </c>
      <c r="C23" s="240">
        <f t="shared" si="0"/>
        <v>12.658227848101266</v>
      </c>
      <c r="D23" s="137">
        <v>3.1900000000000001E-3</v>
      </c>
      <c r="E23" s="240">
        <f t="shared" si="1"/>
        <v>2.9813084112149535</v>
      </c>
      <c r="F23" s="94">
        <v>12.9</v>
      </c>
      <c r="G23" s="265">
        <f t="shared" si="2"/>
        <v>13.876040703052729</v>
      </c>
      <c r="H23" s="135">
        <v>1.384E-2</v>
      </c>
      <c r="I23" s="275">
        <f t="shared" si="3"/>
        <v>5.5139442231075693</v>
      </c>
      <c r="J23" s="274">
        <v>100</v>
      </c>
      <c r="K23" s="265">
        <f t="shared" si="4"/>
        <v>168.89894775955545</v>
      </c>
      <c r="L23" s="135">
        <v>3.7539999999999997E-2</v>
      </c>
      <c r="M23" s="275">
        <f t="shared" si="5"/>
        <v>27.602941176470583</v>
      </c>
      <c r="N23" s="277" t="s">
        <v>6</v>
      </c>
      <c r="O23" s="292" t="s">
        <v>6</v>
      </c>
      <c r="P23" s="3"/>
      <c r="Q23"/>
      <c r="R23"/>
      <c r="S23"/>
    </row>
    <row r="24" spans="1:19" ht="18">
      <c r="A24" s="222" t="s">
        <v>26</v>
      </c>
      <c r="B24" s="231">
        <v>100</v>
      </c>
      <c r="C24" s="240">
        <f t="shared" si="0"/>
        <v>12.658227848101266</v>
      </c>
      <c r="D24" s="137">
        <v>2.99E-3</v>
      </c>
      <c r="E24" s="240">
        <f t="shared" si="1"/>
        <v>2.7943925233644862</v>
      </c>
      <c r="F24" s="170">
        <v>100</v>
      </c>
      <c r="G24" s="265">
        <f t="shared" si="2"/>
        <v>107.56620700040875</v>
      </c>
      <c r="H24" s="263">
        <v>100</v>
      </c>
      <c r="I24" s="275">
        <f t="shared" si="3"/>
        <v>39840.637450199203</v>
      </c>
      <c r="J24" s="134">
        <v>1.3</v>
      </c>
      <c r="K24" s="265">
        <f t="shared" si="4"/>
        <v>2.1956863208742212</v>
      </c>
      <c r="L24" s="135">
        <v>0.10116</v>
      </c>
      <c r="M24" s="275">
        <f t="shared" si="5"/>
        <v>74.382352941176464</v>
      </c>
      <c r="N24" s="277" t="s">
        <v>6</v>
      </c>
      <c r="O24" s="292" t="s">
        <v>6</v>
      </c>
      <c r="P24" s="3"/>
      <c r="Q24"/>
      <c r="R24"/>
      <c r="S24"/>
    </row>
    <row r="25" spans="1:19" ht="18">
      <c r="A25" s="222" t="s">
        <v>27</v>
      </c>
      <c r="B25" s="36">
        <v>100</v>
      </c>
      <c r="C25" s="242">
        <f t="shared" si="0"/>
        <v>12.658227848101266</v>
      </c>
      <c r="D25" s="123">
        <v>3.1029999999999999E-2</v>
      </c>
      <c r="E25" s="242">
        <f t="shared" si="1"/>
        <v>29</v>
      </c>
      <c r="F25" s="171">
        <v>100</v>
      </c>
      <c r="G25" s="267">
        <f t="shared" si="2"/>
        <v>107.56620700040875</v>
      </c>
      <c r="H25" s="176">
        <v>100</v>
      </c>
      <c r="I25" s="267">
        <f t="shared" si="3"/>
        <v>39840.637450199203</v>
      </c>
      <c r="J25" s="176">
        <v>100</v>
      </c>
      <c r="K25" s="267">
        <f t="shared" si="4"/>
        <v>168.89894775955545</v>
      </c>
      <c r="L25" s="91">
        <v>0.17593</v>
      </c>
      <c r="M25" s="267">
        <f t="shared" si="5"/>
        <v>129.36029411764704</v>
      </c>
      <c r="N25" s="19" t="s">
        <v>6</v>
      </c>
      <c r="O25" s="289" t="s">
        <v>6</v>
      </c>
      <c r="P25" s="3"/>
      <c r="Q25"/>
      <c r="R25"/>
      <c r="S25"/>
    </row>
    <row r="26" spans="1:19" ht="18">
      <c r="A26" s="222" t="s">
        <v>28</v>
      </c>
      <c r="B26" s="24">
        <v>100</v>
      </c>
      <c r="C26" s="242">
        <f t="shared" si="0"/>
        <v>12.658227848101266</v>
      </c>
      <c r="D26" s="123">
        <v>8.0700000000000008E-3</v>
      </c>
      <c r="E26" s="242">
        <f t="shared" si="1"/>
        <v>7.5420560747663563</v>
      </c>
      <c r="F26" s="280">
        <v>100</v>
      </c>
      <c r="G26" s="268">
        <f t="shared" si="2"/>
        <v>107.56620700040875</v>
      </c>
      <c r="H26" s="91">
        <v>0.28849999999999998</v>
      </c>
      <c r="I26" s="268">
        <f t="shared" si="3"/>
        <v>114.94023904382469</v>
      </c>
      <c r="J26" s="280">
        <v>100</v>
      </c>
      <c r="K26" s="268">
        <f t="shared" si="4"/>
        <v>168.89894775955545</v>
      </c>
      <c r="L26" s="130">
        <v>1.482E-2</v>
      </c>
      <c r="M26" s="267">
        <f t="shared" si="5"/>
        <v>10.897058823529411</v>
      </c>
      <c r="N26" s="284" t="s">
        <v>6</v>
      </c>
      <c r="O26" s="289" t="s">
        <v>6</v>
      </c>
      <c r="P26" s="3"/>
      <c r="Q26"/>
      <c r="R26"/>
      <c r="S26"/>
    </row>
    <row r="27" spans="1:19" ht="18">
      <c r="A27" s="222" t="s">
        <v>29</v>
      </c>
      <c r="B27" s="296">
        <v>50</v>
      </c>
      <c r="C27" s="242">
        <f t="shared" si="0"/>
        <v>6.3291139240506329</v>
      </c>
      <c r="D27" s="123">
        <v>6.4000000000000005E-4</v>
      </c>
      <c r="E27" s="243">
        <f t="shared" si="1"/>
        <v>0.59813084112149539</v>
      </c>
      <c r="F27" s="281">
        <v>1.7</v>
      </c>
      <c r="G27" s="270">
        <f t="shared" si="2"/>
        <v>1.8286255190069487</v>
      </c>
      <c r="H27" s="91">
        <v>2.49E-3</v>
      </c>
      <c r="I27" s="267">
        <f t="shared" si="3"/>
        <v>0.99203187250996017</v>
      </c>
      <c r="J27" s="283">
        <v>0.57099999999999995</v>
      </c>
      <c r="K27" s="268">
        <f t="shared" si="4"/>
        <v>0.96441299170706163</v>
      </c>
      <c r="L27" s="91">
        <v>8.3000000000000001E-4</v>
      </c>
      <c r="M27" s="267">
        <f t="shared" si="5"/>
        <v>0.61029411764705876</v>
      </c>
      <c r="N27" s="284" t="s">
        <v>6</v>
      </c>
      <c r="O27" s="289" t="s">
        <v>6</v>
      </c>
      <c r="P27" s="3"/>
      <c r="Q27"/>
      <c r="R27"/>
      <c r="S27"/>
    </row>
    <row r="28" spans="1:19" ht="18">
      <c r="A28" s="222" t="s">
        <v>30</v>
      </c>
      <c r="B28" s="296">
        <v>50</v>
      </c>
      <c r="C28" s="242">
        <f t="shared" si="0"/>
        <v>6.3291139240506329</v>
      </c>
      <c r="D28" s="123">
        <v>8.0000000000000004E-4</v>
      </c>
      <c r="E28" s="243">
        <f t="shared" si="1"/>
        <v>0.74766355140186924</v>
      </c>
      <c r="F28" s="281">
        <v>4.37</v>
      </c>
      <c r="G28" s="270">
        <f t="shared" si="2"/>
        <v>4.7006432459178624</v>
      </c>
      <c r="H28" s="91">
        <v>4.0099999999999997E-3</v>
      </c>
      <c r="I28" s="267">
        <f t="shared" si="3"/>
        <v>1.597609561752988</v>
      </c>
      <c r="J28" s="283">
        <v>0.83826999999999996</v>
      </c>
      <c r="K28" s="268">
        <f t="shared" si="4"/>
        <v>1.4158292093840255</v>
      </c>
      <c r="L28" s="91">
        <v>1.2199999999999999E-3</v>
      </c>
      <c r="M28" s="267">
        <f t="shared" si="5"/>
        <v>0.89705882352941169</v>
      </c>
      <c r="N28" s="284" t="s">
        <v>6</v>
      </c>
      <c r="O28" s="289" t="s">
        <v>6</v>
      </c>
      <c r="P28" s="3"/>
      <c r="Q28"/>
      <c r="R28"/>
      <c r="S28"/>
    </row>
    <row r="29" spans="1:19" ht="18">
      <c r="A29" s="235" t="s">
        <v>37</v>
      </c>
      <c r="B29" s="24">
        <v>100</v>
      </c>
      <c r="C29" s="242">
        <f t="shared" si="0"/>
        <v>12.658227848101266</v>
      </c>
      <c r="D29" s="56" t="s">
        <v>45</v>
      </c>
      <c r="E29" s="249"/>
      <c r="F29" s="282">
        <v>100</v>
      </c>
      <c r="G29" s="269">
        <f t="shared" si="2"/>
        <v>107.56620700040875</v>
      </c>
      <c r="H29" s="282">
        <v>100</v>
      </c>
      <c r="I29" s="269">
        <f t="shared" si="3"/>
        <v>39840.637450199203</v>
      </c>
      <c r="J29" s="282">
        <v>100</v>
      </c>
      <c r="K29" s="269">
        <f t="shared" si="4"/>
        <v>168.89894775955545</v>
      </c>
      <c r="L29" s="55" t="s">
        <v>45</v>
      </c>
      <c r="M29" s="275"/>
      <c r="N29" s="285" t="s">
        <v>45</v>
      </c>
      <c r="O29" s="291" t="s">
        <v>45</v>
      </c>
      <c r="P29" s="3"/>
      <c r="Q29"/>
      <c r="R29"/>
      <c r="S29"/>
    </row>
    <row r="30" spans="1:19" ht="18">
      <c r="A30" s="222" t="s">
        <v>31</v>
      </c>
      <c r="B30" s="36">
        <v>6.73</v>
      </c>
      <c r="C30" s="243">
        <f t="shared" si="0"/>
        <v>0.85189873417721518</v>
      </c>
      <c r="D30" s="123">
        <v>9.7000000000000005E-4</v>
      </c>
      <c r="E30" s="243">
        <f>D30/D$13</f>
        <v>0.90654205607476646</v>
      </c>
      <c r="F30" s="281">
        <v>8.6999999999999993</v>
      </c>
      <c r="G30" s="270">
        <f t="shared" si="2"/>
        <v>9.3582600090355594</v>
      </c>
      <c r="H30" s="283">
        <v>3.1700000000000001E-3</v>
      </c>
      <c r="I30" s="268">
        <f t="shared" si="3"/>
        <v>1.2629482071713147</v>
      </c>
      <c r="J30" s="281">
        <v>2.34</v>
      </c>
      <c r="K30" s="268">
        <f t="shared" si="4"/>
        <v>3.9522353775735977</v>
      </c>
      <c r="L30" s="91">
        <v>2.1800000000000001E-3</v>
      </c>
      <c r="M30" s="267">
        <f>L30/L$13</f>
        <v>1.6029411764705881</v>
      </c>
      <c r="N30" s="284" t="s">
        <v>6</v>
      </c>
      <c r="O30" s="289" t="s">
        <v>6</v>
      </c>
      <c r="P30" s="3"/>
      <c r="Q30"/>
      <c r="R30"/>
      <c r="S30"/>
    </row>
    <row r="31" spans="1:19" ht="18">
      <c r="A31" s="222" t="s">
        <v>32</v>
      </c>
      <c r="B31" s="35">
        <v>41.1</v>
      </c>
      <c r="C31" s="242">
        <f t="shared" si="0"/>
        <v>5.2025316455696204</v>
      </c>
      <c r="D31" s="123">
        <v>9.6000000000000002E-4</v>
      </c>
      <c r="E31" s="243">
        <f>D31/D$13</f>
        <v>0.89719626168224298</v>
      </c>
      <c r="F31" s="281">
        <v>4.51</v>
      </c>
      <c r="G31" s="270">
        <f t="shared" si="2"/>
        <v>4.8512359357184343</v>
      </c>
      <c r="H31" s="283">
        <v>4.1200000000000004E-3</v>
      </c>
      <c r="I31" s="268">
        <f t="shared" si="3"/>
        <v>1.6414342629482073</v>
      </c>
      <c r="J31" s="283">
        <v>0.4733</v>
      </c>
      <c r="K31" s="268">
        <f t="shared" si="4"/>
        <v>0.79939871974597598</v>
      </c>
      <c r="L31" s="130">
        <v>1.8600000000000001E-3</v>
      </c>
      <c r="M31" s="267">
        <f>L31/L$13</f>
        <v>1.3676470588235294</v>
      </c>
      <c r="N31" s="284" t="s">
        <v>6</v>
      </c>
      <c r="O31" s="289" t="s">
        <v>6</v>
      </c>
      <c r="P31" s="3"/>
      <c r="Q31"/>
      <c r="R31"/>
      <c r="S31"/>
    </row>
    <row r="32" spans="1:19" ht="18">
      <c r="A32" s="222" t="s">
        <v>33</v>
      </c>
      <c r="B32" s="36">
        <v>100</v>
      </c>
      <c r="C32" s="244">
        <f t="shared" si="0"/>
        <v>12.658227848101266</v>
      </c>
      <c r="D32" s="123">
        <v>2.4599999999999999E-3</v>
      </c>
      <c r="E32" s="242">
        <f>D32/D$13</f>
        <v>2.2990654205607477</v>
      </c>
      <c r="F32" s="280">
        <v>100</v>
      </c>
      <c r="G32" s="268">
        <f t="shared" si="2"/>
        <v>107.56620700040875</v>
      </c>
      <c r="H32" s="283">
        <v>2.7380000000000002E-2</v>
      </c>
      <c r="I32" s="268">
        <f t="shared" si="3"/>
        <v>10.908366533864543</v>
      </c>
      <c r="J32" s="93">
        <v>1.65</v>
      </c>
      <c r="K32" s="267">
        <f t="shared" si="4"/>
        <v>2.7868326380326649</v>
      </c>
      <c r="L32" s="91">
        <v>6.1399999999999996E-3</v>
      </c>
      <c r="M32" s="267">
        <f>L32/L$13</f>
        <v>4.5147058823529402</v>
      </c>
      <c r="N32" s="284" t="s">
        <v>6</v>
      </c>
      <c r="O32" s="289" t="s">
        <v>6</v>
      </c>
      <c r="P32" s="3"/>
      <c r="Q32"/>
      <c r="R32"/>
      <c r="S32"/>
    </row>
    <row r="33" spans="1:19" ht="18">
      <c r="A33" s="222" t="s">
        <v>34</v>
      </c>
      <c r="B33" s="36">
        <v>100</v>
      </c>
      <c r="C33" s="244">
        <f t="shared" si="0"/>
        <v>12.658227848101266</v>
      </c>
      <c r="D33" s="123">
        <v>2.4399999999999999E-3</v>
      </c>
      <c r="E33" s="242">
        <f>D33/D$13</f>
        <v>2.2803738317757007</v>
      </c>
      <c r="F33" s="106">
        <v>13.9</v>
      </c>
      <c r="G33" s="271">
        <f t="shared" si="2"/>
        <v>14.951702773056816</v>
      </c>
      <c r="H33" s="91">
        <v>6.8199999999999997E-3</v>
      </c>
      <c r="I33" s="267">
        <f t="shared" si="3"/>
        <v>2.7171314741035855</v>
      </c>
      <c r="J33" s="93">
        <v>4.62</v>
      </c>
      <c r="K33" s="268">
        <f t="shared" si="4"/>
        <v>7.8031313864914624</v>
      </c>
      <c r="L33" s="91">
        <v>3.98E-3</v>
      </c>
      <c r="M33" s="267">
        <f>L33/L$13</f>
        <v>2.9264705882352939</v>
      </c>
      <c r="N33" s="284" t="s">
        <v>6</v>
      </c>
      <c r="O33" s="290" t="s">
        <v>6</v>
      </c>
      <c r="P33" s="3"/>
      <c r="Q33"/>
      <c r="R33"/>
      <c r="S33"/>
    </row>
    <row r="34" spans="1:19" ht="18">
      <c r="A34" s="222" t="s">
        <v>35</v>
      </c>
      <c r="B34" s="36">
        <v>8.8000000000000007</v>
      </c>
      <c r="C34" s="242">
        <f t="shared" si="0"/>
        <v>1.1139240506329113</v>
      </c>
      <c r="D34" s="123">
        <v>6.3000000000000003E-4</v>
      </c>
      <c r="E34" s="243">
        <f>D34/D$13</f>
        <v>0.58878504672897203</v>
      </c>
      <c r="F34" s="93">
        <v>1.1100000000000001</v>
      </c>
      <c r="G34" s="270">
        <f t="shared" si="2"/>
        <v>1.1939848977045371</v>
      </c>
      <c r="H34" s="91">
        <v>2.2399999999999998E-3</v>
      </c>
      <c r="I34" s="268">
        <f t="shared" si="3"/>
        <v>0.89243027888446202</v>
      </c>
      <c r="J34" s="91">
        <v>0.32490000000000002</v>
      </c>
      <c r="K34" s="268">
        <f t="shared" si="4"/>
        <v>0.54875268127079568</v>
      </c>
      <c r="L34" s="91">
        <v>1.6199999999999999E-3</v>
      </c>
      <c r="M34" s="267">
        <f>L34/L$13</f>
        <v>1.1911764705882351</v>
      </c>
      <c r="N34" s="284" t="s">
        <v>6</v>
      </c>
      <c r="O34" s="289" t="s">
        <v>6</v>
      </c>
      <c r="P34" s="3"/>
      <c r="Q34"/>
      <c r="R34"/>
      <c r="S34"/>
    </row>
    <row r="35" spans="1:19" ht="31.5">
      <c r="A35" s="236" t="s">
        <v>36</v>
      </c>
      <c r="B35" s="36" t="s">
        <v>38</v>
      </c>
      <c r="C35" s="245"/>
      <c r="D35" s="56" t="s">
        <v>38</v>
      </c>
      <c r="E35" s="249"/>
      <c r="F35" s="51" t="s">
        <v>38</v>
      </c>
      <c r="G35" s="272"/>
      <c r="H35" s="61" t="s">
        <v>38</v>
      </c>
      <c r="I35" s="267"/>
      <c r="J35" s="61" t="s">
        <v>38</v>
      </c>
      <c r="K35" s="267"/>
      <c r="L35" s="61" t="s">
        <v>38</v>
      </c>
      <c r="M35" s="267"/>
      <c r="N35" s="284" t="s">
        <v>6</v>
      </c>
      <c r="O35" s="289" t="s">
        <v>6</v>
      </c>
      <c r="P35" s="3"/>
      <c r="Q35"/>
      <c r="R35"/>
      <c r="S35"/>
    </row>
    <row r="36" spans="1:19" ht="31.5">
      <c r="A36" s="234" t="s">
        <v>56</v>
      </c>
      <c r="B36" s="36">
        <v>100</v>
      </c>
      <c r="C36" s="242">
        <f>B36/B$13</f>
        <v>12.658227848101266</v>
      </c>
      <c r="D36" s="233">
        <v>1.1000000000000001</v>
      </c>
      <c r="E36" s="297">
        <f>D36/D$13</f>
        <v>1028.0373831775703</v>
      </c>
      <c r="F36" s="298">
        <v>100</v>
      </c>
      <c r="G36" s="299">
        <f>F36/F$13</f>
        <v>107.56620700040875</v>
      </c>
      <c r="H36" s="176">
        <v>100</v>
      </c>
      <c r="I36" s="299">
        <f>H36/H$13</f>
        <v>39840.637450199203</v>
      </c>
      <c r="J36" s="298">
        <v>100</v>
      </c>
      <c r="K36" s="299">
        <f>J36/J$13</f>
        <v>168.89894775955545</v>
      </c>
      <c r="L36" s="93">
        <v>1.28</v>
      </c>
      <c r="M36" s="267">
        <f>L36/L$13</f>
        <v>941.17647058823525</v>
      </c>
      <c r="N36" s="284" t="s">
        <v>6</v>
      </c>
      <c r="O36" s="289" t="s">
        <v>6</v>
      </c>
      <c r="P36" s="3"/>
      <c r="Q36"/>
      <c r="R36"/>
      <c r="S36"/>
    </row>
    <row r="37" spans="1:19">
      <c r="B37" s="227"/>
      <c r="C37" s="227"/>
      <c r="D37" s="227"/>
      <c r="H37" s="227"/>
      <c r="L37" s="227"/>
      <c r="M37" s="227"/>
      <c r="N37" s="227"/>
      <c r="O37" s="227"/>
    </row>
    <row r="39" spans="1:19" ht="15.75">
      <c r="A39" s="202" t="s">
        <v>4</v>
      </c>
      <c r="B39" s="251" t="s">
        <v>10</v>
      </c>
      <c r="C39" s="256"/>
      <c r="D39" s="228"/>
      <c r="E39" s="237"/>
      <c r="F39" s="223" t="s">
        <v>41</v>
      </c>
      <c r="G39" s="223"/>
      <c r="H39" s="224"/>
      <c r="I39" s="257"/>
      <c r="J39" s="256" t="s">
        <v>42</v>
      </c>
      <c r="K39" s="256"/>
      <c r="L39" s="228"/>
      <c r="M39" s="260"/>
      <c r="N39" s="935" t="s">
        <v>7</v>
      </c>
      <c r="O39" s="936"/>
    </row>
    <row r="40" spans="1:19" ht="18">
      <c r="A40" s="7" t="s">
        <v>5</v>
      </c>
      <c r="B40" s="230" t="s">
        <v>46</v>
      </c>
      <c r="C40" s="250" t="s">
        <v>43</v>
      </c>
      <c r="D40" s="229" t="s">
        <v>13</v>
      </c>
      <c r="E40" s="246" t="s">
        <v>43</v>
      </c>
      <c r="F40" s="229" t="s">
        <v>47</v>
      </c>
      <c r="G40" s="254" t="s">
        <v>43</v>
      </c>
      <c r="H40" s="259" t="s">
        <v>48</v>
      </c>
      <c r="I40" s="246" t="s">
        <v>43</v>
      </c>
      <c r="J40" s="259" t="s">
        <v>44</v>
      </c>
      <c r="K40" s="254" t="s">
        <v>43</v>
      </c>
      <c r="L40" s="295" t="s">
        <v>14</v>
      </c>
      <c r="M40" s="262" t="s">
        <v>43</v>
      </c>
      <c r="N40" s="261" t="s">
        <v>8</v>
      </c>
      <c r="O40" s="278" t="s">
        <v>9</v>
      </c>
    </row>
    <row r="41" spans="1:19" ht="18">
      <c r="A41" s="363" t="s">
        <v>52</v>
      </c>
      <c r="B41" s="112" t="s">
        <v>6</v>
      </c>
      <c r="C41" s="300"/>
      <c r="D41" s="273">
        <v>5.0000000000000001E-3</v>
      </c>
      <c r="E41" s="294"/>
      <c r="F41" s="112">
        <v>3.49</v>
      </c>
      <c r="G41" s="321"/>
      <c r="H41" s="273">
        <v>6.0000000000000001E-3</v>
      </c>
      <c r="I41" s="255"/>
      <c r="J41" s="308">
        <v>14.5</v>
      </c>
      <c r="K41" s="255"/>
      <c r="L41" s="112">
        <v>4.0000000000000001E-3</v>
      </c>
      <c r="M41" s="238"/>
      <c r="N41" s="226"/>
      <c r="O41" s="238"/>
    </row>
    <row r="42" spans="1:19" ht="18">
      <c r="A42" s="222" t="s">
        <v>53</v>
      </c>
      <c r="B42" s="57">
        <v>100</v>
      </c>
      <c r="C42" s="301"/>
      <c r="D42" s="137">
        <v>3.0999999999999999E-3</v>
      </c>
      <c r="E42" s="303"/>
      <c r="F42" s="232">
        <v>24.2</v>
      </c>
      <c r="G42" s="306"/>
      <c r="H42" s="135">
        <v>1.12E-2</v>
      </c>
      <c r="I42" s="309"/>
      <c r="J42" s="170">
        <v>100</v>
      </c>
      <c r="K42" s="311"/>
      <c r="L42" s="135">
        <v>4.8300000000000001E-3</v>
      </c>
      <c r="M42" s="312"/>
      <c r="N42" s="277" t="s">
        <v>6</v>
      </c>
      <c r="O42" s="292" t="s">
        <v>6</v>
      </c>
    </row>
    <row r="43" spans="1:19" ht="18">
      <c r="A43" s="222" t="s">
        <v>16</v>
      </c>
      <c r="B43" s="57">
        <v>100</v>
      </c>
      <c r="C43" s="302">
        <f t="shared" ref="C43:C63" si="6">B43/B$42</f>
        <v>1</v>
      </c>
      <c r="D43" s="137">
        <v>3.5699999999999998E-3</v>
      </c>
      <c r="E43" s="304">
        <f t="shared" ref="E43:E57" si="7">D43/D$42</f>
        <v>1.1516129032258065</v>
      </c>
      <c r="F43" s="134">
        <v>6.41</v>
      </c>
      <c r="G43" s="364">
        <f>F43/F$42</f>
        <v>0.26487603305785123</v>
      </c>
      <c r="H43" s="135">
        <v>1.3939999999999999E-2</v>
      </c>
      <c r="I43" s="310">
        <f t="shared" ref="I43:I63" si="8">H43/H$42</f>
        <v>1.2446428571428572</v>
      </c>
      <c r="J43" s="94">
        <v>13</v>
      </c>
      <c r="K43" s="364">
        <f t="shared" ref="K43:K63" si="9">J43/J$42</f>
        <v>0.13</v>
      </c>
      <c r="L43" s="135">
        <v>9.5300000000000003E-3</v>
      </c>
      <c r="M43" s="310">
        <f t="shared" ref="M43:M57" si="10">L43/L$42</f>
        <v>1.9730848861283643</v>
      </c>
      <c r="N43" s="277" t="s">
        <v>6</v>
      </c>
      <c r="O43" s="292" t="s">
        <v>6</v>
      </c>
    </row>
    <row r="44" spans="1:19" ht="18">
      <c r="A44" s="222" t="s">
        <v>17</v>
      </c>
      <c r="B44" s="57">
        <v>100</v>
      </c>
      <c r="C44" s="302">
        <f t="shared" si="6"/>
        <v>1</v>
      </c>
      <c r="D44" s="137">
        <v>2.3009999999999999E-2</v>
      </c>
      <c r="E44" s="304">
        <f t="shared" si="7"/>
        <v>7.4225806451612906</v>
      </c>
      <c r="F44" s="274">
        <v>100</v>
      </c>
      <c r="G44" s="304">
        <f t="shared" ref="G44:G63" si="11">F44/F$42</f>
        <v>4.1322314049586781</v>
      </c>
      <c r="H44" s="135">
        <v>0.54232000000000002</v>
      </c>
      <c r="I44" s="310">
        <f t="shared" si="8"/>
        <v>48.421428571428571</v>
      </c>
      <c r="J44" s="170">
        <v>100</v>
      </c>
      <c r="K44" s="304">
        <f t="shared" si="9"/>
        <v>1</v>
      </c>
      <c r="L44" s="135">
        <v>4.0820000000000002E-2</v>
      </c>
      <c r="M44" s="310">
        <f t="shared" si="10"/>
        <v>8.4513457556935823</v>
      </c>
      <c r="N44" s="277" t="s">
        <v>6</v>
      </c>
      <c r="O44" s="292" t="s">
        <v>6</v>
      </c>
    </row>
    <row r="45" spans="1:19" ht="18">
      <c r="A45" s="222" t="s">
        <v>18</v>
      </c>
      <c r="B45" s="57">
        <v>100</v>
      </c>
      <c r="C45" s="302">
        <f t="shared" si="6"/>
        <v>1</v>
      </c>
      <c r="D45" s="137">
        <v>5.0200000000000002E-3</v>
      </c>
      <c r="E45" s="304">
        <f t="shared" si="7"/>
        <v>1.6193548387096774</v>
      </c>
      <c r="F45" s="232">
        <v>41.3</v>
      </c>
      <c r="G45" s="304">
        <f t="shared" si="11"/>
        <v>1.7066115702479339</v>
      </c>
      <c r="H45" s="135">
        <v>1.294E-2</v>
      </c>
      <c r="I45" s="310">
        <f t="shared" si="8"/>
        <v>1.155357142857143</v>
      </c>
      <c r="J45" s="170">
        <v>100</v>
      </c>
      <c r="K45" s="304">
        <f t="shared" si="9"/>
        <v>1</v>
      </c>
      <c r="L45" s="135">
        <v>8.0099999999999998E-3</v>
      </c>
      <c r="M45" s="310">
        <f t="shared" si="10"/>
        <v>1.6583850931677018</v>
      </c>
      <c r="N45" s="277" t="s">
        <v>6</v>
      </c>
      <c r="O45" s="292" t="s">
        <v>6</v>
      </c>
    </row>
    <row r="46" spans="1:19" ht="18">
      <c r="A46" s="222" t="s">
        <v>19</v>
      </c>
      <c r="B46" s="57">
        <v>100</v>
      </c>
      <c r="C46" s="302">
        <f t="shared" si="6"/>
        <v>1</v>
      </c>
      <c r="D46" s="137">
        <v>5.6699999999999997E-3</v>
      </c>
      <c r="E46" s="304">
        <f t="shared" si="7"/>
        <v>1.8290322580645162</v>
      </c>
      <c r="F46" s="274">
        <v>100</v>
      </c>
      <c r="G46" s="304">
        <f t="shared" si="11"/>
        <v>4.1322314049586781</v>
      </c>
      <c r="H46" s="135">
        <v>0.15701000000000001</v>
      </c>
      <c r="I46" s="310">
        <f t="shared" si="8"/>
        <v>14.018750000000001</v>
      </c>
      <c r="J46" s="170">
        <v>100</v>
      </c>
      <c r="K46" s="304">
        <f t="shared" si="9"/>
        <v>1</v>
      </c>
      <c r="L46" s="135">
        <v>1.159E-2</v>
      </c>
      <c r="M46" s="310">
        <f t="shared" si="10"/>
        <v>2.3995859213250514</v>
      </c>
      <c r="N46" s="277" t="s">
        <v>6</v>
      </c>
      <c r="O46" s="292" t="s">
        <v>6</v>
      </c>
    </row>
    <row r="47" spans="1:19" ht="18">
      <c r="A47" s="222" t="s">
        <v>20</v>
      </c>
      <c r="B47" s="57">
        <v>100</v>
      </c>
      <c r="C47" s="302">
        <f t="shared" si="6"/>
        <v>1</v>
      </c>
      <c r="D47" s="137">
        <v>1.1220000000000001E-2</v>
      </c>
      <c r="E47" s="304">
        <f t="shared" si="7"/>
        <v>3.6193548387096777</v>
      </c>
      <c r="F47" s="274">
        <v>100</v>
      </c>
      <c r="G47" s="304">
        <f t="shared" si="11"/>
        <v>4.1322314049586781</v>
      </c>
      <c r="H47" s="135">
        <v>0.25067</v>
      </c>
      <c r="I47" s="310">
        <f t="shared" si="8"/>
        <v>22.381250000000001</v>
      </c>
      <c r="J47" s="170">
        <v>100</v>
      </c>
      <c r="K47" s="304">
        <f t="shared" si="9"/>
        <v>1</v>
      </c>
      <c r="L47" s="135">
        <v>2.554E-2</v>
      </c>
      <c r="M47" s="310">
        <f t="shared" si="10"/>
        <v>5.2877846790890271</v>
      </c>
      <c r="N47" s="277" t="s">
        <v>6</v>
      </c>
      <c r="O47" s="292" t="s">
        <v>6</v>
      </c>
    </row>
    <row r="48" spans="1:19" ht="18">
      <c r="A48" s="222" t="s">
        <v>21</v>
      </c>
      <c r="B48" s="57">
        <v>100</v>
      </c>
      <c r="C48" s="302">
        <f t="shared" si="6"/>
        <v>1</v>
      </c>
      <c r="D48" s="137">
        <v>2.81E-3</v>
      </c>
      <c r="E48" s="304">
        <f t="shared" si="7"/>
        <v>0.90645161290322585</v>
      </c>
      <c r="F48" s="274">
        <v>100</v>
      </c>
      <c r="G48" s="304">
        <f t="shared" si="11"/>
        <v>4.1322314049586781</v>
      </c>
      <c r="H48" s="135">
        <v>1.3299999999999999E-2</v>
      </c>
      <c r="I48" s="310">
        <f t="shared" si="8"/>
        <v>1.1875</v>
      </c>
      <c r="J48" s="170">
        <v>100</v>
      </c>
      <c r="K48" s="304">
        <f t="shared" si="9"/>
        <v>1</v>
      </c>
      <c r="L48" s="135">
        <v>6.7659999999999998E-2</v>
      </c>
      <c r="M48" s="310">
        <f t="shared" si="10"/>
        <v>14.008281573498964</v>
      </c>
      <c r="N48" s="277" t="s">
        <v>6</v>
      </c>
      <c r="O48" s="292" t="s">
        <v>6</v>
      </c>
    </row>
    <row r="49" spans="1:15" ht="18">
      <c r="A49" s="222" t="s">
        <v>22</v>
      </c>
      <c r="B49" s="57">
        <v>100</v>
      </c>
      <c r="C49" s="302">
        <f t="shared" si="6"/>
        <v>1</v>
      </c>
      <c r="D49" s="137">
        <v>3.46E-3</v>
      </c>
      <c r="E49" s="304">
        <f t="shared" si="7"/>
        <v>1.1161290322580646</v>
      </c>
      <c r="F49" s="274">
        <v>100</v>
      </c>
      <c r="G49" s="304">
        <f t="shared" si="11"/>
        <v>4.1322314049586781</v>
      </c>
      <c r="H49" s="135">
        <v>2.7629999999999998E-2</v>
      </c>
      <c r="I49" s="310">
        <f t="shared" si="8"/>
        <v>2.4669642857142855</v>
      </c>
      <c r="J49" s="170">
        <v>100</v>
      </c>
      <c r="K49" s="304">
        <f t="shared" si="9"/>
        <v>1</v>
      </c>
      <c r="L49" s="135">
        <v>6.0299999999999998E-3</v>
      </c>
      <c r="M49" s="310">
        <f t="shared" si="10"/>
        <v>1.2484472049689441</v>
      </c>
      <c r="N49" s="277" t="s">
        <v>6</v>
      </c>
      <c r="O49" s="292" t="s">
        <v>6</v>
      </c>
    </row>
    <row r="50" spans="1:15" ht="18">
      <c r="A50" s="222" t="s">
        <v>23</v>
      </c>
      <c r="B50" s="57">
        <v>100</v>
      </c>
      <c r="C50" s="302">
        <f t="shared" si="6"/>
        <v>1</v>
      </c>
      <c r="D50" s="137">
        <v>3.65E-3</v>
      </c>
      <c r="E50" s="304">
        <f t="shared" si="7"/>
        <v>1.1774193548387097</v>
      </c>
      <c r="F50" s="274">
        <v>100</v>
      </c>
      <c r="G50" s="304">
        <f t="shared" si="11"/>
        <v>4.1322314049586781</v>
      </c>
      <c r="H50" s="135">
        <v>0.93472</v>
      </c>
      <c r="I50" s="310">
        <f t="shared" si="8"/>
        <v>83.457142857142856</v>
      </c>
      <c r="J50" s="170">
        <v>100</v>
      </c>
      <c r="K50" s="304">
        <f t="shared" si="9"/>
        <v>1</v>
      </c>
      <c r="L50" s="135">
        <v>9.3100000000000006E-3</v>
      </c>
      <c r="M50" s="313">
        <f t="shared" si="10"/>
        <v>1.9275362318840581</v>
      </c>
      <c r="N50" s="277" t="s">
        <v>6</v>
      </c>
      <c r="O50" s="292" t="s">
        <v>6</v>
      </c>
    </row>
    <row r="51" spans="1:15" ht="18">
      <c r="A51" s="222" t="s">
        <v>24</v>
      </c>
      <c r="B51" s="57">
        <v>100</v>
      </c>
      <c r="C51" s="302">
        <f t="shared" si="6"/>
        <v>1</v>
      </c>
      <c r="D51" s="137">
        <v>2.1129999999999999E-2</v>
      </c>
      <c r="E51" s="304">
        <f t="shared" si="7"/>
        <v>6.8161290322580648</v>
      </c>
      <c r="F51" s="274">
        <v>100</v>
      </c>
      <c r="G51" s="304">
        <f t="shared" si="11"/>
        <v>4.1322314049586781</v>
      </c>
      <c r="H51" s="263">
        <v>100</v>
      </c>
      <c r="I51" s="310">
        <f t="shared" si="8"/>
        <v>8928.5714285714294</v>
      </c>
      <c r="J51" s="170">
        <v>100</v>
      </c>
      <c r="K51" s="304">
        <f t="shared" si="9"/>
        <v>1</v>
      </c>
      <c r="L51" s="135">
        <v>0.45171</v>
      </c>
      <c r="M51" s="310">
        <f t="shared" si="10"/>
        <v>93.521739130434781</v>
      </c>
      <c r="N51" s="277" t="s">
        <v>6</v>
      </c>
      <c r="O51" s="292" t="s">
        <v>6</v>
      </c>
    </row>
    <row r="52" spans="1:15" ht="18">
      <c r="A52" s="222" t="s">
        <v>25</v>
      </c>
      <c r="B52" s="57">
        <v>100</v>
      </c>
      <c r="C52" s="302">
        <f t="shared" si="6"/>
        <v>1</v>
      </c>
      <c r="D52" s="137">
        <v>1.6449999999999999E-2</v>
      </c>
      <c r="E52" s="304">
        <f t="shared" si="7"/>
        <v>5.306451612903226</v>
      </c>
      <c r="F52" s="274">
        <v>100</v>
      </c>
      <c r="G52" s="304">
        <f t="shared" si="11"/>
        <v>4.1322314049586781</v>
      </c>
      <c r="H52" s="135">
        <v>0.20766000000000001</v>
      </c>
      <c r="I52" s="310">
        <f t="shared" si="8"/>
        <v>18.541071428571431</v>
      </c>
      <c r="J52" s="170">
        <v>100</v>
      </c>
      <c r="K52" s="304">
        <f t="shared" si="9"/>
        <v>1</v>
      </c>
      <c r="L52" s="135">
        <v>0.48381999999999997</v>
      </c>
      <c r="M52" s="310">
        <f t="shared" si="10"/>
        <v>100.16977225672878</v>
      </c>
      <c r="N52" s="277" t="s">
        <v>6</v>
      </c>
      <c r="O52" s="292" t="s">
        <v>6</v>
      </c>
    </row>
    <row r="53" spans="1:15" ht="18">
      <c r="A53" s="222" t="s">
        <v>26</v>
      </c>
      <c r="B53" s="57">
        <v>100</v>
      </c>
      <c r="C53" s="302">
        <f t="shared" si="6"/>
        <v>1</v>
      </c>
      <c r="D53" s="137">
        <v>6.2890000000000001E-2</v>
      </c>
      <c r="E53" s="304">
        <f t="shared" si="7"/>
        <v>20.28709677419355</v>
      </c>
      <c r="F53" s="274">
        <v>100</v>
      </c>
      <c r="G53" s="304">
        <f t="shared" si="11"/>
        <v>4.1322314049586781</v>
      </c>
      <c r="H53" s="263">
        <v>100</v>
      </c>
      <c r="I53" s="310">
        <f t="shared" si="8"/>
        <v>8928.5714285714294</v>
      </c>
      <c r="J53" s="170">
        <v>100</v>
      </c>
      <c r="K53" s="304">
        <f t="shared" si="9"/>
        <v>1</v>
      </c>
      <c r="L53" s="305">
        <v>5.86</v>
      </c>
      <c r="M53" s="310">
        <f t="shared" si="10"/>
        <v>1213.2505175983438</v>
      </c>
      <c r="N53" s="277" t="s">
        <v>6</v>
      </c>
      <c r="O53" s="292" t="s">
        <v>6</v>
      </c>
    </row>
    <row r="54" spans="1:15" ht="18">
      <c r="A54" s="222" t="s">
        <v>27</v>
      </c>
      <c r="B54" s="57">
        <v>100</v>
      </c>
      <c r="C54" s="302">
        <f t="shared" si="6"/>
        <v>1</v>
      </c>
      <c r="D54" s="123">
        <v>0.19353999999999999</v>
      </c>
      <c r="E54" s="275">
        <f t="shared" si="7"/>
        <v>62.432258064516127</v>
      </c>
      <c r="F54" s="280">
        <v>100</v>
      </c>
      <c r="G54" s="268">
        <f t="shared" si="11"/>
        <v>4.1322314049586781</v>
      </c>
      <c r="H54" s="176">
        <v>100</v>
      </c>
      <c r="I54" s="267">
        <f t="shared" si="8"/>
        <v>8928.5714285714294</v>
      </c>
      <c r="J54" s="171">
        <v>100</v>
      </c>
      <c r="K54" s="267">
        <f t="shared" si="9"/>
        <v>1</v>
      </c>
      <c r="L54" s="93">
        <v>2.14</v>
      </c>
      <c r="M54" s="267">
        <f t="shared" si="10"/>
        <v>443.06418219461699</v>
      </c>
      <c r="N54" s="19" t="s">
        <v>6</v>
      </c>
      <c r="O54" s="289" t="s">
        <v>6</v>
      </c>
    </row>
    <row r="55" spans="1:15" ht="18">
      <c r="A55" s="222" t="s">
        <v>28</v>
      </c>
      <c r="B55" s="57">
        <v>100</v>
      </c>
      <c r="C55" s="302">
        <f t="shared" si="6"/>
        <v>1</v>
      </c>
      <c r="D55" s="122">
        <v>3.0380000000000001E-2</v>
      </c>
      <c r="E55" s="275">
        <f t="shared" si="7"/>
        <v>9.8000000000000007</v>
      </c>
      <c r="F55" s="280">
        <v>100</v>
      </c>
      <c r="G55" s="268">
        <f t="shared" si="11"/>
        <v>4.1322314049586781</v>
      </c>
      <c r="H55" s="125">
        <v>2.4300000000000002</v>
      </c>
      <c r="I55" s="267">
        <f t="shared" si="8"/>
        <v>216.96428571428572</v>
      </c>
      <c r="J55" s="280">
        <v>100</v>
      </c>
      <c r="K55" s="268">
        <f t="shared" si="9"/>
        <v>1</v>
      </c>
      <c r="L55" s="130">
        <v>6.0740000000000002E-2</v>
      </c>
      <c r="M55" s="267">
        <f t="shared" si="10"/>
        <v>12.575569358178054</v>
      </c>
      <c r="N55" s="284" t="s">
        <v>6</v>
      </c>
      <c r="O55" s="289" t="s">
        <v>6</v>
      </c>
    </row>
    <row r="56" spans="1:15" ht="18">
      <c r="A56" s="222" t="s">
        <v>29</v>
      </c>
      <c r="B56" s="57">
        <v>100</v>
      </c>
      <c r="C56" s="302">
        <f t="shared" si="6"/>
        <v>1</v>
      </c>
      <c r="D56" s="123">
        <v>5.5730000000000002E-2</v>
      </c>
      <c r="E56" s="275">
        <f t="shared" si="7"/>
        <v>17.977419354838712</v>
      </c>
      <c r="F56" s="280">
        <v>100</v>
      </c>
      <c r="G56" s="268">
        <f t="shared" si="11"/>
        <v>4.1322314049586781</v>
      </c>
      <c r="H56" s="91">
        <v>8.9700000000000005E-3</v>
      </c>
      <c r="I56" s="267">
        <f t="shared" si="8"/>
        <v>0.80089285714285718</v>
      </c>
      <c r="J56" s="280">
        <v>100</v>
      </c>
      <c r="K56" s="268">
        <f t="shared" si="9"/>
        <v>1</v>
      </c>
      <c r="L56" s="91">
        <v>3.3899999999999998E-3</v>
      </c>
      <c r="M56" s="267">
        <f t="shared" si="10"/>
        <v>0.70186335403726707</v>
      </c>
      <c r="N56" s="284" t="s">
        <v>6</v>
      </c>
      <c r="O56" s="289" t="s">
        <v>6</v>
      </c>
    </row>
    <row r="57" spans="1:15" ht="18">
      <c r="A57" s="222" t="s">
        <v>30</v>
      </c>
      <c r="B57" s="57">
        <v>100</v>
      </c>
      <c r="C57" s="302">
        <f t="shared" si="6"/>
        <v>1</v>
      </c>
      <c r="D57" s="123">
        <v>2.5699999999999998E-3</v>
      </c>
      <c r="E57" s="275">
        <f t="shared" si="7"/>
        <v>0.82903225806451608</v>
      </c>
      <c r="F57" s="280">
        <v>100</v>
      </c>
      <c r="G57" s="268">
        <f t="shared" si="11"/>
        <v>4.1322314049586781</v>
      </c>
      <c r="H57" s="283">
        <v>2.3859999999999999E-2</v>
      </c>
      <c r="I57" s="268">
        <f t="shared" si="8"/>
        <v>2.1303571428571426</v>
      </c>
      <c r="J57" s="280">
        <v>100</v>
      </c>
      <c r="K57" s="268">
        <f t="shared" si="9"/>
        <v>1</v>
      </c>
      <c r="L57" s="91">
        <v>4.6899999999999997E-3</v>
      </c>
      <c r="M57" s="267">
        <f t="shared" si="10"/>
        <v>0.97101449275362306</v>
      </c>
      <c r="N57" s="284" t="s">
        <v>6</v>
      </c>
      <c r="O57" s="289" t="s">
        <v>6</v>
      </c>
    </row>
    <row r="58" spans="1:15" ht="18">
      <c r="A58" s="235" t="s">
        <v>37</v>
      </c>
      <c r="B58" s="57">
        <v>100</v>
      </c>
      <c r="C58" s="302">
        <f t="shared" si="6"/>
        <v>1</v>
      </c>
      <c r="D58" s="55" t="s">
        <v>45</v>
      </c>
      <c r="E58" s="275"/>
      <c r="F58" s="282">
        <v>100</v>
      </c>
      <c r="G58" s="269">
        <f t="shared" si="11"/>
        <v>4.1322314049586781</v>
      </c>
      <c r="H58" s="282">
        <v>100</v>
      </c>
      <c r="I58" s="269">
        <f t="shared" si="8"/>
        <v>8928.5714285714294</v>
      </c>
      <c r="J58" s="282">
        <v>100</v>
      </c>
      <c r="K58" s="269">
        <f t="shared" si="9"/>
        <v>1</v>
      </c>
      <c r="L58" s="55" t="s">
        <v>45</v>
      </c>
      <c r="M58" s="275"/>
      <c r="N58" s="285" t="s">
        <v>45</v>
      </c>
      <c r="O58" s="291" t="s">
        <v>45</v>
      </c>
    </row>
    <row r="59" spans="1:15" ht="18">
      <c r="A59" s="222" t="s">
        <v>31</v>
      </c>
      <c r="B59" s="57">
        <v>100</v>
      </c>
      <c r="C59" s="302">
        <f t="shared" si="6"/>
        <v>1</v>
      </c>
      <c r="D59" s="123">
        <v>2.99E-3</v>
      </c>
      <c r="E59" s="275">
        <f>D59/D$42</f>
        <v>0.96451612903225814</v>
      </c>
      <c r="F59" s="280">
        <v>100</v>
      </c>
      <c r="G59" s="268">
        <f t="shared" si="11"/>
        <v>4.1322314049586781</v>
      </c>
      <c r="H59" s="283">
        <v>1.324E-2</v>
      </c>
      <c r="I59" s="268">
        <f t="shared" si="8"/>
        <v>1.1821428571428572</v>
      </c>
      <c r="J59" s="280">
        <v>100</v>
      </c>
      <c r="K59" s="268">
        <f t="shared" si="9"/>
        <v>1</v>
      </c>
      <c r="L59" s="91">
        <v>6.1599999999999997E-3</v>
      </c>
      <c r="M59" s="267">
        <f>L59/L$42</f>
        <v>1.2753623188405796</v>
      </c>
      <c r="N59" s="284" t="s">
        <v>6</v>
      </c>
      <c r="O59" s="289" t="s">
        <v>6</v>
      </c>
    </row>
    <row r="60" spans="1:15" ht="18">
      <c r="A60" s="222" t="s">
        <v>32</v>
      </c>
      <c r="B60" s="57">
        <v>100</v>
      </c>
      <c r="C60" s="302">
        <f t="shared" si="6"/>
        <v>1</v>
      </c>
      <c r="D60" s="122">
        <v>3.2200000000000002E-3</v>
      </c>
      <c r="E60" s="275">
        <f>D60/D$42</f>
        <v>1.0387096774193549</v>
      </c>
      <c r="F60" s="280">
        <v>100</v>
      </c>
      <c r="G60" s="268">
        <f t="shared" si="11"/>
        <v>4.1322314049586781</v>
      </c>
      <c r="H60" s="130">
        <v>2.5739999999999999E-2</v>
      </c>
      <c r="I60" s="267">
        <f t="shared" si="8"/>
        <v>2.2982142857142858</v>
      </c>
      <c r="J60" s="280">
        <v>100</v>
      </c>
      <c r="K60" s="268">
        <f t="shared" si="9"/>
        <v>1</v>
      </c>
      <c r="L60" s="130">
        <v>8.3199999999999993E-3</v>
      </c>
      <c r="M60" s="267">
        <f>L60/L$42</f>
        <v>1.7225672877846789</v>
      </c>
      <c r="N60" s="284" t="s">
        <v>6</v>
      </c>
      <c r="O60" s="289" t="s">
        <v>6</v>
      </c>
    </row>
    <row r="61" spans="1:15" ht="18">
      <c r="A61" s="222" t="s">
        <v>33</v>
      </c>
      <c r="B61" s="57">
        <v>100</v>
      </c>
      <c r="C61" s="302">
        <f t="shared" si="6"/>
        <v>1</v>
      </c>
      <c r="D61" s="123">
        <v>7.8899999999999994E-3</v>
      </c>
      <c r="E61" s="275">
        <f>D61/D$42</f>
        <v>2.5451612903225804</v>
      </c>
      <c r="F61" s="176">
        <v>100</v>
      </c>
      <c r="G61" s="267">
        <f t="shared" si="11"/>
        <v>4.1322314049586781</v>
      </c>
      <c r="H61" s="93">
        <v>6.05</v>
      </c>
      <c r="I61" s="267">
        <f t="shared" si="8"/>
        <v>540.17857142857144</v>
      </c>
      <c r="J61" s="280">
        <v>100</v>
      </c>
      <c r="K61" s="268">
        <f t="shared" si="9"/>
        <v>1</v>
      </c>
      <c r="L61" s="91">
        <v>2.2210000000000001E-2</v>
      </c>
      <c r="M61" s="267">
        <f>L61/L$42</f>
        <v>4.5983436853002067</v>
      </c>
      <c r="N61" s="284" t="s">
        <v>6</v>
      </c>
      <c r="O61" s="289" t="s">
        <v>6</v>
      </c>
    </row>
    <row r="62" spans="1:15" ht="18">
      <c r="A62" s="222" t="s">
        <v>34</v>
      </c>
      <c r="B62" s="57">
        <v>100</v>
      </c>
      <c r="C62" s="302">
        <f t="shared" si="6"/>
        <v>1</v>
      </c>
      <c r="D62" s="123">
        <v>6.8700000000000002E-3</v>
      </c>
      <c r="E62" s="275">
        <f>D62/D$42</f>
        <v>2.2161290322580647</v>
      </c>
      <c r="F62" s="176">
        <v>100</v>
      </c>
      <c r="G62" s="268">
        <f t="shared" si="11"/>
        <v>4.1322314049586781</v>
      </c>
      <c r="H62" s="91">
        <v>7.0389999999999994E-2</v>
      </c>
      <c r="I62" s="267">
        <f t="shared" si="8"/>
        <v>6.2848214285714281</v>
      </c>
      <c r="J62" s="280">
        <v>100</v>
      </c>
      <c r="K62" s="268">
        <f t="shared" si="9"/>
        <v>1</v>
      </c>
      <c r="L62" s="91">
        <v>1.285E-2</v>
      </c>
      <c r="M62" s="267">
        <f>L62/L$42</f>
        <v>2.660455486542443</v>
      </c>
      <c r="N62" s="284" t="s">
        <v>6</v>
      </c>
      <c r="O62" s="290" t="s">
        <v>6</v>
      </c>
    </row>
    <row r="63" spans="1:15" ht="18">
      <c r="A63" s="222" t="s">
        <v>35</v>
      </c>
      <c r="B63" s="57">
        <v>100</v>
      </c>
      <c r="C63" s="302">
        <f t="shared" si="6"/>
        <v>1</v>
      </c>
      <c r="D63" s="123">
        <v>2.7299999999999998E-3</v>
      </c>
      <c r="E63" s="275">
        <f>D63/D$42</f>
        <v>0.88064516129032255</v>
      </c>
      <c r="F63" s="176">
        <v>100</v>
      </c>
      <c r="G63" s="268">
        <f t="shared" si="11"/>
        <v>4.1322314049586781</v>
      </c>
      <c r="H63" s="91">
        <v>9.4500000000000001E-3</v>
      </c>
      <c r="I63" s="267">
        <f t="shared" si="8"/>
        <v>0.84375</v>
      </c>
      <c r="J63" s="176">
        <v>100</v>
      </c>
      <c r="K63" s="268">
        <f t="shared" si="9"/>
        <v>1</v>
      </c>
      <c r="L63" s="91">
        <v>5.11E-3</v>
      </c>
      <c r="M63" s="267">
        <f>L63/L$42</f>
        <v>1.0579710144927537</v>
      </c>
      <c r="N63" s="284" t="s">
        <v>6</v>
      </c>
      <c r="O63" s="289" t="s">
        <v>6</v>
      </c>
    </row>
    <row r="64" spans="1:15" ht="31.5">
      <c r="A64" s="236" t="s">
        <v>36</v>
      </c>
      <c r="B64" s="57" t="s">
        <v>38</v>
      </c>
      <c r="C64" s="302"/>
      <c r="D64" s="56" t="s">
        <v>38</v>
      </c>
      <c r="E64" s="275"/>
      <c r="F64" s="61" t="s">
        <v>38</v>
      </c>
      <c r="G64" s="307"/>
      <c r="H64" s="61" t="s">
        <v>38</v>
      </c>
      <c r="I64" s="307"/>
      <c r="J64" s="51" t="s">
        <v>38</v>
      </c>
      <c r="K64" s="267"/>
      <c r="L64" s="61" t="s">
        <v>38</v>
      </c>
      <c r="M64" s="267"/>
      <c r="N64" s="284" t="s">
        <v>6</v>
      </c>
      <c r="O64" s="289" t="s">
        <v>6</v>
      </c>
    </row>
    <row r="65" spans="1:15" ht="31.5">
      <c r="A65" s="234" t="s">
        <v>56</v>
      </c>
      <c r="B65" s="314">
        <v>100</v>
      </c>
      <c r="C65" s="315">
        <f>B65/B$42</f>
        <v>1</v>
      </c>
      <c r="D65" s="316">
        <v>11.1</v>
      </c>
      <c r="E65" s="317">
        <f>D65/D$42</f>
        <v>3580.6451612903224</v>
      </c>
      <c r="F65" s="318">
        <v>100</v>
      </c>
      <c r="G65" s="299">
        <f>F65/F$42</f>
        <v>4.1322314049586781</v>
      </c>
      <c r="H65" s="318">
        <v>100</v>
      </c>
      <c r="I65" s="299">
        <f>H65/H$42</f>
        <v>8928.5714285714294</v>
      </c>
      <c r="J65" s="319">
        <v>100</v>
      </c>
      <c r="K65" s="299">
        <f>J65/J$42</f>
        <v>1</v>
      </c>
      <c r="L65" s="320">
        <v>6.58</v>
      </c>
      <c r="M65" s="299">
        <f>L65/L$42</f>
        <v>1362.3188405797102</v>
      </c>
      <c r="N65" s="288" t="s">
        <v>6</v>
      </c>
      <c r="O65" s="279" t="s">
        <v>6</v>
      </c>
    </row>
  </sheetData>
  <mergeCells count="2">
    <mergeCell ref="N39:O39"/>
    <mergeCell ref="N10:O10"/>
  </mergeCells>
  <printOptions horizontalCentered="1" verticalCentered="1"/>
  <pageMargins left="0" right="0" top="0.25" bottom="0.25" header="0.25" footer="0.25"/>
  <pageSetup scale="30" orientation="landscape" r:id="rId1"/>
  <headerFooter alignWithMargins="0">
    <oddHeader>&amp;F</oddHeader>
    <oddFooter>&amp;Z&amp;F&amp;RPage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opLeftCell="A7" zoomScaleNormal="100" workbookViewId="0">
      <selection activeCell="L22" sqref="L22"/>
    </sheetView>
  </sheetViews>
  <sheetFormatPr defaultRowHeight="12.75"/>
  <cols>
    <col min="2" max="2" width="22.42578125" customWidth="1"/>
    <col min="3" max="10" width="10.7109375" customWidth="1"/>
    <col min="13" max="13" width="21" customWidth="1"/>
    <col min="14" max="21" width="10.7109375" customWidth="1"/>
  </cols>
  <sheetData>
    <row r="1" spans="1:21" ht="18">
      <c r="A1" s="17" t="s">
        <v>11</v>
      </c>
    </row>
    <row r="2" spans="1:21" ht="18">
      <c r="A2" s="1" t="s">
        <v>12</v>
      </c>
    </row>
    <row r="3" spans="1:21" ht="18">
      <c r="A3" s="1" t="s">
        <v>0</v>
      </c>
    </row>
    <row r="4" spans="1:21" ht="18">
      <c r="A4" s="1" t="s">
        <v>1</v>
      </c>
    </row>
    <row r="5" spans="1:21" ht="18">
      <c r="A5" s="1" t="s">
        <v>2</v>
      </c>
    </row>
    <row r="8" spans="1:21" ht="13.5" thickBot="1"/>
    <row r="9" spans="1:21" ht="15.75">
      <c r="B9" s="323" t="s">
        <v>3</v>
      </c>
      <c r="C9" s="939" t="s">
        <v>10</v>
      </c>
      <c r="D9" s="940"/>
      <c r="E9" s="941" t="s">
        <v>41</v>
      </c>
      <c r="F9" s="942"/>
      <c r="G9" s="943" t="s">
        <v>42</v>
      </c>
      <c r="H9" s="940"/>
      <c r="I9" s="937" t="s">
        <v>7</v>
      </c>
      <c r="J9" s="938"/>
      <c r="M9" s="323" t="s">
        <v>4</v>
      </c>
      <c r="N9" s="939" t="s">
        <v>10</v>
      </c>
      <c r="O9" s="940"/>
      <c r="P9" s="941" t="s">
        <v>41</v>
      </c>
      <c r="Q9" s="942"/>
      <c r="R9" s="943" t="s">
        <v>42</v>
      </c>
      <c r="S9" s="940"/>
      <c r="T9" s="937" t="s">
        <v>7</v>
      </c>
      <c r="U9" s="938"/>
    </row>
    <row r="10" spans="1:21" ht="18">
      <c r="B10" s="324" t="s">
        <v>5</v>
      </c>
      <c r="C10" s="351" t="s">
        <v>46</v>
      </c>
      <c r="D10" s="352" t="s">
        <v>13</v>
      </c>
      <c r="E10" s="356" t="s">
        <v>47</v>
      </c>
      <c r="F10" s="352" t="s">
        <v>48</v>
      </c>
      <c r="G10" s="356" t="s">
        <v>44</v>
      </c>
      <c r="H10" s="353" t="s">
        <v>14</v>
      </c>
      <c r="I10" s="355" t="s">
        <v>8</v>
      </c>
      <c r="J10" s="353" t="s">
        <v>9</v>
      </c>
      <c r="K10" s="3"/>
      <c r="L10" s="3"/>
      <c r="M10" s="354" t="s">
        <v>5</v>
      </c>
      <c r="N10" s="351" t="s">
        <v>46</v>
      </c>
      <c r="O10" s="352" t="s">
        <v>13</v>
      </c>
      <c r="P10" s="356" t="s">
        <v>47</v>
      </c>
      <c r="Q10" s="352" t="s">
        <v>48</v>
      </c>
      <c r="R10" s="356" t="s">
        <v>44</v>
      </c>
      <c r="S10" s="353" t="s">
        <v>14</v>
      </c>
      <c r="T10" s="355" t="s">
        <v>8</v>
      </c>
      <c r="U10" s="353" t="s">
        <v>9</v>
      </c>
    </row>
    <row r="11" spans="1:21" ht="18">
      <c r="B11" s="362" t="s">
        <v>52</v>
      </c>
      <c r="C11" s="359">
        <v>2.58</v>
      </c>
      <c r="D11" s="300">
        <v>2E-3</v>
      </c>
      <c r="E11" s="273">
        <v>0.33400000000000002</v>
      </c>
      <c r="F11" s="247">
        <v>1E-3</v>
      </c>
      <c r="G11" s="273">
        <v>0.308</v>
      </c>
      <c r="H11" s="247">
        <v>1E-3</v>
      </c>
      <c r="I11" s="226"/>
      <c r="J11" s="238"/>
      <c r="M11" s="362" t="s">
        <v>52</v>
      </c>
      <c r="N11" s="112" t="s">
        <v>6</v>
      </c>
      <c r="O11" s="294">
        <v>5.0000000000000001E-3</v>
      </c>
      <c r="P11" s="273">
        <v>3.49</v>
      </c>
      <c r="Q11" s="294">
        <v>6.0000000000000001E-3</v>
      </c>
      <c r="R11" s="308">
        <v>14.5</v>
      </c>
      <c r="S11" s="247">
        <v>4.0000000000000001E-3</v>
      </c>
      <c r="T11" s="226"/>
      <c r="U11" s="238"/>
    </row>
    <row r="12" spans="1:21" ht="18">
      <c r="B12" s="325" t="s">
        <v>53</v>
      </c>
      <c r="C12" s="231">
        <v>7.9</v>
      </c>
      <c r="D12" s="337">
        <v>1.07E-3</v>
      </c>
      <c r="E12" s="357">
        <v>0.92966000000000004</v>
      </c>
      <c r="F12" s="309">
        <v>2.5100000000000001E-3</v>
      </c>
      <c r="G12" s="357">
        <v>0.59206999999999999</v>
      </c>
      <c r="H12" s="309">
        <v>1.3600000000000001E-3</v>
      </c>
      <c r="I12" s="277" t="s">
        <v>6</v>
      </c>
      <c r="J12" s="292" t="s">
        <v>6</v>
      </c>
      <c r="M12" s="325" t="s">
        <v>53</v>
      </c>
      <c r="N12" s="57" t="s">
        <v>6</v>
      </c>
      <c r="O12" s="337">
        <v>3.0999999999999999E-3</v>
      </c>
      <c r="P12" s="274">
        <v>24.2</v>
      </c>
      <c r="Q12" s="312">
        <v>1.12E-2</v>
      </c>
      <c r="R12" s="274" t="s">
        <v>6</v>
      </c>
      <c r="S12" s="312">
        <v>4.8300000000000001E-3</v>
      </c>
      <c r="T12" s="277" t="s">
        <v>6</v>
      </c>
      <c r="U12" s="292" t="s">
        <v>6</v>
      </c>
    </row>
    <row r="13" spans="1:21" ht="18">
      <c r="B13" s="325" t="s">
        <v>16</v>
      </c>
      <c r="C13" s="231">
        <v>38</v>
      </c>
      <c r="D13" s="337">
        <v>1.0200000000000001E-3</v>
      </c>
      <c r="E13" s="137">
        <v>0.39916000000000001</v>
      </c>
      <c r="F13" s="312">
        <v>3.82E-3</v>
      </c>
      <c r="G13" s="137">
        <v>0.14207</v>
      </c>
      <c r="H13" s="312">
        <v>2.2799999999999999E-3</v>
      </c>
      <c r="I13" s="277" t="s">
        <v>6</v>
      </c>
      <c r="J13" s="292" t="s">
        <v>6</v>
      </c>
      <c r="M13" s="325" t="s">
        <v>16</v>
      </c>
      <c r="N13" s="57" t="s">
        <v>6</v>
      </c>
      <c r="O13" s="337">
        <v>3.5699999999999998E-3</v>
      </c>
      <c r="P13" s="274">
        <v>6.41</v>
      </c>
      <c r="Q13" s="312">
        <v>1.3939999999999999E-2</v>
      </c>
      <c r="R13" s="274">
        <v>13</v>
      </c>
      <c r="S13" s="312">
        <v>9.5300000000000003E-3</v>
      </c>
      <c r="T13" s="277" t="s">
        <v>6</v>
      </c>
      <c r="U13" s="292" t="s">
        <v>6</v>
      </c>
    </row>
    <row r="14" spans="1:21" ht="18">
      <c r="B14" s="325" t="s">
        <v>17</v>
      </c>
      <c r="C14" s="231" t="s">
        <v>6</v>
      </c>
      <c r="D14" s="337">
        <v>3.63E-3</v>
      </c>
      <c r="E14" s="274" t="s">
        <v>6</v>
      </c>
      <c r="F14" s="312">
        <v>2.341E-2</v>
      </c>
      <c r="G14" s="134">
        <v>2.04</v>
      </c>
      <c r="H14" s="312">
        <v>1.255E-2</v>
      </c>
      <c r="I14" s="277" t="s">
        <v>6</v>
      </c>
      <c r="J14" s="292" t="s">
        <v>6</v>
      </c>
      <c r="M14" s="325" t="s">
        <v>17</v>
      </c>
      <c r="N14" s="57" t="s">
        <v>6</v>
      </c>
      <c r="O14" s="337">
        <v>2.3009999999999999E-2</v>
      </c>
      <c r="P14" s="274" t="s">
        <v>6</v>
      </c>
      <c r="Q14" s="312">
        <v>0.54232000000000002</v>
      </c>
      <c r="R14" s="274" t="s">
        <v>6</v>
      </c>
      <c r="S14" s="312">
        <v>4.0820000000000002E-2</v>
      </c>
      <c r="T14" s="277" t="s">
        <v>6</v>
      </c>
      <c r="U14" s="292" t="s">
        <v>6</v>
      </c>
    </row>
    <row r="15" spans="1:21" ht="18">
      <c r="B15" s="325" t="s">
        <v>18</v>
      </c>
      <c r="C15" s="231">
        <v>1.67</v>
      </c>
      <c r="D15" s="337">
        <v>1.42E-3</v>
      </c>
      <c r="E15" s="137">
        <v>0.83575999999999995</v>
      </c>
      <c r="F15" s="312">
        <v>2.5999999999999999E-3</v>
      </c>
      <c r="G15" s="137">
        <v>0.27159</v>
      </c>
      <c r="H15" s="312">
        <v>1.99E-3</v>
      </c>
      <c r="I15" s="277" t="s">
        <v>6</v>
      </c>
      <c r="J15" s="292" t="s">
        <v>6</v>
      </c>
      <c r="M15" s="325" t="s">
        <v>18</v>
      </c>
      <c r="N15" s="57" t="s">
        <v>6</v>
      </c>
      <c r="O15" s="337">
        <v>5.0200000000000002E-3</v>
      </c>
      <c r="P15" s="274">
        <v>41.3</v>
      </c>
      <c r="Q15" s="312">
        <v>1.294E-2</v>
      </c>
      <c r="R15" s="274" t="s">
        <v>6</v>
      </c>
      <c r="S15" s="312">
        <v>8.0099999999999998E-3</v>
      </c>
      <c r="T15" s="277" t="s">
        <v>6</v>
      </c>
      <c r="U15" s="292" t="s">
        <v>6</v>
      </c>
    </row>
    <row r="16" spans="1:21" ht="18">
      <c r="B16" s="325" t="s">
        <v>19</v>
      </c>
      <c r="C16" s="231" t="s">
        <v>6</v>
      </c>
      <c r="D16" s="337">
        <v>2.0400000000000001E-3</v>
      </c>
      <c r="E16" s="232">
        <v>22.7</v>
      </c>
      <c r="F16" s="312">
        <v>9.7900000000000001E-3</v>
      </c>
      <c r="G16" s="134">
        <v>9.01</v>
      </c>
      <c r="H16" s="312">
        <v>4.0899999999999999E-3</v>
      </c>
      <c r="I16" s="277" t="s">
        <v>6</v>
      </c>
      <c r="J16" s="292" t="s">
        <v>6</v>
      </c>
      <c r="M16" s="325" t="s">
        <v>19</v>
      </c>
      <c r="N16" s="57" t="s">
        <v>6</v>
      </c>
      <c r="O16" s="337">
        <v>5.6699999999999997E-3</v>
      </c>
      <c r="P16" s="274" t="s">
        <v>6</v>
      </c>
      <c r="Q16" s="312">
        <v>0.15701000000000001</v>
      </c>
      <c r="R16" s="274" t="s">
        <v>6</v>
      </c>
      <c r="S16" s="312">
        <v>1.159E-2</v>
      </c>
      <c r="T16" s="277" t="s">
        <v>6</v>
      </c>
      <c r="U16" s="292" t="s">
        <v>6</v>
      </c>
    </row>
    <row r="17" spans="2:21" ht="18">
      <c r="B17" s="325" t="s">
        <v>20</v>
      </c>
      <c r="C17" s="231" t="s">
        <v>6</v>
      </c>
      <c r="D17" s="337">
        <v>3.14E-3</v>
      </c>
      <c r="E17" s="232">
        <v>24.8</v>
      </c>
      <c r="F17" s="312">
        <v>1.796E-2</v>
      </c>
      <c r="G17" s="134">
        <v>7.29</v>
      </c>
      <c r="H17" s="312">
        <v>9.4699999999999993E-3</v>
      </c>
      <c r="I17" s="277" t="s">
        <v>6</v>
      </c>
      <c r="J17" s="292" t="s">
        <v>6</v>
      </c>
      <c r="M17" s="325" t="s">
        <v>20</v>
      </c>
      <c r="N17" s="57" t="s">
        <v>6</v>
      </c>
      <c r="O17" s="337">
        <v>1.1220000000000001E-2</v>
      </c>
      <c r="P17" s="274" t="s">
        <v>6</v>
      </c>
      <c r="Q17" s="312">
        <v>0.25067</v>
      </c>
      <c r="R17" s="274" t="s">
        <v>6</v>
      </c>
      <c r="S17" s="312">
        <v>2.554E-2</v>
      </c>
      <c r="T17" s="277" t="s">
        <v>6</v>
      </c>
      <c r="U17" s="292" t="s">
        <v>6</v>
      </c>
    </row>
    <row r="18" spans="2:21" ht="18">
      <c r="B18" s="325" t="s">
        <v>21</v>
      </c>
      <c r="C18" s="232">
        <v>50</v>
      </c>
      <c r="D18" s="337">
        <v>6.4999999999999997E-4</v>
      </c>
      <c r="E18" s="134">
        <v>1.95</v>
      </c>
      <c r="F18" s="312">
        <v>3.1900000000000001E-3</v>
      </c>
      <c r="G18" s="134">
        <v>1.36</v>
      </c>
      <c r="H18" s="312">
        <v>1.92E-3</v>
      </c>
      <c r="I18" s="277" t="s">
        <v>6</v>
      </c>
      <c r="J18" s="292" t="s">
        <v>6</v>
      </c>
      <c r="M18" s="325" t="s">
        <v>21</v>
      </c>
      <c r="N18" s="57" t="s">
        <v>6</v>
      </c>
      <c r="O18" s="337">
        <v>2.81E-3</v>
      </c>
      <c r="P18" s="274" t="s">
        <v>6</v>
      </c>
      <c r="Q18" s="312">
        <v>1.3299999999999999E-2</v>
      </c>
      <c r="R18" s="274" t="s">
        <v>6</v>
      </c>
      <c r="S18" s="312">
        <v>6.7659999999999998E-2</v>
      </c>
      <c r="T18" s="277" t="s">
        <v>6</v>
      </c>
      <c r="U18" s="292" t="s">
        <v>6</v>
      </c>
    </row>
    <row r="19" spans="2:21" ht="18">
      <c r="B19" s="325" t="s">
        <v>22</v>
      </c>
      <c r="C19" s="231" t="s">
        <v>6</v>
      </c>
      <c r="D19" s="337">
        <v>1.15E-3</v>
      </c>
      <c r="E19" s="134">
        <v>2.86</v>
      </c>
      <c r="F19" s="312">
        <v>4.5900000000000003E-3</v>
      </c>
      <c r="G19" s="134">
        <v>1.64</v>
      </c>
      <c r="H19" s="312">
        <v>2.1900000000000001E-3</v>
      </c>
      <c r="I19" s="277" t="s">
        <v>6</v>
      </c>
      <c r="J19" s="292" t="s">
        <v>6</v>
      </c>
      <c r="M19" s="325" t="s">
        <v>22</v>
      </c>
      <c r="N19" s="57" t="s">
        <v>6</v>
      </c>
      <c r="O19" s="337">
        <v>3.46E-3</v>
      </c>
      <c r="P19" s="274" t="s">
        <v>6</v>
      </c>
      <c r="Q19" s="312">
        <v>2.7629999999999998E-2</v>
      </c>
      <c r="R19" s="274" t="s">
        <v>6</v>
      </c>
      <c r="S19" s="312">
        <v>6.0299999999999998E-3</v>
      </c>
      <c r="T19" s="277" t="s">
        <v>6</v>
      </c>
      <c r="U19" s="292" t="s">
        <v>6</v>
      </c>
    </row>
    <row r="20" spans="2:21" ht="18">
      <c r="B20" s="325" t="s">
        <v>23</v>
      </c>
      <c r="C20" s="231" t="s">
        <v>6</v>
      </c>
      <c r="D20" s="337">
        <v>9.3000000000000005E-4</v>
      </c>
      <c r="E20" s="232">
        <v>11.5</v>
      </c>
      <c r="F20" s="312">
        <v>4.1930000000000002E-2</v>
      </c>
      <c r="G20" s="232">
        <v>29.4</v>
      </c>
      <c r="H20" s="312">
        <v>2.1199999999999999E-3</v>
      </c>
      <c r="I20" s="277" t="s">
        <v>6</v>
      </c>
      <c r="J20" s="292" t="s">
        <v>6</v>
      </c>
      <c r="M20" s="325" t="s">
        <v>23</v>
      </c>
      <c r="N20" s="57" t="s">
        <v>6</v>
      </c>
      <c r="O20" s="337">
        <v>3.65E-3</v>
      </c>
      <c r="P20" s="274" t="s">
        <v>6</v>
      </c>
      <c r="Q20" s="312">
        <v>0.93472</v>
      </c>
      <c r="R20" s="274" t="s">
        <v>6</v>
      </c>
      <c r="S20" s="312">
        <v>9.3100000000000006E-3</v>
      </c>
      <c r="T20" s="277" t="s">
        <v>6</v>
      </c>
      <c r="U20" s="292" t="s">
        <v>6</v>
      </c>
    </row>
    <row r="21" spans="2:21" ht="18">
      <c r="B21" s="325" t="s">
        <v>24</v>
      </c>
      <c r="C21" s="231" t="s">
        <v>6</v>
      </c>
      <c r="D21" s="337">
        <v>3.5500000000000002E-3</v>
      </c>
      <c r="E21" s="232">
        <v>13</v>
      </c>
      <c r="F21" s="312">
        <v>2.9579999999999999E-2</v>
      </c>
      <c r="G21" s="232">
        <v>23.3</v>
      </c>
      <c r="H21" s="312">
        <v>4.2810000000000001E-2</v>
      </c>
      <c r="I21" s="277" t="s">
        <v>6</v>
      </c>
      <c r="J21" s="292" t="s">
        <v>6</v>
      </c>
      <c r="M21" s="325" t="s">
        <v>57</v>
      </c>
      <c r="N21" s="57" t="s">
        <v>6</v>
      </c>
      <c r="O21" s="337">
        <v>2.1129999999999999E-2</v>
      </c>
      <c r="P21" s="274" t="s">
        <v>6</v>
      </c>
      <c r="Q21" s="341" t="s">
        <v>6</v>
      </c>
      <c r="R21" s="274" t="s">
        <v>6</v>
      </c>
      <c r="S21" s="312">
        <v>0.45171</v>
      </c>
      <c r="T21" s="277" t="s">
        <v>6</v>
      </c>
      <c r="U21" s="292" t="s">
        <v>6</v>
      </c>
    </row>
    <row r="22" spans="2:21" ht="18">
      <c r="B22" s="325" t="s">
        <v>25</v>
      </c>
      <c r="C22" s="231" t="s">
        <v>6</v>
      </c>
      <c r="D22" s="337">
        <v>3.1900000000000001E-3</v>
      </c>
      <c r="E22" s="232">
        <v>12.9</v>
      </c>
      <c r="F22" s="312">
        <v>1.384E-2</v>
      </c>
      <c r="G22" s="274" t="s">
        <v>6</v>
      </c>
      <c r="H22" s="312">
        <v>3.7539999999999997E-2</v>
      </c>
      <c r="I22" s="277" t="s">
        <v>6</v>
      </c>
      <c r="J22" s="292" t="s">
        <v>6</v>
      </c>
      <c r="M22" s="325" t="s">
        <v>58</v>
      </c>
      <c r="N22" s="57" t="s">
        <v>6</v>
      </c>
      <c r="O22" s="337">
        <v>1.6449999999999999E-2</v>
      </c>
      <c r="P22" s="274" t="s">
        <v>6</v>
      </c>
      <c r="Q22" s="312">
        <v>0.20766000000000001</v>
      </c>
      <c r="R22" s="274" t="s">
        <v>6</v>
      </c>
      <c r="S22" s="312">
        <v>0.48381999999999997</v>
      </c>
      <c r="T22" s="277" t="s">
        <v>6</v>
      </c>
      <c r="U22" s="292" t="s">
        <v>6</v>
      </c>
    </row>
    <row r="23" spans="2:21" ht="18">
      <c r="B23" s="325" t="s">
        <v>26</v>
      </c>
      <c r="C23" s="231" t="s">
        <v>6</v>
      </c>
      <c r="D23" s="337">
        <v>2.99E-3</v>
      </c>
      <c r="E23" s="274" t="s">
        <v>6</v>
      </c>
      <c r="F23" s="341" t="s">
        <v>6</v>
      </c>
      <c r="G23" s="134">
        <v>1.3</v>
      </c>
      <c r="H23" s="312">
        <v>0.10116</v>
      </c>
      <c r="I23" s="277" t="s">
        <v>6</v>
      </c>
      <c r="J23" s="292" t="s">
        <v>6</v>
      </c>
      <c r="M23" s="325" t="s">
        <v>59</v>
      </c>
      <c r="N23" s="57" t="s">
        <v>6</v>
      </c>
      <c r="O23" s="337">
        <v>6.2890000000000001E-2</v>
      </c>
      <c r="P23" s="274" t="s">
        <v>6</v>
      </c>
      <c r="Q23" s="341" t="s">
        <v>6</v>
      </c>
      <c r="R23" s="274" t="s">
        <v>6</v>
      </c>
      <c r="S23" s="350">
        <v>5.86</v>
      </c>
      <c r="T23" s="277" t="s">
        <v>6</v>
      </c>
      <c r="U23" s="292" t="s">
        <v>6</v>
      </c>
    </row>
    <row r="24" spans="2:21" ht="18">
      <c r="B24" s="325" t="s">
        <v>27</v>
      </c>
      <c r="C24" s="36" t="s">
        <v>6</v>
      </c>
      <c r="D24" s="338">
        <v>3.1029999999999999E-2</v>
      </c>
      <c r="E24" s="176" t="s">
        <v>6</v>
      </c>
      <c r="F24" s="342" t="s">
        <v>6</v>
      </c>
      <c r="G24" s="176" t="s">
        <v>6</v>
      </c>
      <c r="H24" s="343">
        <v>0.17593</v>
      </c>
      <c r="I24" s="19" t="s">
        <v>6</v>
      </c>
      <c r="J24" s="289" t="s">
        <v>6</v>
      </c>
      <c r="M24" s="325" t="s">
        <v>60</v>
      </c>
      <c r="N24" s="57" t="s">
        <v>6</v>
      </c>
      <c r="O24" s="338">
        <v>0.19353999999999999</v>
      </c>
      <c r="P24" s="176" t="s">
        <v>6</v>
      </c>
      <c r="Q24" s="342" t="s">
        <v>6</v>
      </c>
      <c r="R24" s="176" t="s">
        <v>6</v>
      </c>
      <c r="S24" s="348">
        <v>2.14</v>
      </c>
      <c r="T24" s="19" t="s">
        <v>6</v>
      </c>
      <c r="U24" s="289" t="s">
        <v>6</v>
      </c>
    </row>
    <row r="25" spans="2:21" ht="18">
      <c r="B25" s="325" t="s">
        <v>28</v>
      </c>
      <c r="C25" s="24" t="s">
        <v>6</v>
      </c>
      <c r="D25" s="338">
        <v>8.0700000000000008E-3</v>
      </c>
      <c r="E25" s="176" t="s">
        <v>6</v>
      </c>
      <c r="F25" s="343">
        <v>0.28849999999999998</v>
      </c>
      <c r="G25" s="176" t="s">
        <v>6</v>
      </c>
      <c r="H25" s="343">
        <v>1.482E-2</v>
      </c>
      <c r="I25" s="19" t="s">
        <v>6</v>
      </c>
      <c r="J25" s="289" t="s">
        <v>6</v>
      </c>
      <c r="M25" s="325" t="s">
        <v>61</v>
      </c>
      <c r="N25" s="57" t="s">
        <v>6</v>
      </c>
      <c r="O25" s="338">
        <v>3.0380000000000001E-2</v>
      </c>
      <c r="P25" s="176" t="s">
        <v>6</v>
      </c>
      <c r="Q25" s="348">
        <v>2.4300000000000002</v>
      </c>
      <c r="R25" s="176" t="s">
        <v>6</v>
      </c>
      <c r="S25" s="130">
        <v>6.0740000000000002E-2</v>
      </c>
      <c r="T25" s="284" t="s">
        <v>6</v>
      </c>
      <c r="U25" s="289" t="s">
        <v>6</v>
      </c>
    </row>
    <row r="26" spans="2:21" ht="18">
      <c r="B26" s="325" t="s">
        <v>29</v>
      </c>
      <c r="C26" s="96">
        <v>50</v>
      </c>
      <c r="D26" s="338">
        <v>6.4000000000000005E-4</v>
      </c>
      <c r="E26" s="93">
        <v>1.7</v>
      </c>
      <c r="F26" s="343">
        <v>2.49E-3</v>
      </c>
      <c r="G26" s="91">
        <v>0.57099999999999995</v>
      </c>
      <c r="H26" s="349">
        <v>8.3000000000000001E-4</v>
      </c>
      <c r="I26" s="130" t="s">
        <v>6</v>
      </c>
      <c r="J26" s="289" t="s">
        <v>6</v>
      </c>
      <c r="M26" s="325" t="s">
        <v>29</v>
      </c>
      <c r="N26" s="57" t="s">
        <v>6</v>
      </c>
      <c r="O26" s="338">
        <v>5.5730000000000002E-2</v>
      </c>
      <c r="P26" s="176" t="s">
        <v>6</v>
      </c>
      <c r="Q26" s="343">
        <v>8.9700000000000005E-3</v>
      </c>
      <c r="R26" s="176" t="s">
        <v>6</v>
      </c>
      <c r="S26" s="91">
        <v>3.3899999999999998E-3</v>
      </c>
      <c r="T26" s="284" t="s">
        <v>6</v>
      </c>
      <c r="U26" s="289" t="s">
        <v>6</v>
      </c>
    </row>
    <row r="27" spans="2:21" ht="18">
      <c r="B27" s="325" t="s">
        <v>30</v>
      </c>
      <c r="C27" s="96">
        <v>50</v>
      </c>
      <c r="D27" s="338">
        <v>8.0000000000000004E-4</v>
      </c>
      <c r="E27" s="93">
        <v>4.37</v>
      </c>
      <c r="F27" s="343">
        <v>4.0099999999999997E-3</v>
      </c>
      <c r="G27" s="91">
        <v>0.83826999999999996</v>
      </c>
      <c r="H27" s="343">
        <v>1.2199999999999999E-3</v>
      </c>
      <c r="I27" s="19" t="s">
        <v>6</v>
      </c>
      <c r="J27" s="289" t="s">
        <v>6</v>
      </c>
      <c r="M27" s="325" t="s">
        <v>30</v>
      </c>
      <c r="N27" s="57" t="s">
        <v>6</v>
      </c>
      <c r="O27" s="338">
        <v>2.5699999999999998E-3</v>
      </c>
      <c r="P27" s="280" t="s">
        <v>6</v>
      </c>
      <c r="Q27" s="343">
        <v>2.3859999999999999E-2</v>
      </c>
      <c r="R27" s="176" t="s">
        <v>6</v>
      </c>
      <c r="S27" s="91">
        <v>4.6899999999999997E-3</v>
      </c>
      <c r="T27" s="284" t="s">
        <v>6</v>
      </c>
      <c r="U27" s="289" t="s">
        <v>6</v>
      </c>
    </row>
    <row r="28" spans="2:21" ht="18">
      <c r="B28" s="326" t="s">
        <v>37</v>
      </c>
      <c r="C28" s="24" t="s">
        <v>6</v>
      </c>
      <c r="D28" s="339" t="s">
        <v>45</v>
      </c>
      <c r="E28" s="336" t="s">
        <v>6</v>
      </c>
      <c r="F28" s="344" t="s">
        <v>6</v>
      </c>
      <c r="G28" s="336" t="s">
        <v>6</v>
      </c>
      <c r="H28" s="339" t="s">
        <v>45</v>
      </c>
      <c r="I28" s="36" t="s">
        <v>45</v>
      </c>
      <c r="J28" s="291" t="s">
        <v>45</v>
      </c>
      <c r="M28" s="326" t="s">
        <v>37</v>
      </c>
      <c r="N28" s="57" t="s">
        <v>6</v>
      </c>
      <c r="O28" s="339" t="s">
        <v>45</v>
      </c>
      <c r="P28" s="282" t="s">
        <v>6</v>
      </c>
      <c r="Q28" s="361" t="s">
        <v>6</v>
      </c>
      <c r="R28" s="336" t="s">
        <v>6</v>
      </c>
      <c r="S28" s="55" t="s">
        <v>45</v>
      </c>
      <c r="T28" s="285" t="s">
        <v>45</v>
      </c>
      <c r="U28" s="291" t="s">
        <v>45</v>
      </c>
    </row>
    <row r="29" spans="2:21" ht="18">
      <c r="B29" s="325" t="s">
        <v>31</v>
      </c>
      <c r="C29" s="36">
        <v>6.73</v>
      </c>
      <c r="D29" s="338">
        <v>9.7000000000000005E-4</v>
      </c>
      <c r="E29" s="93">
        <v>8.6999999999999993</v>
      </c>
      <c r="F29" s="345">
        <v>3.1700000000000001E-3</v>
      </c>
      <c r="G29" s="93">
        <v>2.34</v>
      </c>
      <c r="H29" s="343">
        <v>2.1800000000000001E-3</v>
      </c>
      <c r="I29" s="19" t="s">
        <v>6</v>
      </c>
      <c r="J29" s="289" t="s">
        <v>6</v>
      </c>
      <c r="M29" s="325" t="s">
        <v>31</v>
      </c>
      <c r="N29" s="57" t="s">
        <v>6</v>
      </c>
      <c r="O29" s="338">
        <v>2.99E-3</v>
      </c>
      <c r="P29" s="280" t="s">
        <v>6</v>
      </c>
      <c r="Q29" s="343">
        <v>1.324E-2</v>
      </c>
      <c r="R29" s="176" t="s">
        <v>6</v>
      </c>
      <c r="S29" s="91">
        <v>6.1599999999999997E-3</v>
      </c>
      <c r="T29" s="284" t="s">
        <v>6</v>
      </c>
      <c r="U29" s="289" t="s">
        <v>6</v>
      </c>
    </row>
    <row r="30" spans="2:21" ht="18">
      <c r="B30" s="325" t="s">
        <v>32</v>
      </c>
      <c r="C30" s="100">
        <v>41.1</v>
      </c>
      <c r="D30" s="360">
        <v>9.6000000000000002E-4</v>
      </c>
      <c r="E30" s="93">
        <v>4.51</v>
      </c>
      <c r="F30" s="345">
        <v>4.1200000000000004E-3</v>
      </c>
      <c r="G30" s="91">
        <v>0.4733</v>
      </c>
      <c r="H30" s="343">
        <v>1.8600000000000001E-3</v>
      </c>
      <c r="I30" s="19" t="s">
        <v>6</v>
      </c>
      <c r="J30" s="289" t="s">
        <v>6</v>
      </c>
      <c r="M30" s="325" t="s">
        <v>32</v>
      </c>
      <c r="N30" s="57" t="s">
        <v>6</v>
      </c>
      <c r="O30" s="338">
        <v>3.2200000000000002E-3</v>
      </c>
      <c r="P30" s="176" t="s">
        <v>6</v>
      </c>
      <c r="Q30" s="343">
        <v>2.5739999999999999E-2</v>
      </c>
      <c r="R30" s="176" t="s">
        <v>6</v>
      </c>
      <c r="S30" s="130">
        <v>8.3199999999999993E-3</v>
      </c>
      <c r="T30" s="284" t="s">
        <v>6</v>
      </c>
      <c r="U30" s="289" t="s">
        <v>6</v>
      </c>
    </row>
    <row r="31" spans="2:21" ht="18">
      <c r="B31" s="325" t="s">
        <v>33</v>
      </c>
      <c r="C31" s="36" t="s">
        <v>6</v>
      </c>
      <c r="D31" s="338">
        <v>2.4599999999999999E-3</v>
      </c>
      <c r="E31" s="176" t="s">
        <v>6</v>
      </c>
      <c r="F31" s="345">
        <v>2.7380000000000002E-2</v>
      </c>
      <c r="G31" s="93">
        <v>1.65</v>
      </c>
      <c r="H31" s="343">
        <v>6.1399999999999996E-3</v>
      </c>
      <c r="I31" s="19" t="s">
        <v>6</v>
      </c>
      <c r="J31" s="289" t="s">
        <v>6</v>
      </c>
      <c r="M31" s="325" t="s">
        <v>33</v>
      </c>
      <c r="N31" s="57" t="s">
        <v>6</v>
      </c>
      <c r="O31" s="338">
        <v>7.8899999999999994E-3</v>
      </c>
      <c r="P31" s="176" t="s">
        <v>6</v>
      </c>
      <c r="Q31" s="348">
        <v>6.05</v>
      </c>
      <c r="R31" s="176" t="s">
        <v>6</v>
      </c>
      <c r="S31" s="91">
        <v>2.2210000000000001E-2</v>
      </c>
      <c r="T31" s="284" t="s">
        <v>6</v>
      </c>
      <c r="U31" s="289" t="s">
        <v>6</v>
      </c>
    </row>
    <row r="32" spans="2:21" ht="18">
      <c r="B32" s="325" t="s">
        <v>34</v>
      </c>
      <c r="C32" s="36" t="s">
        <v>6</v>
      </c>
      <c r="D32" s="338">
        <v>2.4399999999999999E-3</v>
      </c>
      <c r="E32" s="106">
        <v>13.9</v>
      </c>
      <c r="F32" s="343">
        <v>6.8199999999999997E-3</v>
      </c>
      <c r="G32" s="93">
        <v>4.62</v>
      </c>
      <c r="H32" s="343">
        <v>3.98E-3</v>
      </c>
      <c r="I32" s="19" t="s">
        <v>6</v>
      </c>
      <c r="J32" s="290" t="s">
        <v>6</v>
      </c>
      <c r="M32" s="325" t="s">
        <v>34</v>
      </c>
      <c r="N32" s="57" t="s">
        <v>6</v>
      </c>
      <c r="O32" s="338">
        <v>6.8700000000000002E-3</v>
      </c>
      <c r="P32" s="176" t="s">
        <v>6</v>
      </c>
      <c r="Q32" s="343">
        <v>7.0389999999999994E-2</v>
      </c>
      <c r="R32" s="176" t="s">
        <v>6</v>
      </c>
      <c r="S32" s="91">
        <v>1.285E-2</v>
      </c>
      <c r="T32" s="284" t="s">
        <v>6</v>
      </c>
      <c r="U32" s="290" t="s">
        <v>6</v>
      </c>
    </row>
    <row r="33" spans="2:21" ht="18">
      <c r="B33" s="325" t="s">
        <v>35</v>
      </c>
      <c r="C33" s="36">
        <v>8.8000000000000007</v>
      </c>
      <c r="D33" s="338">
        <v>6.3000000000000003E-4</v>
      </c>
      <c r="E33" s="93">
        <v>1.1100000000000001</v>
      </c>
      <c r="F33" s="343">
        <v>2.2399999999999998E-3</v>
      </c>
      <c r="G33" s="91">
        <v>0.32490000000000002</v>
      </c>
      <c r="H33" s="343">
        <v>1.6199999999999999E-3</v>
      </c>
      <c r="I33" s="19" t="s">
        <v>6</v>
      </c>
      <c r="J33" s="289" t="s">
        <v>6</v>
      </c>
      <c r="M33" s="325" t="s">
        <v>35</v>
      </c>
      <c r="N33" s="57" t="s">
        <v>6</v>
      </c>
      <c r="O33" s="338">
        <v>2.7299999999999998E-3</v>
      </c>
      <c r="P33" s="176" t="s">
        <v>6</v>
      </c>
      <c r="Q33" s="349">
        <v>9.4500000000000001E-3</v>
      </c>
      <c r="R33" s="176" t="s">
        <v>6</v>
      </c>
      <c r="S33" s="91">
        <v>5.11E-3</v>
      </c>
      <c r="T33" s="284" t="s">
        <v>6</v>
      </c>
      <c r="U33" s="289" t="s">
        <v>6</v>
      </c>
    </row>
    <row r="34" spans="2:21" ht="31.5">
      <c r="B34" s="327" t="s">
        <v>36</v>
      </c>
      <c r="C34" s="36" t="s">
        <v>38</v>
      </c>
      <c r="D34" s="339" t="s">
        <v>38</v>
      </c>
      <c r="E34" s="61" t="s">
        <v>38</v>
      </c>
      <c r="F34" s="346" t="s">
        <v>38</v>
      </c>
      <c r="G34" s="61" t="s">
        <v>38</v>
      </c>
      <c r="H34" s="346" t="s">
        <v>38</v>
      </c>
      <c r="I34" s="19" t="s">
        <v>6</v>
      </c>
      <c r="J34" s="289" t="s">
        <v>6</v>
      </c>
      <c r="M34" s="327" t="s">
        <v>36</v>
      </c>
      <c r="N34" s="57" t="s">
        <v>38</v>
      </c>
      <c r="O34" s="339" t="s">
        <v>38</v>
      </c>
      <c r="P34" s="61" t="s">
        <v>38</v>
      </c>
      <c r="Q34" s="307" t="s">
        <v>38</v>
      </c>
      <c r="R34" s="61" t="s">
        <v>38</v>
      </c>
      <c r="S34" s="61" t="s">
        <v>38</v>
      </c>
      <c r="T34" s="284" t="s">
        <v>6</v>
      </c>
      <c r="U34" s="289" t="s">
        <v>6</v>
      </c>
    </row>
    <row r="35" spans="2:21" ht="32.25" thickBot="1">
      <c r="B35" s="328" t="s">
        <v>54</v>
      </c>
      <c r="C35" s="329" t="s">
        <v>6</v>
      </c>
      <c r="D35" s="340">
        <v>1.1000000000000001</v>
      </c>
      <c r="E35" s="331" t="s">
        <v>6</v>
      </c>
      <c r="F35" s="331" t="s">
        <v>6</v>
      </c>
      <c r="G35" s="330" t="s">
        <v>6</v>
      </c>
      <c r="H35" s="332">
        <v>1.28</v>
      </c>
      <c r="I35" s="333" t="s">
        <v>6</v>
      </c>
      <c r="J35" s="334" t="s">
        <v>6</v>
      </c>
      <c r="M35" s="328" t="s">
        <v>54</v>
      </c>
      <c r="N35" s="335" t="s">
        <v>6</v>
      </c>
      <c r="O35" s="340">
        <v>11.1</v>
      </c>
      <c r="P35" s="331" t="s">
        <v>6</v>
      </c>
      <c r="Q35" s="347" t="s">
        <v>6</v>
      </c>
      <c r="R35" s="331" t="s">
        <v>6</v>
      </c>
      <c r="S35" s="332">
        <v>6.58</v>
      </c>
      <c r="T35" s="333" t="s">
        <v>6</v>
      </c>
      <c r="U35" s="334" t="s">
        <v>6</v>
      </c>
    </row>
    <row r="36" spans="2:21">
      <c r="B36" s="4"/>
      <c r="C36" s="2"/>
      <c r="D36" s="2"/>
      <c r="E36" s="2"/>
      <c r="F36" s="2"/>
      <c r="G36" s="2"/>
      <c r="H36" s="2"/>
      <c r="I36" s="2"/>
      <c r="J36" s="2"/>
      <c r="M36" s="4"/>
      <c r="N36" s="2"/>
      <c r="O36" s="2"/>
      <c r="P36" s="2"/>
      <c r="Q36" s="2"/>
      <c r="R36" s="2"/>
      <c r="S36" s="2"/>
      <c r="T36" s="2"/>
      <c r="U36" s="2"/>
    </row>
    <row r="66" spans="2:10">
      <c r="B66" s="4"/>
      <c r="C66" s="2"/>
      <c r="D66" s="2"/>
      <c r="E66" s="2"/>
      <c r="F66" s="2"/>
      <c r="G66" s="2"/>
      <c r="H66" s="2"/>
      <c r="I66" s="2"/>
      <c r="J66" s="2"/>
    </row>
  </sheetData>
  <mergeCells count="8">
    <mergeCell ref="I9:J9"/>
    <mergeCell ref="T9:U9"/>
    <mergeCell ref="C9:D9"/>
    <mergeCell ref="E9:F9"/>
    <mergeCell ref="G9:H9"/>
    <mergeCell ref="N9:O9"/>
    <mergeCell ref="P9:Q9"/>
    <mergeCell ref="R9:S9"/>
  </mergeCells>
  <pageMargins left="0.7" right="0.7" top="0.75" bottom="0.75" header="0.3" footer="0.3"/>
  <pageSetup scale="38" orientation="landscape" r:id="rId1"/>
  <headerFooter>
    <oddHeader>&amp;C&amp;F&amp;RPage &amp;P</oddHeader>
    <oddFooter>Page &amp;P&amp;R&amp;Z&amp;F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8"/>
  <sheetViews>
    <sheetView view="pageBreakPreview" topLeftCell="A16" zoomScale="50" zoomScaleNormal="65" zoomScaleSheetLayoutView="50" workbookViewId="0">
      <selection activeCell="R36" sqref="R36"/>
    </sheetView>
  </sheetViews>
  <sheetFormatPr defaultRowHeight="12.75"/>
  <cols>
    <col min="1" max="1" width="11.7109375" style="4" customWidth="1"/>
    <col min="2" max="2" width="35.28515625" style="2" customWidth="1"/>
    <col min="3" max="3" width="14" style="2" customWidth="1"/>
    <col min="4" max="12" width="12.7109375" style="2" customWidth="1"/>
    <col min="13" max="13" width="12.7109375" style="3" customWidth="1"/>
    <col min="14" max="28" width="12.7109375" customWidth="1"/>
    <col min="29" max="29" width="11.28515625" customWidth="1"/>
  </cols>
  <sheetData>
    <row r="1" spans="1:30" s="3" customFormat="1" ht="18">
      <c r="A1" s="1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30" s="3" customFormat="1" ht="18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0" s="3" customFormat="1" ht="18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30" s="3" customFormat="1" ht="18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0" s="3" customFormat="1" ht="18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O5" s="32"/>
    </row>
    <row r="6" spans="1:30" s="3" customFormat="1" ht="18">
      <c r="A6" s="1"/>
      <c r="B6" s="2"/>
      <c r="C6" s="14"/>
      <c r="D6" s="2"/>
      <c r="E6" s="2"/>
      <c r="F6" s="2"/>
      <c r="G6" s="2"/>
      <c r="H6" s="2"/>
      <c r="I6" s="2"/>
      <c r="J6" s="2"/>
      <c r="K6" s="2"/>
      <c r="L6" s="14"/>
      <c r="O6" s="15"/>
    </row>
    <row r="7" spans="1:30" s="71" customFormat="1" ht="20.25">
      <c r="A7" s="62"/>
      <c r="B7" s="63"/>
      <c r="C7" s="82"/>
      <c r="D7" s="947" t="s">
        <v>3</v>
      </c>
      <c r="E7" s="947"/>
      <c r="F7" s="947"/>
      <c r="G7" s="947"/>
      <c r="H7" s="947"/>
      <c r="I7" s="947"/>
      <c r="J7" s="947"/>
      <c r="K7" s="947"/>
      <c r="L7" s="64"/>
      <c r="M7" s="947"/>
      <c r="N7" s="947"/>
      <c r="O7" s="65"/>
      <c r="P7" s="66"/>
      <c r="Q7" s="67"/>
      <c r="R7" s="66"/>
      <c r="S7" s="67"/>
      <c r="T7" s="97"/>
      <c r="U7" s="66"/>
      <c r="V7" s="67"/>
      <c r="W7" s="66"/>
      <c r="X7" s="65"/>
      <c r="Y7" s="65"/>
      <c r="Z7" s="68"/>
      <c r="AA7" s="67"/>
      <c r="AB7" s="65"/>
      <c r="AC7" s="69"/>
      <c r="AD7" s="70"/>
    </row>
    <row r="8" spans="1:30" s="6" customFormat="1" ht="82.5" customHeight="1">
      <c r="A8" s="5"/>
      <c r="B8" s="26"/>
      <c r="C8" s="219" t="s">
        <v>50</v>
      </c>
      <c r="D8" s="27" t="s">
        <v>15</v>
      </c>
      <c r="E8" s="27" t="s">
        <v>16</v>
      </c>
      <c r="F8" s="27" t="s">
        <v>17</v>
      </c>
      <c r="G8" s="27" t="s">
        <v>18</v>
      </c>
      <c r="H8" s="25" t="s">
        <v>19</v>
      </c>
      <c r="I8" s="27" t="s">
        <v>20</v>
      </c>
      <c r="J8" s="25" t="s">
        <v>21</v>
      </c>
      <c r="K8" s="27" t="s">
        <v>22</v>
      </c>
      <c r="L8" s="25" t="s">
        <v>23</v>
      </c>
      <c r="M8" s="27" t="s">
        <v>24</v>
      </c>
      <c r="N8" s="25" t="s">
        <v>25</v>
      </c>
      <c r="O8" s="27" t="s">
        <v>26</v>
      </c>
      <c r="P8" s="27" t="s">
        <v>27</v>
      </c>
      <c r="Q8" s="27" t="s">
        <v>28</v>
      </c>
      <c r="R8" s="27" t="s">
        <v>29</v>
      </c>
      <c r="S8" s="27" t="s">
        <v>30</v>
      </c>
      <c r="T8" s="98" t="s">
        <v>37</v>
      </c>
      <c r="U8" s="25" t="s">
        <v>31</v>
      </c>
      <c r="V8" s="28" t="s">
        <v>32</v>
      </c>
      <c r="W8" s="28" t="s">
        <v>33</v>
      </c>
      <c r="X8" s="28" t="s">
        <v>34</v>
      </c>
      <c r="Y8" s="28" t="s">
        <v>35</v>
      </c>
      <c r="Z8" s="31" t="s">
        <v>36</v>
      </c>
      <c r="AA8" s="31" t="s">
        <v>39</v>
      </c>
      <c r="AB8" s="31" t="s">
        <v>40</v>
      </c>
      <c r="AC8" s="29"/>
    </row>
    <row r="9" spans="1:30" s="9" customFormat="1" ht="36.75" customHeight="1">
      <c r="A9" s="7"/>
      <c r="B9" s="7" t="s">
        <v>5</v>
      </c>
      <c r="C9" s="110" t="s">
        <v>49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6"/>
      <c r="Q9" s="33"/>
      <c r="R9" s="16"/>
      <c r="S9" s="16"/>
      <c r="T9" s="33"/>
      <c r="U9" s="16"/>
      <c r="V9" s="33"/>
      <c r="W9" s="16"/>
      <c r="X9" s="34"/>
      <c r="Y9" s="34"/>
      <c r="Z9" s="16"/>
      <c r="AA9" s="33"/>
      <c r="AB9" s="16"/>
    </row>
    <row r="10" spans="1:30" s="11" customFormat="1" ht="20.25" customHeight="1">
      <c r="A10" s="944" t="s">
        <v>10</v>
      </c>
      <c r="B10" s="72"/>
      <c r="C10" s="1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4"/>
      <c r="Q10" s="35"/>
      <c r="R10" s="24"/>
      <c r="S10" s="24"/>
      <c r="T10" s="35"/>
      <c r="U10" s="24"/>
      <c r="V10" s="35"/>
      <c r="W10" s="24"/>
      <c r="X10" s="36"/>
      <c r="Y10" s="36"/>
      <c r="Z10" s="24"/>
      <c r="AA10" s="35"/>
      <c r="AB10" s="24"/>
    </row>
    <row r="11" spans="1:30" s="11" customFormat="1" ht="20.25" customHeight="1">
      <c r="A11" s="945"/>
      <c r="B11" s="80" t="s">
        <v>46</v>
      </c>
      <c r="C11" s="112">
        <v>2.58</v>
      </c>
      <c r="D11" s="57">
        <v>7.9</v>
      </c>
      <c r="E11" s="57">
        <v>38</v>
      </c>
      <c r="F11" s="57" t="s">
        <v>6</v>
      </c>
      <c r="G11" s="57">
        <v>1.67</v>
      </c>
      <c r="H11" s="57" t="s">
        <v>6</v>
      </c>
      <c r="I11" s="57" t="s">
        <v>6</v>
      </c>
      <c r="J11" s="94">
        <v>50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24" t="s">
        <v>6</v>
      </c>
      <c r="Q11" s="35" t="s">
        <v>6</v>
      </c>
      <c r="R11" s="96">
        <v>50</v>
      </c>
      <c r="S11" s="96">
        <v>50</v>
      </c>
      <c r="T11" s="35" t="s">
        <v>6</v>
      </c>
      <c r="U11" s="24">
        <v>6.73</v>
      </c>
      <c r="V11" s="35">
        <v>41.1</v>
      </c>
      <c r="W11" s="24" t="s">
        <v>6</v>
      </c>
      <c r="X11" s="36" t="s">
        <v>6</v>
      </c>
      <c r="Y11" s="36">
        <v>8.8000000000000007</v>
      </c>
      <c r="Z11" s="24" t="s">
        <v>38</v>
      </c>
      <c r="AA11" s="35" t="s">
        <v>6</v>
      </c>
      <c r="AB11" s="24" t="s">
        <v>45</v>
      </c>
    </row>
    <row r="12" spans="1:30" s="11" customFormat="1" ht="20.25" customHeight="1" thickBot="1">
      <c r="A12" s="945"/>
      <c r="B12" s="73" t="s">
        <v>13</v>
      </c>
      <c r="C12" s="112">
        <v>2E-3</v>
      </c>
      <c r="D12" s="89">
        <v>1.07E-3</v>
      </c>
      <c r="E12" s="89">
        <v>1.0200000000000001E-3</v>
      </c>
      <c r="F12" s="89">
        <v>3.63E-3</v>
      </c>
      <c r="G12" s="89">
        <v>1.42E-3</v>
      </c>
      <c r="H12" s="89">
        <v>2.0400000000000001E-3</v>
      </c>
      <c r="I12" s="89">
        <v>3.14E-3</v>
      </c>
      <c r="J12" s="89">
        <v>6.4999999999999997E-4</v>
      </c>
      <c r="K12" s="89">
        <v>1.15E-3</v>
      </c>
      <c r="L12" s="89">
        <v>9.3000000000000005E-4</v>
      </c>
      <c r="M12" s="89">
        <v>3.5500000000000002E-3</v>
      </c>
      <c r="N12" s="89">
        <v>3.1900000000000001E-3</v>
      </c>
      <c r="O12" s="89">
        <v>2.99E-3</v>
      </c>
      <c r="P12" s="117">
        <v>3.1029999999999999E-2</v>
      </c>
      <c r="Q12" s="118">
        <v>8.0700000000000008E-3</v>
      </c>
      <c r="R12" s="117">
        <v>6.4000000000000005E-4</v>
      </c>
      <c r="S12" s="117">
        <v>8.0000000000000004E-4</v>
      </c>
      <c r="T12" s="42" t="s">
        <v>45</v>
      </c>
      <c r="U12" s="117">
        <v>9.7000000000000005E-4</v>
      </c>
      <c r="V12" s="118">
        <v>9.6000000000000002E-4</v>
      </c>
      <c r="W12" s="117">
        <v>2.4599999999999999E-3</v>
      </c>
      <c r="X12" s="119">
        <v>2.4399999999999999E-3</v>
      </c>
      <c r="Y12" s="119">
        <v>6.3000000000000003E-4</v>
      </c>
      <c r="Z12" s="41" t="s">
        <v>38</v>
      </c>
      <c r="AA12" s="47">
        <v>1.1000000000000001</v>
      </c>
      <c r="AB12" s="41" t="s">
        <v>6</v>
      </c>
    </row>
    <row r="13" spans="1:30" s="71" customFormat="1" ht="19.5" customHeight="1" thickTop="1">
      <c r="A13" s="948" t="s">
        <v>41</v>
      </c>
      <c r="B13" s="74"/>
      <c r="C13" s="11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51"/>
      <c r="Q13" s="75"/>
      <c r="R13" s="51"/>
      <c r="S13" s="51"/>
      <c r="T13" s="99"/>
      <c r="U13" s="51"/>
      <c r="V13" s="75"/>
      <c r="W13" s="51"/>
      <c r="X13" s="61"/>
      <c r="Y13" s="61"/>
      <c r="Z13" s="51"/>
      <c r="AA13" s="76"/>
      <c r="AB13" s="51"/>
    </row>
    <row r="14" spans="1:30" s="71" customFormat="1" ht="19.5" customHeight="1">
      <c r="A14" s="945"/>
      <c r="B14" s="80" t="s">
        <v>47</v>
      </c>
      <c r="C14" s="112">
        <v>0.33400000000000002</v>
      </c>
      <c r="D14" s="89">
        <v>0.92966000000000004</v>
      </c>
      <c r="E14" s="89">
        <v>0.39916000000000001</v>
      </c>
      <c r="F14" s="40" t="s">
        <v>6</v>
      </c>
      <c r="G14" s="40">
        <v>0.83575999999999995</v>
      </c>
      <c r="H14" s="94">
        <v>22.7</v>
      </c>
      <c r="I14" s="94">
        <v>24.8</v>
      </c>
      <c r="J14" s="92">
        <v>1.95</v>
      </c>
      <c r="K14" s="92">
        <v>2.86</v>
      </c>
      <c r="L14" s="94">
        <v>11.5</v>
      </c>
      <c r="M14" s="94">
        <v>13</v>
      </c>
      <c r="N14" s="94">
        <v>12.9</v>
      </c>
      <c r="O14" s="40" t="s">
        <v>6</v>
      </c>
      <c r="P14" s="51" t="s">
        <v>6</v>
      </c>
      <c r="Q14" s="75" t="s">
        <v>6</v>
      </c>
      <c r="R14" s="59">
        <v>1.7</v>
      </c>
      <c r="S14" s="59">
        <v>4.37</v>
      </c>
      <c r="T14" s="99" t="s">
        <v>6</v>
      </c>
      <c r="U14" s="59">
        <v>8.6999999999999993</v>
      </c>
      <c r="V14" s="48">
        <v>4.51</v>
      </c>
      <c r="W14" s="51" t="s">
        <v>6</v>
      </c>
      <c r="X14" s="106">
        <v>13.9</v>
      </c>
      <c r="Y14" s="93">
        <v>1.1100000000000001</v>
      </c>
      <c r="Z14" s="51" t="s">
        <v>38</v>
      </c>
      <c r="AA14" s="60" t="s">
        <v>6</v>
      </c>
      <c r="AB14" s="51" t="s">
        <v>45</v>
      </c>
    </row>
    <row r="15" spans="1:30" s="78" customFormat="1" ht="19.5" customHeight="1" thickBot="1">
      <c r="A15" s="949"/>
      <c r="B15" s="104" t="s">
        <v>48</v>
      </c>
      <c r="C15" s="114">
        <v>1E-3</v>
      </c>
      <c r="D15" s="95">
        <v>2.5100000000000001E-3</v>
      </c>
      <c r="E15" s="95">
        <v>3.82E-3</v>
      </c>
      <c r="F15" s="95">
        <v>2.341E-2</v>
      </c>
      <c r="G15" s="95">
        <v>2.5999999999999999E-3</v>
      </c>
      <c r="H15" s="95">
        <v>9.7900000000000001E-3</v>
      </c>
      <c r="I15" s="95">
        <v>1.796E-2</v>
      </c>
      <c r="J15" s="95">
        <v>3.1900000000000001E-3</v>
      </c>
      <c r="K15" s="95">
        <v>4.5900000000000003E-3</v>
      </c>
      <c r="L15" s="95">
        <v>4.1930000000000002E-2</v>
      </c>
      <c r="M15" s="95">
        <v>2.9579999999999999E-2</v>
      </c>
      <c r="N15" s="95">
        <v>1.384E-2</v>
      </c>
      <c r="O15" s="44" t="s">
        <v>6</v>
      </c>
      <c r="P15" s="45" t="s">
        <v>6</v>
      </c>
      <c r="Q15" s="107">
        <v>0.28849999999999998</v>
      </c>
      <c r="R15" s="109">
        <v>2.49E-3</v>
      </c>
      <c r="S15" s="109">
        <v>4.0099999999999997E-3</v>
      </c>
      <c r="T15" s="42" t="s">
        <v>6</v>
      </c>
      <c r="U15" s="109">
        <v>3.1700000000000001E-3</v>
      </c>
      <c r="V15" s="107">
        <v>4.1200000000000004E-3</v>
      </c>
      <c r="W15" s="109">
        <v>2.7380000000000002E-2</v>
      </c>
      <c r="X15" s="120">
        <v>6.8199999999999997E-3</v>
      </c>
      <c r="Y15" s="120">
        <v>2.2399999999999998E-3</v>
      </c>
      <c r="Z15" s="51" t="s">
        <v>38</v>
      </c>
      <c r="AA15" s="48" t="s">
        <v>6</v>
      </c>
      <c r="AB15" s="45" t="s">
        <v>45</v>
      </c>
    </row>
    <row r="16" spans="1:30" s="71" customFormat="1" ht="19.5" customHeight="1" thickTop="1">
      <c r="A16" s="948" t="s">
        <v>42</v>
      </c>
      <c r="B16" s="74"/>
      <c r="C16" s="11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51"/>
      <c r="Q16" s="75"/>
      <c r="R16" s="51"/>
      <c r="S16" s="51"/>
      <c r="T16" s="99"/>
      <c r="U16" s="51"/>
      <c r="V16" s="75"/>
      <c r="W16" s="51"/>
      <c r="X16" s="61"/>
      <c r="Y16" s="61"/>
      <c r="Z16" s="79"/>
      <c r="AA16" s="76"/>
      <c r="AB16" s="51"/>
    </row>
    <row r="17" spans="1:29" s="71" customFormat="1" ht="19.5" customHeight="1">
      <c r="A17" s="945"/>
      <c r="B17" s="80" t="s">
        <v>44</v>
      </c>
      <c r="C17" s="112">
        <v>0.308</v>
      </c>
      <c r="D17" s="89">
        <v>0.59206999999999999</v>
      </c>
      <c r="E17" s="89">
        <v>0.14207</v>
      </c>
      <c r="F17" s="92">
        <v>2.04</v>
      </c>
      <c r="G17" s="89">
        <v>0.27159</v>
      </c>
      <c r="H17" s="92">
        <v>9.01</v>
      </c>
      <c r="I17" s="92">
        <v>7.29</v>
      </c>
      <c r="J17" s="92">
        <v>1.36</v>
      </c>
      <c r="K17" s="92">
        <v>1.64</v>
      </c>
      <c r="L17" s="94">
        <v>29.4</v>
      </c>
      <c r="M17" s="94">
        <v>23.3</v>
      </c>
      <c r="N17" s="40" t="s">
        <v>6</v>
      </c>
      <c r="O17" s="92">
        <v>1.3</v>
      </c>
      <c r="P17" s="51" t="s">
        <v>6</v>
      </c>
      <c r="Q17" s="75" t="s">
        <v>6</v>
      </c>
      <c r="R17" s="90">
        <v>0.57099999999999995</v>
      </c>
      <c r="S17" s="90">
        <v>0.83826999999999996</v>
      </c>
      <c r="T17" s="99" t="s">
        <v>6</v>
      </c>
      <c r="U17" s="59">
        <v>2.34</v>
      </c>
      <c r="V17" s="105">
        <v>0.4733</v>
      </c>
      <c r="W17" s="59">
        <v>1.65</v>
      </c>
      <c r="X17" s="93">
        <v>4.62</v>
      </c>
      <c r="Y17" s="91">
        <v>0.32490000000000002</v>
      </c>
      <c r="Z17" s="51" t="s">
        <v>38</v>
      </c>
      <c r="AA17" s="60" t="s">
        <v>6</v>
      </c>
      <c r="AB17" s="51" t="s">
        <v>45</v>
      </c>
    </row>
    <row r="18" spans="1:29" s="78" customFormat="1" ht="19.5" customHeight="1" thickBot="1">
      <c r="A18" s="949"/>
      <c r="B18" s="77" t="s">
        <v>14</v>
      </c>
      <c r="C18" s="114">
        <v>1E-3</v>
      </c>
      <c r="D18" s="95">
        <v>1.3600000000000001E-3</v>
      </c>
      <c r="E18" s="95">
        <v>2.2799999999999999E-3</v>
      </c>
      <c r="F18" s="95">
        <v>1.255E-2</v>
      </c>
      <c r="G18" s="95">
        <v>1.99E-3</v>
      </c>
      <c r="H18" s="95">
        <v>4.0899999999999999E-3</v>
      </c>
      <c r="I18" s="95">
        <v>9.4699999999999993E-3</v>
      </c>
      <c r="J18" s="95">
        <v>1.92E-3</v>
      </c>
      <c r="K18" s="95">
        <v>2.1900000000000001E-3</v>
      </c>
      <c r="L18" s="95">
        <v>2.1199999999999999E-3</v>
      </c>
      <c r="M18" s="95">
        <v>4.2810000000000001E-2</v>
      </c>
      <c r="N18" s="95">
        <v>3.7539999999999997E-2</v>
      </c>
      <c r="O18" s="95">
        <v>0.10116</v>
      </c>
      <c r="P18" s="109">
        <v>0.17593</v>
      </c>
      <c r="Q18" s="107">
        <v>1.482E-2</v>
      </c>
      <c r="R18" s="109">
        <v>8.3000000000000001E-4</v>
      </c>
      <c r="S18" s="109">
        <v>1.2199999999999999E-3</v>
      </c>
      <c r="T18" s="42" t="s">
        <v>45</v>
      </c>
      <c r="U18" s="109">
        <v>2.1800000000000001E-3</v>
      </c>
      <c r="V18" s="107">
        <v>1.8600000000000001E-3</v>
      </c>
      <c r="W18" s="109">
        <v>6.1399999999999996E-3</v>
      </c>
      <c r="X18" s="120">
        <v>3.98E-3</v>
      </c>
      <c r="Y18" s="120">
        <v>1.6199999999999999E-3</v>
      </c>
      <c r="Z18" s="51" t="s">
        <v>38</v>
      </c>
      <c r="AA18" s="48">
        <v>1.28</v>
      </c>
      <c r="AB18" s="51" t="s">
        <v>6</v>
      </c>
    </row>
    <row r="19" spans="1:29" s="70" customFormat="1" ht="20.100000000000001" customHeight="1" thickTop="1">
      <c r="A19" s="945" t="s">
        <v>7</v>
      </c>
      <c r="B19" s="73" t="s">
        <v>8</v>
      </c>
      <c r="C19" s="112"/>
      <c r="D19" s="12" t="s">
        <v>6</v>
      </c>
      <c r="E19" s="12" t="s">
        <v>6</v>
      </c>
      <c r="F19" s="12" t="s">
        <v>6</v>
      </c>
      <c r="G19" s="12" t="s">
        <v>6</v>
      </c>
      <c r="H19" s="12" t="s">
        <v>6</v>
      </c>
      <c r="I19" s="12" t="s">
        <v>6</v>
      </c>
      <c r="J19" s="12" t="s">
        <v>6</v>
      </c>
      <c r="K19" s="12" t="s">
        <v>6</v>
      </c>
      <c r="L19" s="12" t="s">
        <v>6</v>
      </c>
      <c r="M19" s="12" t="s">
        <v>6</v>
      </c>
      <c r="N19" s="12" t="s">
        <v>6</v>
      </c>
      <c r="O19" s="12" t="s">
        <v>6</v>
      </c>
      <c r="P19" s="18" t="s">
        <v>6</v>
      </c>
      <c r="Q19" s="20" t="s">
        <v>6</v>
      </c>
      <c r="R19" s="18" t="s">
        <v>6</v>
      </c>
      <c r="S19" s="18" t="s">
        <v>6</v>
      </c>
      <c r="T19" s="100" t="s">
        <v>45</v>
      </c>
      <c r="U19" s="18" t="s">
        <v>6</v>
      </c>
      <c r="V19" s="20" t="s">
        <v>6</v>
      </c>
      <c r="W19" s="18" t="s">
        <v>6</v>
      </c>
      <c r="X19" s="19" t="s">
        <v>6</v>
      </c>
      <c r="Y19" s="19" t="s">
        <v>6</v>
      </c>
      <c r="Z19" s="49" t="s">
        <v>6</v>
      </c>
      <c r="AA19" s="50" t="s">
        <v>6</v>
      </c>
      <c r="AB19" s="49" t="s">
        <v>6</v>
      </c>
    </row>
    <row r="20" spans="1:29" s="70" customFormat="1" ht="20.100000000000001" customHeight="1">
      <c r="A20" s="946"/>
      <c r="B20" s="81" t="s">
        <v>9</v>
      </c>
      <c r="C20" s="115"/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 t="s">
        <v>6</v>
      </c>
      <c r="L20" s="13" t="s">
        <v>6</v>
      </c>
      <c r="M20" s="13" t="s">
        <v>6</v>
      </c>
      <c r="N20" s="13" t="s">
        <v>6</v>
      </c>
      <c r="O20" s="13" t="s">
        <v>6</v>
      </c>
      <c r="P20" s="21" t="s">
        <v>6</v>
      </c>
      <c r="Q20" s="22" t="s">
        <v>6</v>
      </c>
      <c r="R20" s="21" t="s">
        <v>6</v>
      </c>
      <c r="S20" s="21" t="s">
        <v>6</v>
      </c>
      <c r="T20" s="101" t="s">
        <v>45</v>
      </c>
      <c r="U20" s="21" t="s">
        <v>6</v>
      </c>
      <c r="V20" s="22" t="s">
        <v>6</v>
      </c>
      <c r="W20" s="21" t="s">
        <v>6</v>
      </c>
      <c r="X20" s="23" t="s">
        <v>6</v>
      </c>
      <c r="Y20" s="23" t="s">
        <v>6</v>
      </c>
      <c r="Z20" s="21" t="s">
        <v>6</v>
      </c>
      <c r="AA20" s="22" t="s">
        <v>6</v>
      </c>
      <c r="AB20" s="21" t="s">
        <v>6</v>
      </c>
    </row>
    <row r="21" spans="1:29" s="71" customFormat="1" ht="18">
      <c r="A21" s="62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84"/>
      <c r="O21" s="84"/>
      <c r="P21" s="84"/>
      <c r="Q21" s="84"/>
      <c r="R21" s="84"/>
      <c r="S21" s="84"/>
      <c r="T21" s="35"/>
      <c r="U21" s="84"/>
      <c r="V21" s="84"/>
      <c r="W21" s="84"/>
      <c r="X21" s="84"/>
      <c r="Y21" s="84"/>
      <c r="Z21" s="84"/>
      <c r="AA21" s="84"/>
      <c r="AB21" s="84"/>
    </row>
    <row r="22" spans="1:29" s="71" customFormat="1" ht="18">
      <c r="A22" s="62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84"/>
      <c r="O22" s="84"/>
      <c r="P22" s="84"/>
      <c r="Q22" s="84"/>
      <c r="R22" s="84"/>
      <c r="S22" s="84"/>
      <c r="T22" s="35"/>
      <c r="U22" s="84"/>
      <c r="V22" s="84"/>
      <c r="W22" s="84"/>
      <c r="X22" s="84"/>
      <c r="Y22" s="84"/>
      <c r="Z22" s="84"/>
      <c r="AA22" s="84"/>
      <c r="AB22" s="84"/>
    </row>
    <row r="23" spans="1:29" s="71" customFormat="1" ht="18">
      <c r="A23" s="62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84"/>
      <c r="O23" s="84"/>
      <c r="P23" s="84"/>
      <c r="Q23" s="84"/>
      <c r="R23" s="84"/>
      <c r="S23" s="84"/>
      <c r="T23" s="35"/>
      <c r="U23" s="84"/>
      <c r="V23" s="84"/>
      <c r="W23" s="84"/>
      <c r="X23" s="84"/>
      <c r="Y23" s="84"/>
      <c r="Z23" s="84"/>
      <c r="AA23" s="84"/>
      <c r="AB23" s="84"/>
      <c r="AC23" s="70"/>
    </row>
    <row r="24" spans="1:29" s="71" customFormat="1" ht="18">
      <c r="A24" s="62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84"/>
      <c r="O24" s="84"/>
      <c r="P24" s="84"/>
      <c r="Q24" s="84"/>
      <c r="R24" s="84"/>
      <c r="S24" s="84"/>
      <c r="T24" s="35"/>
      <c r="U24" s="84"/>
      <c r="V24" s="84"/>
      <c r="W24" s="84"/>
      <c r="X24" s="84"/>
      <c r="Y24" s="84"/>
      <c r="Z24" s="84"/>
      <c r="AA24" s="84"/>
      <c r="AB24" s="84"/>
    </row>
    <row r="25" spans="1:29" s="71" customFormat="1" ht="21" customHeight="1">
      <c r="A25" s="62"/>
      <c r="B25" s="63"/>
      <c r="C25" s="116"/>
      <c r="D25" s="950" t="s">
        <v>4</v>
      </c>
      <c r="E25" s="950"/>
      <c r="F25" s="950"/>
      <c r="G25" s="950"/>
      <c r="H25" s="950"/>
      <c r="I25" s="950"/>
      <c r="J25" s="950"/>
      <c r="K25" s="950"/>
      <c r="L25" s="53"/>
      <c r="M25" s="950"/>
      <c r="N25" s="950"/>
      <c r="O25" s="85"/>
      <c r="P25" s="86"/>
      <c r="Q25" s="87"/>
      <c r="R25" s="86"/>
      <c r="S25" s="87"/>
      <c r="T25" s="102"/>
      <c r="U25" s="86"/>
      <c r="V25" s="87"/>
      <c r="W25" s="86"/>
      <c r="X25" s="85"/>
      <c r="Y25" s="85"/>
      <c r="Z25" s="88"/>
      <c r="AA25" s="87"/>
      <c r="AB25" s="85"/>
    </row>
    <row r="26" spans="1:29" s="71" customFormat="1" ht="78.75">
      <c r="A26" s="5"/>
      <c r="B26" s="26"/>
      <c r="C26" s="219" t="s">
        <v>50</v>
      </c>
      <c r="D26" s="31" t="s">
        <v>15</v>
      </c>
      <c r="E26" s="31" t="s">
        <v>16</v>
      </c>
      <c r="F26" s="31" t="s">
        <v>17</v>
      </c>
      <c r="G26" s="31" t="s">
        <v>18</v>
      </c>
      <c r="H26" s="37" t="s">
        <v>19</v>
      </c>
      <c r="I26" s="31" t="s">
        <v>20</v>
      </c>
      <c r="J26" s="37" t="s">
        <v>21</v>
      </c>
      <c r="K26" s="31" t="s">
        <v>22</v>
      </c>
      <c r="L26" s="37" t="s">
        <v>23</v>
      </c>
      <c r="M26" s="31" t="s">
        <v>24</v>
      </c>
      <c r="N26" s="37" t="s">
        <v>25</v>
      </c>
      <c r="O26" s="31" t="s">
        <v>26</v>
      </c>
      <c r="P26" s="31" t="s">
        <v>27</v>
      </c>
      <c r="Q26" s="31" t="s">
        <v>28</v>
      </c>
      <c r="R26" s="31" t="s">
        <v>29</v>
      </c>
      <c r="S26" s="31" t="s">
        <v>30</v>
      </c>
      <c r="T26" s="103" t="s">
        <v>37</v>
      </c>
      <c r="U26" s="37" t="s">
        <v>31</v>
      </c>
      <c r="V26" s="30" t="s">
        <v>32</v>
      </c>
      <c r="W26" s="30" t="s">
        <v>33</v>
      </c>
      <c r="X26" s="30" t="s">
        <v>34</v>
      </c>
      <c r="Y26" s="30" t="s">
        <v>35</v>
      </c>
      <c r="Z26" s="31" t="s">
        <v>36</v>
      </c>
      <c r="AA26" s="31" t="s">
        <v>39</v>
      </c>
      <c r="AB26" s="31" t="s">
        <v>40</v>
      </c>
    </row>
    <row r="27" spans="1:29" s="71" customFormat="1" ht="18">
      <c r="A27" s="7"/>
      <c r="B27" s="7" t="s">
        <v>5</v>
      </c>
      <c r="C27" s="110" t="s">
        <v>49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6"/>
      <c r="Q27" s="33"/>
      <c r="R27" s="16"/>
      <c r="S27" s="16"/>
      <c r="T27" s="33"/>
      <c r="U27" s="16"/>
      <c r="V27" s="33"/>
      <c r="W27" s="16"/>
      <c r="X27" s="34"/>
      <c r="Y27" s="34"/>
      <c r="Z27" s="16"/>
      <c r="AA27" s="33"/>
      <c r="AB27" s="16"/>
    </row>
    <row r="28" spans="1:29" s="71" customFormat="1" ht="18">
      <c r="A28" s="944" t="s">
        <v>10</v>
      </c>
      <c r="B28" s="72"/>
      <c r="C28" s="1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4"/>
      <c r="Q28" s="35"/>
      <c r="R28" s="24"/>
      <c r="S28" s="24"/>
      <c r="T28" s="35"/>
      <c r="U28" s="24"/>
      <c r="V28" s="35"/>
      <c r="W28" s="24"/>
      <c r="X28" s="36"/>
      <c r="Y28" s="36"/>
      <c r="Z28" s="24"/>
      <c r="AA28" s="35"/>
      <c r="AB28" s="24"/>
    </row>
    <row r="29" spans="1:29" s="71" customFormat="1" ht="18">
      <c r="A29" s="945"/>
      <c r="B29" s="80" t="s">
        <v>46</v>
      </c>
      <c r="C29" s="112" t="s">
        <v>6</v>
      </c>
      <c r="D29" s="57" t="s">
        <v>6</v>
      </c>
      <c r="E29" s="57" t="s">
        <v>6</v>
      </c>
      <c r="F29" s="57" t="s">
        <v>6</v>
      </c>
      <c r="G29" s="57" t="s">
        <v>6</v>
      </c>
      <c r="H29" s="57" t="s">
        <v>6</v>
      </c>
      <c r="I29" s="57" t="s">
        <v>6</v>
      </c>
      <c r="J29" s="57" t="s">
        <v>6</v>
      </c>
      <c r="K29" s="57" t="s">
        <v>6</v>
      </c>
      <c r="L29" s="57" t="s">
        <v>6</v>
      </c>
      <c r="M29" s="57" t="s">
        <v>6</v>
      </c>
      <c r="N29" s="57" t="s">
        <v>6</v>
      </c>
      <c r="O29" s="57" t="s">
        <v>6</v>
      </c>
      <c r="P29" s="57" t="s">
        <v>6</v>
      </c>
      <c r="Q29" s="57" t="s">
        <v>6</v>
      </c>
      <c r="R29" s="57" t="s">
        <v>6</v>
      </c>
      <c r="S29" s="57" t="s">
        <v>6</v>
      </c>
      <c r="T29" s="57" t="s">
        <v>6</v>
      </c>
      <c r="U29" s="57" t="s">
        <v>6</v>
      </c>
      <c r="V29" s="57" t="s">
        <v>6</v>
      </c>
      <c r="W29" s="57" t="s">
        <v>6</v>
      </c>
      <c r="X29" s="57" t="s">
        <v>6</v>
      </c>
      <c r="Y29" s="57" t="s">
        <v>6</v>
      </c>
      <c r="Z29" s="57" t="s">
        <v>6</v>
      </c>
      <c r="AA29" s="57" t="s">
        <v>6</v>
      </c>
      <c r="AB29" s="57" t="s">
        <v>45</v>
      </c>
    </row>
    <row r="30" spans="1:29" s="71" customFormat="1" ht="18.75" thickBot="1">
      <c r="A30" s="945"/>
      <c r="B30" s="73" t="s">
        <v>13</v>
      </c>
      <c r="C30" s="112">
        <v>5.0000000000000001E-3</v>
      </c>
      <c r="D30" s="89">
        <v>3.0999999999999999E-3</v>
      </c>
      <c r="E30" s="89">
        <v>3.5699999999999998E-3</v>
      </c>
      <c r="F30" s="89">
        <v>2.3009999999999999E-2</v>
      </c>
      <c r="G30" s="89">
        <v>5.0200000000000002E-3</v>
      </c>
      <c r="H30" s="89">
        <v>5.6699999999999997E-3</v>
      </c>
      <c r="I30" s="89">
        <v>1.1220000000000001E-2</v>
      </c>
      <c r="J30" s="89">
        <v>2.81E-3</v>
      </c>
      <c r="K30" s="89">
        <v>3.46E-3</v>
      </c>
      <c r="L30" s="89">
        <v>3.65E-3</v>
      </c>
      <c r="M30" s="89">
        <v>2.1129999999999999E-2</v>
      </c>
      <c r="N30" s="89">
        <v>1.6449999999999999E-2</v>
      </c>
      <c r="O30" s="89">
        <v>6.2890000000000001E-2</v>
      </c>
      <c r="P30" s="117">
        <v>0.19353999999999999</v>
      </c>
      <c r="Q30" s="118">
        <v>3.0380000000000001E-2</v>
      </c>
      <c r="R30" s="117">
        <v>5.5730000000000002E-2</v>
      </c>
      <c r="S30" s="117">
        <v>2.5699999999999998E-3</v>
      </c>
      <c r="T30" s="42" t="s">
        <v>45</v>
      </c>
      <c r="U30" s="117">
        <v>2.99E-3</v>
      </c>
      <c r="V30" s="118">
        <v>3.2200000000000002E-3</v>
      </c>
      <c r="W30" s="117">
        <v>7.8899999999999994E-3</v>
      </c>
      <c r="X30" s="119">
        <v>6.8700000000000002E-3</v>
      </c>
      <c r="Y30" s="119">
        <v>2.7299999999999998E-3</v>
      </c>
      <c r="Z30" s="41" t="s">
        <v>38</v>
      </c>
      <c r="AA30" s="47">
        <v>11.1</v>
      </c>
      <c r="AB30" s="41" t="s">
        <v>6</v>
      </c>
    </row>
    <row r="31" spans="1:29" s="71" customFormat="1" ht="18.75" thickTop="1">
      <c r="A31" s="948" t="s">
        <v>41</v>
      </c>
      <c r="B31" s="74"/>
      <c r="C31" s="11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51"/>
      <c r="Q31" s="75"/>
      <c r="R31" s="51"/>
      <c r="S31" s="51"/>
      <c r="T31" s="99"/>
      <c r="U31" s="51"/>
      <c r="V31" s="75"/>
      <c r="W31" s="51"/>
      <c r="X31" s="61"/>
      <c r="Y31" s="61"/>
      <c r="Z31" s="51"/>
      <c r="AA31" s="76"/>
      <c r="AB31" s="51"/>
    </row>
    <row r="32" spans="1:29" s="71" customFormat="1" ht="18">
      <c r="A32" s="945"/>
      <c r="B32" s="80" t="s">
        <v>47</v>
      </c>
      <c r="C32" s="112">
        <v>3.49</v>
      </c>
      <c r="D32" s="94">
        <v>24.2</v>
      </c>
      <c r="E32" s="92">
        <v>6.41</v>
      </c>
      <c r="F32" s="40" t="s">
        <v>6</v>
      </c>
      <c r="G32" s="94">
        <v>41.3</v>
      </c>
      <c r="H32" s="40" t="s">
        <v>6</v>
      </c>
      <c r="I32" s="40" t="s">
        <v>6</v>
      </c>
      <c r="J32" s="40" t="s">
        <v>6</v>
      </c>
      <c r="K32" s="40" t="s">
        <v>6</v>
      </c>
      <c r="L32" s="40" t="s">
        <v>6</v>
      </c>
      <c r="M32" s="40" t="s">
        <v>6</v>
      </c>
      <c r="N32" s="40" t="s">
        <v>6</v>
      </c>
      <c r="O32" s="40" t="s">
        <v>6</v>
      </c>
      <c r="P32" s="51" t="s">
        <v>6</v>
      </c>
      <c r="Q32" s="75" t="s">
        <v>6</v>
      </c>
      <c r="R32" s="51" t="s">
        <v>6</v>
      </c>
      <c r="S32" s="51" t="s">
        <v>6</v>
      </c>
      <c r="T32" s="99" t="s">
        <v>6</v>
      </c>
      <c r="U32" s="51" t="s">
        <v>6</v>
      </c>
      <c r="V32" s="75" t="s">
        <v>6</v>
      </c>
      <c r="W32" s="51" t="s">
        <v>6</v>
      </c>
      <c r="X32" s="61" t="s">
        <v>6</v>
      </c>
      <c r="Y32" s="61" t="s">
        <v>6</v>
      </c>
      <c r="Z32" s="51" t="s">
        <v>38</v>
      </c>
      <c r="AA32" s="60" t="s">
        <v>6</v>
      </c>
      <c r="AB32" s="51" t="s">
        <v>45</v>
      </c>
    </row>
    <row r="33" spans="1:28" s="71" customFormat="1" ht="18.75" thickBot="1">
      <c r="A33" s="949"/>
      <c r="B33" s="104" t="s">
        <v>48</v>
      </c>
      <c r="C33" s="114">
        <v>6.0000000000000001E-3</v>
      </c>
      <c r="D33" s="95">
        <v>1.12E-2</v>
      </c>
      <c r="E33" s="95">
        <v>1.3939999999999999E-2</v>
      </c>
      <c r="F33" s="95">
        <v>0.54232000000000002</v>
      </c>
      <c r="G33" s="95">
        <v>1.294E-2</v>
      </c>
      <c r="H33" s="95">
        <v>0.15701000000000001</v>
      </c>
      <c r="I33" s="95">
        <v>0.25067</v>
      </c>
      <c r="J33" s="95">
        <v>1.3299999999999999E-2</v>
      </c>
      <c r="K33" s="95">
        <v>2.7629999999999998E-2</v>
      </c>
      <c r="L33" s="95">
        <v>0.93472</v>
      </c>
      <c r="M33" s="95" t="s">
        <v>6</v>
      </c>
      <c r="N33" s="95">
        <v>0.20766000000000001</v>
      </c>
      <c r="O33" s="38" t="s">
        <v>6</v>
      </c>
      <c r="P33" s="39" t="s">
        <v>6</v>
      </c>
      <c r="Q33" s="108">
        <v>2.4300000000000002</v>
      </c>
      <c r="R33" s="45">
        <v>8.9700000000000005E-3</v>
      </c>
      <c r="S33" s="45">
        <v>2.3859999999999999E-2</v>
      </c>
      <c r="T33" s="42" t="s">
        <v>6</v>
      </c>
      <c r="U33" s="45">
        <v>1.324E-2</v>
      </c>
      <c r="V33" s="46">
        <v>2.5739999999999999E-2</v>
      </c>
      <c r="W33" s="39">
        <v>6.05</v>
      </c>
      <c r="X33" s="120">
        <v>7.0389999999999994E-2</v>
      </c>
      <c r="Y33" s="120">
        <v>9.4500000000000001E-3</v>
      </c>
      <c r="Z33" s="51" t="s">
        <v>38</v>
      </c>
      <c r="AA33" s="48" t="s">
        <v>6</v>
      </c>
      <c r="AB33" s="45" t="s">
        <v>45</v>
      </c>
    </row>
    <row r="34" spans="1:28" s="71" customFormat="1" ht="18.75" thickTop="1">
      <c r="A34" s="948" t="s">
        <v>42</v>
      </c>
      <c r="B34" s="74"/>
      <c r="C34" s="11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51"/>
      <c r="Q34" s="75"/>
      <c r="R34" s="51"/>
      <c r="S34" s="51"/>
      <c r="T34" s="99"/>
      <c r="U34" s="51"/>
      <c r="V34" s="75"/>
      <c r="W34" s="51"/>
      <c r="X34" s="61"/>
      <c r="Y34" s="61"/>
      <c r="Z34" s="79"/>
      <c r="AA34" s="76"/>
      <c r="AB34" s="51"/>
    </row>
    <row r="35" spans="1:28" s="71" customFormat="1" ht="18">
      <c r="A35" s="945"/>
      <c r="B35" s="80" t="s">
        <v>44</v>
      </c>
      <c r="C35" s="112">
        <v>14.5</v>
      </c>
      <c r="D35" s="40" t="s">
        <v>6</v>
      </c>
      <c r="E35" s="94">
        <v>13</v>
      </c>
      <c r="F35" s="40" t="s">
        <v>6</v>
      </c>
      <c r="G35" s="40" t="s">
        <v>6</v>
      </c>
      <c r="H35" s="40" t="s">
        <v>6</v>
      </c>
      <c r="I35" s="40" t="s">
        <v>6</v>
      </c>
      <c r="J35" s="40" t="s">
        <v>6</v>
      </c>
      <c r="K35" s="40" t="s">
        <v>6</v>
      </c>
      <c r="L35" s="40" t="s">
        <v>6</v>
      </c>
      <c r="M35" s="40" t="s">
        <v>6</v>
      </c>
      <c r="N35" s="40" t="s">
        <v>6</v>
      </c>
      <c r="O35" s="40" t="s">
        <v>6</v>
      </c>
      <c r="P35" s="51" t="s">
        <v>6</v>
      </c>
      <c r="Q35" s="75" t="s">
        <v>6</v>
      </c>
      <c r="R35" s="51" t="s">
        <v>6</v>
      </c>
      <c r="S35" s="51" t="s">
        <v>6</v>
      </c>
      <c r="T35" s="99" t="s">
        <v>6</v>
      </c>
      <c r="U35" s="51" t="s">
        <v>6</v>
      </c>
      <c r="V35" s="75" t="s">
        <v>6</v>
      </c>
      <c r="W35" s="51" t="s">
        <v>6</v>
      </c>
      <c r="X35" s="61" t="s">
        <v>6</v>
      </c>
      <c r="Y35" s="61" t="s">
        <v>6</v>
      </c>
      <c r="Z35" s="51" t="s">
        <v>38</v>
      </c>
      <c r="AA35" s="60" t="s">
        <v>6</v>
      </c>
      <c r="AB35" s="51" t="s">
        <v>45</v>
      </c>
    </row>
    <row r="36" spans="1:28" s="71" customFormat="1" ht="18.75" thickBot="1">
      <c r="A36" s="949"/>
      <c r="B36" s="77" t="s">
        <v>14</v>
      </c>
      <c r="C36" s="114">
        <v>4.0000000000000001E-3</v>
      </c>
      <c r="D36" s="95">
        <v>4.8300000000000001E-3</v>
      </c>
      <c r="E36" s="95">
        <v>9.5300000000000003E-3</v>
      </c>
      <c r="F36" s="95">
        <v>4.0820000000000002E-2</v>
      </c>
      <c r="G36" s="95">
        <v>8.0099999999999998E-3</v>
      </c>
      <c r="H36" s="95">
        <v>1.159E-2</v>
      </c>
      <c r="I36" s="95">
        <v>2.554E-2</v>
      </c>
      <c r="J36" s="95">
        <v>6.7659999999999998E-2</v>
      </c>
      <c r="K36" s="95">
        <v>6.0299999999999998E-3</v>
      </c>
      <c r="L36" s="95">
        <v>9.3100000000000006E-3</v>
      </c>
      <c r="M36" s="95">
        <v>0.45171</v>
      </c>
      <c r="N36" s="95">
        <v>0.48381999999999997</v>
      </c>
      <c r="O36" s="38">
        <v>5.86</v>
      </c>
      <c r="P36" s="39">
        <v>2.14</v>
      </c>
      <c r="Q36" s="107">
        <v>6.0740000000000002E-2</v>
      </c>
      <c r="R36" s="109">
        <v>3.3899999999999998E-3</v>
      </c>
      <c r="S36" s="109">
        <v>4.6899999999999997E-3</v>
      </c>
      <c r="T36" s="42" t="s">
        <v>45</v>
      </c>
      <c r="U36" s="109">
        <v>6.1599999999999997E-3</v>
      </c>
      <c r="V36" s="107">
        <v>8.3199999999999993E-3</v>
      </c>
      <c r="W36" s="109">
        <v>2.2210000000000001E-2</v>
      </c>
      <c r="X36" s="120">
        <v>1.285E-2</v>
      </c>
      <c r="Y36" s="120">
        <v>5.11E-3</v>
      </c>
      <c r="Z36" s="51" t="s">
        <v>38</v>
      </c>
      <c r="AA36" s="48">
        <v>6.58</v>
      </c>
      <c r="AB36" s="51" t="s">
        <v>6</v>
      </c>
    </row>
    <row r="37" spans="1:28" s="71" customFormat="1" ht="18.75" thickTop="1">
      <c r="A37" s="945" t="s">
        <v>7</v>
      </c>
      <c r="B37" s="73" t="s">
        <v>8</v>
      </c>
      <c r="C37" s="112"/>
      <c r="D37" s="12" t="s">
        <v>6</v>
      </c>
      <c r="E37" s="12" t="s">
        <v>6</v>
      </c>
      <c r="F37" s="12" t="s">
        <v>6</v>
      </c>
      <c r="G37" s="12" t="s">
        <v>6</v>
      </c>
      <c r="H37" s="12" t="s">
        <v>6</v>
      </c>
      <c r="I37" s="12" t="s">
        <v>6</v>
      </c>
      <c r="J37" s="12" t="s">
        <v>6</v>
      </c>
      <c r="K37" s="12" t="s">
        <v>6</v>
      </c>
      <c r="L37" s="12" t="s">
        <v>6</v>
      </c>
      <c r="M37" s="12" t="s">
        <v>6</v>
      </c>
      <c r="N37" s="12" t="s">
        <v>6</v>
      </c>
      <c r="O37" s="12" t="s">
        <v>6</v>
      </c>
      <c r="P37" s="18" t="s">
        <v>6</v>
      </c>
      <c r="Q37" s="20" t="s">
        <v>6</v>
      </c>
      <c r="R37" s="18" t="s">
        <v>6</v>
      </c>
      <c r="S37" s="18" t="s">
        <v>6</v>
      </c>
      <c r="T37" s="100" t="s">
        <v>45</v>
      </c>
      <c r="U37" s="18" t="s">
        <v>6</v>
      </c>
      <c r="V37" s="20" t="s">
        <v>6</v>
      </c>
      <c r="W37" s="18" t="s">
        <v>6</v>
      </c>
      <c r="X37" s="19" t="s">
        <v>6</v>
      </c>
      <c r="Y37" s="19" t="s">
        <v>6</v>
      </c>
      <c r="Z37" s="49" t="s">
        <v>6</v>
      </c>
      <c r="AA37" s="50" t="s">
        <v>6</v>
      </c>
      <c r="AB37" s="49" t="s">
        <v>6</v>
      </c>
    </row>
    <row r="38" spans="1:28" s="71" customFormat="1" ht="18">
      <c r="A38" s="946"/>
      <c r="B38" s="81" t="s">
        <v>9</v>
      </c>
      <c r="C38" s="115"/>
      <c r="D38" s="13" t="s">
        <v>6</v>
      </c>
      <c r="E38" s="13" t="s">
        <v>6</v>
      </c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 t="s">
        <v>6</v>
      </c>
      <c r="L38" s="13" t="s">
        <v>6</v>
      </c>
      <c r="M38" s="13" t="s">
        <v>6</v>
      </c>
      <c r="N38" s="13" t="s">
        <v>6</v>
      </c>
      <c r="O38" s="13" t="s">
        <v>6</v>
      </c>
      <c r="P38" s="21" t="s">
        <v>6</v>
      </c>
      <c r="Q38" s="22" t="s">
        <v>6</v>
      </c>
      <c r="R38" s="21" t="s">
        <v>6</v>
      </c>
      <c r="S38" s="21" t="s">
        <v>6</v>
      </c>
      <c r="T38" s="101" t="s">
        <v>45</v>
      </c>
      <c r="U38" s="21" t="s">
        <v>6</v>
      </c>
      <c r="V38" s="22" t="s">
        <v>6</v>
      </c>
      <c r="W38" s="21" t="s">
        <v>6</v>
      </c>
      <c r="X38" s="23" t="s">
        <v>6</v>
      </c>
      <c r="Y38" s="23" t="s">
        <v>6</v>
      </c>
      <c r="Z38" s="21" t="s">
        <v>6</v>
      </c>
      <c r="AA38" s="22" t="s">
        <v>6</v>
      </c>
      <c r="AB38" s="21" t="s">
        <v>6</v>
      </c>
    </row>
    <row r="39" spans="1:28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28" ht="18.7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28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28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28">
      <c r="J43"/>
      <c r="K43"/>
      <c r="L43"/>
      <c r="M43"/>
    </row>
    <row r="44" spans="1:28">
      <c r="J44"/>
      <c r="K44"/>
      <c r="L44"/>
      <c r="M44"/>
    </row>
    <row r="45" spans="1:28">
      <c r="J45"/>
      <c r="K45"/>
      <c r="L45"/>
      <c r="M45"/>
    </row>
    <row r="46" spans="1:28">
      <c r="J46"/>
      <c r="K46"/>
      <c r="L46"/>
      <c r="M46"/>
    </row>
    <row r="47" spans="1:28">
      <c r="J47"/>
      <c r="K47"/>
      <c r="L47"/>
      <c r="M47"/>
    </row>
    <row r="48" spans="1:28">
      <c r="J48"/>
      <c r="K48"/>
      <c r="L48"/>
      <c r="M48"/>
    </row>
    <row r="49" spans="10:13">
      <c r="J49"/>
      <c r="K49"/>
      <c r="L49"/>
      <c r="M49"/>
    </row>
    <row r="50" spans="10:13">
      <c r="J50"/>
      <c r="K50"/>
      <c r="L50"/>
      <c r="M50"/>
    </row>
    <row r="51" spans="10:13">
      <c r="J51"/>
      <c r="K51"/>
      <c r="L51"/>
      <c r="M51"/>
    </row>
    <row r="52" spans="10:13">
      <c r="J52"/>
      <c r="K52"/>
      <c r="L52"/>
      <c r="M52"/>
    </row>
    <row r="53" spans="10:13">
      <c r="J53"/>
      <c r="K53"/>
      <c r="L53"/>
      <c r="M53"/>
    </row>
    <row r="54" spans="10:13">
      <c r="J54"/>
      <c r="K54"/>
      <c r="L54"/>
      <c r="M54"/>
    </row>
    <row r="55" spans="10:13">
      <c r="J55"/>
      <c r="K55"/>
      <c r="L55"/>
      <c r="M55"/>
    </row>
    <row r="56" spans="10:13">
      <c r="J56"/>
      <c r="K56"/>
      <c r="L56"/>
      <c r="M56"/>
    </row>
    <row r="57" spans="10:13">
      <c r="J57"/>
      <c r="K57"/>
      <c r="L57"/>
      <c r="M57"/>
    </row>
    <row r="58" spans="10:13">
      <c r="J58"/>
      <c r="K58"/>
      <c r="L58"/>
      <c r="M58"/>
    </row>
    <row r="59" spans="10:13">
      <c r="J59"/>
      <c r="K59"/>
      <c r="L59"/>
      <c r="M59"/>
    </row>
    <row r="60" spans="10:13" ht="18">
      <c r="J60" s="289" t="s">
        <v>6</v>
      </c>
      <c r="K60"/>
      <c r="L60"/>
      <c r="M60"/>
    </row>
    <row r="61" spans="10:13">
      <c r="J61"/>
      <c r="K61"/>
      <c r="L61"/>
      <c r="M61"/>
    </row>
    <row r="62" spans="10:13">
      <c r="J62"/>
      <c r="K62"/>
      <c r="L62"/>
      <c r="M62"/>
    </row>
    <row r="63" spans="10:13">
      <c r="J63"/>
      <c r="K63"/>
      <c r="L63"/>
      <c r="M63"/>
    </row>
    <row r="64" spans="10:13">
      <c r="J64"/>
      <c r="K64"/>
      <c r="L64"/>
      <c r="M64"/>
    </row>
    <row r="65" spans="10:13">
      <c r="J65"/>
      <c r="K65"/>
      <c r="L65"/>
      <c r="M65"/>
    </row>
    <row r="66" spans="10:13">
      <c r="J66"/>
      <c r="K66"/>
      <c r="L66"/>
      <c r="M66"/>
    </row>
    <row r="67" spans="10:13">
      <c r="J67"/>
      <c r="K67"/>
      <c r="L67"/>
      <c r="M67"/>
    </row>
    <row r="68" spans="10:13">
      <c r="J68"/>
      <c r="K68"/>
      <c r="L68"/>
      <c r="M68"/>
    </row>
    <row r="69" spans="10:13">
      <c r="J69"/>
      <c r="K69"/>
      <c r="L69"/>
      <c r="M69"/>
    </row>
    <row r="70" spans="10:13">
      <c r="J70" s="227"/>
      <c r="K70" s="227"/>
      <c r="L70"/>
      <c r="M70"/>
    </row>
    <row r="71" spans="10:13">
      <c r="L71"/>
      <c r="M71"/>
    </row>
    <row r="72" spans="10:13">
      <c r="J72"/>
      <c r="K72"/>
      <c r="L72"/>
      <c r="M72"/>
    </row>
    <row r="73" spans="10:13">
      <c r="J73"/>
      <c r="K73"/>
      <c r="L73"/>
      <c r="M73"/>
    </row>
    <row r="74" spans="10:13">
      <c r="J74"/>
      <c r="K74"/>
      <c r="L74"/>
      <c r="M74"/>
    </row>
    <row r="75" spans="10:13">
      <c r="J75"/>
      <c r="K75"/>
      <c r="L75"/>
      <c r="M75"/>
    </row>
    <row r="76" spans="10:13">
      <c r="J76"/>
      <c r="K76"/>
      <c r="L76"/>
      <c r="M76"/>
    </row>
    <row r="77" spans="10:13">
      <c r="J77"/>
      <c r="K77"/>
      <c r="L77"/>
      <c r="M77"/>
    </row>
    <row r="78" spans="10:13">
      <c r="J78"/>
      <c r="K78"/>
      <c r="L78"/>
      <c r="M78"/>
    </row>
    <row r="79" spans="10:13">
      <c r="J79"/>
      <c r="K79"/>
      <c r="L79"/>
      <c r="M79"/>
    </row>
    <row r="80" spans="10:13">
      <c r="J80"/>
      <c r="K80"/>
      <c r="L80"/>
      <c r="M80"/>
    </row>
    <row r="81" spans="10:13">
      <c r="J81"/>
      <c r="K81"/>
      <c r="L81"/>
      <c r="M81"/>
    </row>
    <row r="82" spans="10:13">
      <c r="J82"/>
      <c r="K82"/>
      <c r="L82"/>
      <c r="M82"/>
    </row>
    <row r="83" spans="10:13">
      <c r="J83"/>
      <c r="K83"/>
      <c r="L83"/>
      <c r="M83"/>
    </row>
    <row r="84" spans="10:13">
      <c r="J84"/>
      <c r="K84"/>
      <c r="L84"/>
      <c r="M84"/>
    </row>
    <row r="85" spans="10:13">
      <c r="J85"/>
      <c r="K85"/>
      <c r="L85"/>
      <c r="M85"/>
    </row>
    <row r="86" spans="10:13">
      <c r="J86"/>
      <c r="K86"/>
      <c r="L86"/>
      <c r="M86"/>
    </row>
    <row r="87" spans="10:13">
      <c r="J87"/>
      <c r="K87"/>
      <c r="L87"/>
      <c r="M87"/>
    </row>
    <row r="88" spans="10:13">
      <c r="J88"/>
      <c r="K88"/>
      <c r="L88"/>
      <c r="M88"/>
    </row>
    <row r="89" spans="10:13">
      <c r="J89"/>
      <c r="K89"/>
      <c r="L89"/>
      <c r="M89"/>
    </row>
    <row r="90" spans="10:13">
      <c r="J90"/>
      <c r="K90"/>
      <c r="L90"/>
      <c r="M90"/>
    </row>
    <row r="91" spans="10:13">
      <c r="J91"/>
      <c r="K91"/>
      <c r="L91"/>
      <c r="M91"/>
    </row>
    <row r="92" spans="10:13">
      <c r="J92"/>
      <c r="K92"/>
      <c r="L92"/>
      <c r="M92"/>
    </row>
    <row r="93" spans="10:13">
      <c r="J93"/>
      <c r="K93"/>
      <c r="L93"/>
      <c r="M93"/>
    </row>
    <row r="94" spans="10:13">
      <c r="J94"/>
      <c r="K94"/>
      <c r="L94"/>
      <c r="M94"/>
    </row>
    <row r="95" spans="10:13">
      <c r="J95"/>
      <c r="K95"/>
      <c r="L95"/>
      <c r="M95"/>
    </row>
    <row r="96" spans="10:13">
      <c r="J96"/>
      <c r="K96"/>
      <c r="L96"/>
      <c r="M96"/>
    </row>
    <row r="97" spans="10:13">
      <c r="J97"/>
      <c r="K97"/>
      <c r="L97"/>
      <c r="M97"/>
    </row>
    <row r="98" spans="10:13">
      <c r="J98"/>
      <c r="K98"/>
      <c r="L98"/>
      <c r="M98"/>
    </row>
  </sheetData>
  <mergeCells count="14">
    <mergeCell ref="M7:N7"/>
    <mergeCell ref="A10:A12"/>
    <mergeCell ref="D25:F25"/>
    <mergeCell ref="G25:K25"/>
    <mergeCell ref="M25:N25"/>
    <mergeCell ref="A13:A15"/>
    <mergeCell ref="A28:A30"/>
    <mergeCell ref="A19:A20"/>
    <mergeCell ref="G7:K7"/>
    <mergeCell ref="A16:A18"/>
    <mergeCell ref="A37:A38"/>
    <mergeCell ref="A34:A36"/>
    <mergeCell ref="D7:F7"/>
    <mergeCell ref="A31:A33"/>
  </mergeCells>
  <printOptions horizontalCentered="1" verticalCentered="1"/>
  <pageMargins left="0" right="0" top="0.25" bottom="0.25" header="0.25" footer="0.25"/>
  <pageSetup scale="35" orientation="landscape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G1" zoomScale="75" zoomScaleNormal="75" zoomScaleSheetLayoutView="50" workbookViewId="0">
      <selection activeCell="N60" sqref="N60"/>
    </sheetView>
  </sheetViews>
  <sheetFormatPr defaultRowHeight="12.75"/>
  <cols>
    <col min="1" max="1" width="11.7109375" style="4" customWidth="1"/>
    <col min="2" max="2" width="16.5703125" style="2" customWidth="1"/>
    <col min="3" max="7" width="12.7109375" style="2" customWidth="1"/>
    <col min="8" max="8" width="15.140625" style="2" customWidth="1"/>
    <col min="9" max="9" width="15.28515625" style="2" customWidth="1"/>
    <col min="10" max="10" width="16" style="2" customWidth="1"/>
    <col min="11" max="11" width="14.7109375" style="3" customWidth="1"/>
    <col min="12" max="12" width="15.140625" customWidth="1"/>
    <col min="13" max="13" width="12.7109375" customWidth="1"/>
    <col min="14" max="14" width="14.85546875" customWidth="1"/>
    <col min="15" max="15" width="17.140625" customWidth="1"/>
    <col min="16" max="16" width="12.7109375" customWidth="1"/>
    <col min="17" max="17" width="16.42578125" customWidth="1"/>
    <col min="18" max="18" width="15.28515625" customWidth="1"/>
    <col min="19" max="19" width="14.85546875" customWidth="1"/>
    <col min="20" max="20" width="14.42578125" customWidth="1"/>
    <col min="21" max="21" width="14.7109375" customWidth="1"/>
    <col min="22" max="22" width="14.85546875" customWidth="1"/>
    <col min="23" max="23" width="12.7109375" customWidth="1"/>
    <col min="24" max="25" width="14.7109375" customWidth="1"/>
    <col min="26" max="26" width="11.28515625" customWidth="1"/>
  </cols>
  <sheetData>
    <row r="1" spans="1:27" s="3" customFormat="1" ht="18">
      <c r="A1" s="17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27" s="3" customFormat="1" ht="18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</row>
    <row r="3" spans="1:27" s="3" customFormat="1" ht="18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27" s="3" customFormat="1" ht="18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27" s="3" customFormat="1" ht="18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M5" s="32"/>
    </row>
    <row r="6" spans="1:27" s="3" customFormat="1" ht="18">
      <c r="A6" s="1"/>
      <c r="B6" s="2"/>
      <c r="C6" s="2"/>
      <c r="D6" s="2"/>
      <c r="E6" s="2"/>
      <c r="F6" s="2"/>
      <c r="G6" s="2"/>
      <c r="H6" s="2"/>
      <c r="I6" s="2"/>
      <c r="J6" s="2"/>
      <c r="M6" s="32"/>
    </row>
    <row r="7" spans="1:27">
      <c r="A7"/>
      <c r="B7"/>
      <c r="C7"/>
      <c r="D7"/>
      <c r="E7"/>
      <c r="F7"/>
      <c r="G7"/>
      <c r="H7"/>
      <c r="I7"/>
      <c r="J7"/>
      <c r="K7"/>
    </row>
    <row r="8" spans="1:27" ht="20.25">
      <c r="A8" s="62"/>
      <c r="B8" s="63"/>
      <c r="C8" s="947" t="s">
        <v>3</v>
      </c>
      <c r="D8" s="947"/>
      <c r="E8" s="947"/>
      <c r="F8" s="947"/>
      <c r="G8" s="947"/>
      <c r="H8" s="947"/>
      <c r="I8" s="947"/>
      <c r="J8" s="947"/>
      <c r="K8" s="64"/>
      <c r="L8" s="947"/>
      <c r="M8" s="947"/>
      <c r="N8" s="65"/>
      <c r="O8" s="66"/>
      <c r="P8" s="67"/>
      <c r="Q8" s="66"/>
      <c r="R8" s="67"/>
      <c r="S8" s="97"/>
      <c r="T8" s="66"/>
      <c r="U8" s="67"/>
      <c r="V8" s="66"/>
      <c r="W8" s="65"/>
      <c r="X8" s="65"/>
      <c r="Y8" s="68"/>
      <c r="Z8" s="67"/>
      <c r="AA8" s="69"/>
    </row>
    <row r="9" spans="1:27" ht="78.75">
      <c r="A9" s="5"/>
      <c r="B9" s="26"/>
      <c r="C9" s="27" t="s">
        <v>15</v>
      </c>
      <c r="D9" s="27" t="s">
        <v>16</v>
      </c>
      <c r="E9" s="27" t="s">
        <v>17</v>
      </c>
      <c r="F9" s="27" t="s">
        <v>18</v>
      </c>
      <c r="G9" s="25" t="s">
        <v>19</v>
      </c>
      <c r="H9" s="27" t="s">
        <v>20</v>
      </c>
      <c r="I9" s="25" t="s">
        <v>21</v>
      </c>
      <c r="J9" s="27" t="s">
        <v>22</v>
      </c>
      <c r="K9" s="25" t="s">
        <v>23</v>
      </c>
      <c r="L9" s="27" t="s">
        <v>24</v>
      </c>
      <c r="M9" s="25" t="s">
        <v>25</v>
      </c>
      <c r="N9" s="27" t="s">
        <v>26</v>
      </c>
      <c r="O9" s="27" t="s">
        <v>27</v>
      </c>
      <c r="P9" s="27" t="s">
        <v>28</v>
      </c>
      <c r="Q9" s="27" t="s">
        <v>29</v>
      </c>
      <c r="R9" s="27" t="s">
        <v>30</v>
      </c>
      <c r="S9" s="98" t="s">
        <v>37</v>
      </c>
      <c r="T9" s="25" t="s">
        <v>31</v>
      </c>
      <c r="U9" s="28" t="s">
        <v>32</v>
      </c>
      <c r="V9" s="28" t="s">
        <v>33</v>
      </c>
      <c r="W9" s="28" t="s">
        <v>34</v>
      </c>
      <c r="X9" s="28" t="s">
        <v>35</v>
      </c>
      <c r="Y9" s="31" t="s">
        <v>36</v>
      </c>
      <c r="Z9" s="31" t="s">
        <v>39</v>
      </c>
      <c r="AA9" s="6"/>
    </row>
    <row r="10" spans="1:27" ht="18">
      <c r="A10" s="7"/>
      <c r="B10" s="7" t="s">
        <v>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6"/>
      <c r="P10" s="33"/>
      <c r="Q10" s="16"/>
      <c r="R10" s="16"/>
      <c r="S10" s="33"/>
      <c r="T10" s="16"/>
      <c r="U10" s="33"/>
      <c r="V10" s="16"/>
      <c r="W10" s="34"/>
      <c r="X10" s="34"/>
      <c r="Y10" s="16"/>
      <c r="Z10" s="16"/>
      <c r="AA10" s="9"/>
    </row>
    <row r="11" spans="1:27" ht="18">
      <c r="A11" s="944" t="s">
        <v>10</v>
      </c>
      <c r="B11" s="7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4"/>
      <c r="P11" s="35"/>
      <c r="Q11" s="24"/>
      <c r="R11" s="24"/>
      <c r="S11" s="35"/>
      <c r="T11" s="24"/>
      <c r="U11" s="35"/>
      <c r="V11" s="24"/>
      <c r="W11" s="36"/>
      <c r="X11" s="36"/>
      <c r="Y11" s="24"/>
      <c r="Z11" s="24"/>
      <c r="AA11" s="11"/>
    </row>
    <row r="12" spans="1:27" ht="18">
      <c r="A12" s="945"/>
      <c r="B12" s="220" t="s">
        <v>46</v>
      </c>
      <c r="C12" s="57">
        <v>7.9</v>
      </c>
      <c r="D12" s="57">
        <v>38</v>
      </c>
      <c r="E12" s="57">
        <v>100</v>
      </c>
      <c r="F12" s="57">
        <v>1.67</v>
      </c>
      <c r="G12" s="57">
        <v>100</v>
      </c>
      <c r="H12" s="57">
        <v>100</v>
      </c>
      <c r="I12" s="94">
        <v>50</v>
      </c>
      <c r="J12" s="57">
        <v>100</v>
      </c>
      <c r="K12" s="57">
        <v>100</v>
      </c>
      <c r="L12" s="57">
        <v>100</v>
      </c>
      <c r="M12" s="57">
        <v>100</v>
      </c>
      <c r="N12" s="57">
        <v>100</v>
      </c>
      <c r="O12" s="24">
        <v>100</v>
      </c>
      <c r="P12" s="35">
        <v>100</v>
      </c>
      <c r="Q12" s="96">
        <v>50</v>
      </c>
      <c r="R12" s="96">
        <v>50</v>
      </c>
      <c r="S12" s="35">
        <v>100</v>
      </c>
      <c r="T12" s="24">
        <v>6.73</v>
      </c>
      <c r="U12" s="35">
        <v>41.1</v>
      </c>
      <c r="V12" s="24">
        <v>100</v>
      </c>
      <c r="W12" s="36">
        <v>100</v>
      </c>
      <c r="X12" s="36">
        <v>8.8000000000000007</v>
      </c>
      <c r="Y12" s="24" t="s">
        <v>38</v>
      </c>
      <c r="Z12" s="24">
        <v>100</v>
      </c>
      <c r="AA12" s="11"/>
    </row>
    <row r="13" spans="1:27" s="147" customFormat="1">
      <c r="A13" s="945"/>
      <c r="B13" s="148" t="s">
        <v>43</v>
      </c>
      <c r="C13" s="149"/>
      <c r="D13" s="150">
        <f>D12/$C12</f>
        <v>4.8101265822784809</v>
      </c>
      <c r="E13" s="151">
        <f t="shared" ref="E13:Z13" si="0">E12/$C12</f>
        <v>12.658227848101266</v>
      </c>
      <c r="F13" s="152">
        <f t="shared" si="0"/>
        <v>0.21139240506329113</v>
      </c>
      <c r="G13" s="151">
        <f t="shared" si="0"/>
        <v>12.658227848101266</v>
      </c>
      <c r="H13" s="151">
        <f t="shared" si="0"/>
        <v>12.658227848101266</v>
      </c>
      <c r="I13" s="151">
        <f t="shared" si="0"/>
        <v>6.3291139240506329</v>
      </c>
      <c r="J13" s="151">
        <f t="shared" si="0"/>
        <v>12.658227848101266</v>
      </c>
      <c r="K13" s="151">
        <f t="shared" si="0"/>
        <v>12.658227848101266</v>
      </c>
      <c r="L13" s="151">
        <f t="shared" si="0"/>
        <v>12.658227848101266</v>
      </c>
      <c r="M13" s="151">
        <f t="shared" si="0"/>
        <v>12.658227848101266</v>
      </c>
      <c r="N13" s="151">
        <f t="shared" si="0"/>
        <v>12.658227848101266</v>
      </c>
      <c r="O13" s="153">
        <f t="shared" si="0"/>
        <v>12.658227848101266</v>
      </c>
      <c r="P13" s="154">
        <f t="shared" si="0"/>
        <v>12.658227848101266</v>
      </c>
      <c r="Q13" s="153">
        <f t="shared" si="0"/>
        <v>6.3291139240506329</v>
      </c>
      <c r="R13" s="153">
        <f t="shared" si="0"/>
        <v>6.3291139240506329</v>
      </c>
      <c r="S13" s="155">
        <f t="shared" si="0"/>
        <v>12.658227848101266</v>
      </c>
      <c r="T13" s="156">
        <f t="shared" si="0"/>
        <v>0.85189873417721518</v>
      </c>
      <c r="U13" s="153">
        <f t="shared" si="0"/>
        <v>5.2025316455696204</v>
      </c>
      <c r="V13" s="157">
        <f t="shared" si="0"/>
        <v>12.658227848101266</v>
      </c>
      <c r="W13" s="157">
        <f t="shared" si="0"/>
        <v>12.658227848101266</v>
      </c>
      <c r="X13" s="153">
        <f t="shared" si="0"/>
        <v>1.1139240506329113</v>
      </c>
      <c r="Y13" s="158"/>
      <c r="Z13" s="153">
        <f t="shared" si="0"/>
        <v>12.658227848101266</v>
      </c>
      <c r="AA13" s="11"/>
    </row>
    <row r="14" spans="1:27" ht="18">
      <c r="A14" s="951"/>
      <c r="B14" s="73" t="s">
        <v>13</v>
      </c>
      <c r="C14" s="89">
        <v>1.07E-3</v>
      </c>
      <c r="D14" s="89">
        <v>1.0200000000000001E-3</v>
      </c>
      <c r="E14" s="89">
        <v>3.63E-3</v>
      </c>
      <c r="F14" s="89">
        <v>1.42E-3</v>
      </c>
      <c r="G14" s="89">
        <v>2.0400000000000001E-3</v>
      </c>
      <c r="H14" s="137">
        <v>3.14E-3</v>
      </c>
      <c r="I14" s="89">
        <v>6.4999999999999997E-4</v>
      </c>
      <c r="J14" s="137">
        <v>1.15E-3</v>
      </c>
      <c r="K14" s="89">
        <v>9.3000000000000005E-4</v>
      </c>
      <c r="L14" s="89">
        <v>3.5500000000000002E-3</v>
      </c>
      <c r="M14" s="89">
        <v>3.1900000000000001E-3</v>
      </c>
      <c r="N14" s="89">
        <v>2.99E-3</v>
      </c>
      <c r="O14" s="123">
        <v>3.1029999999999999E-2</v>
      </c>
      <c r="P14" s="121">
        <v>8.0700000000000008E-3</v>
      </c>
      <c r="Q14" s="123">
        <v>6.4000000000000005E-4</v>
      </c>
      <c r="R14" s="123">
        <v>8.0000000000000004E-4</v>
      </c>
      <c r="S14" s="54" t="s">
        <v>45</v>
      </c>
      <c r="T14" s="121">
        <v>9.7000000000000005E-4</v>
      </c>
      <c r="U14" s="121">
        <v>9.6000000000000002E-4</v>
      </c>
      <c r="V14" s="121">
        <v>2.4599999999999999E-3</v>
      </c>
      <c r="W14" s="121">
        <v>2.4399999999999999E-3</v>
      </c>
      <c r="X14" s="121">
        <v>6.3000000000000003E-4</v>
      </c>
      <c r="Y14" s="56" t="s">
        <v>38</v>
      </c>
      <c r="Z14" s="96">
        <v>1.1000000000000001</v>
      </c>
      <c r="AA14" s="11"/>
    </row>
    <row r="15" spans="1:27" s="147" customFormat="1" ht="15.75" thickBot="1">
      <c r="A15" s="159"/>
      <c r="B15" s="197" t="s">
        <v>43</v>
      </c>
      <c r="C15" s="160"/>
      <c r="D15" s="161">
        <f>D14/$C14</f>
        <v>0.95327102803738328</v>
      </c>
      <c r="E15" s="162">
        <f t="shared" ref="E15:Z15" si="1">E14/$C14</f>
        <v>3.3925233644859811</v>
      </c>
      <c r="F15" s="162">
        <f t="shared" si="1"/>
        <v>1.3271028037383179</v>
      </c>
      <c r="G15" s="162">
        <f t="shared" si="1"/>
        <v>1.9065420560747666</v>
      </c>
      <c r="H15" s="162">
        <f t="shared" si="1"/>
        <v>2.9345794392523366</v>
      </c>
      <c r="I15" s="161">
        <f t="shared" si="1"/>
        <v>0.60747663551401865</v>
      </c>
      <c r="J15" s="162">
        <f t="shared" si="1"/>
        <v>1.0747663551401869</v>
      </c>
      <c r="K15" s="163">
        <f t="shared" si="1"/>
        <v>0.86915887850467299</v>
      </c>
      <c r="L15" s="151">
        <f t="shared" si="1"/>
        <v>3.3177570093457946</v>
      </c>
      <c r="M15" s="151">
        <f t="shared" si="1"/>
        <v>2.9813084112149535</v>
      </c>
      <c r="N15" s="162">
        <f t="shared" si="1"/>
        <v>2.7943925233644862</v>
      </c>
      <c r="O15" s="164">
        <f t="shared" si="1"/>
        <v>29</v>
      </c>
      <c r="P15" s="165">
        <f t="shared" si="1"/>
        <v>7.5420560747663563</v>
      </c>
      <c r="Q15" s="166">
        <f t="shared" si="1"/>
        <v>0.59813084112149539</v>
      </c>
      <c r="R15" s="166">
        <f t="shared" si="1"/>
        <v>0.74766355140186924</v>
      </c>
      <c r="S15" s="167"/>
      <c r="T15" s="168">
        <f t="shared" si="1"/>
        <v>0.90654205607476646</v>
      </c>
      <c r="U15" s="168">
        <f t="shared" si="1"/>
        <v>0.89719626168224298</v>
      </c>
      <c r="V15" s="165">
        <f t="shared" si="1"/>
        <v>2.2990654205607477</v>
      </c>
      <c r="W15" s="165">
        <f t="shared" si="1"/>
        <v>2.2803738317757007</v>
      </c>
      <c r="X15" s="168">
        <f t="shared" si="1"/>
        <v>0.58878504672897203</v>
      </c>
      <c r="Y15" s="169"/>
      <c r="Z15" s="165">
        <f t="shared" si="1"/>
        <v>1028.0373831775703</v>
      </c>
      <c r="AA15" s="11"/>
    </row>
    <row r="16" spans="1:27" ht="18.75" thickTop="1">
      <c r="A16" s="952" t="s">
        <v>41</v>
      </c>
      <c r="B16" s="73"/>
      <c r="C16" s="40"/>
      <c r="D16" s="40"/>
      <c r="E16" s="40"/>
      <c r="F16" s="40"/>
      <c r="G16" s="40"/>
      <c r="H16" s="40"/>
      <c r="I16" s="40"/>
      <c r="J16" s="40"/>
      <c r="K16" s="133"/>
      <c r="L16" s="43"/>
      <c r="M16" s="43"/>
      <c r="N16" s="43"/>
      <c r="O16" s="51"/>
      <c r="P16" s="75"/>
      <c r="Q16" s="51"/>
      <c r="R16" s="51"/>
      <c r="S16" s="99"/>
      <c r="T16" s="51"/>
      <c r="U16" s="75"/>
      <c r="V16" s="51"/>
      <c r="W16" s="61"/>
      <c r="X16" s="61"/>
      <c r="Y16" s="51"/>
      <c r="Z16" s="51"/>
      <c r="AA16" s="71"/>
    </row>
    <row r="17" spans="1:27" ht="18">
      <c r="A17" s="934"/>
      <c r="B17" s="220" t="s">
        <v>47</v>
      </c>
      <c r="C17" s="89">
        <v>0.92966000000000004</v>
      </c>
      <c r="D17" s="89">
        <v>0.39916000000000001</v>
      </c>
      <c r="E17" s="170">
        <v>100</v>
      </c>
      <c r="F17" s="40">
        <v>0.83575999999999995</v>
      </c>
      <c r="G17" s="94">
        <v>22.7</v>
      </c>
      <c r="H17" s="94">
        <v>24.8</v>
      </c>
      <c r="I17" s="134">
        <v>1.95</v>
      </c>
      <c r="J17" s="134">
        <v>2.86</v>
      </c>
      <c r="K17" s="94">
        <v>11.5</v>
      </c>
      <c r="L17" s="94">
        <v>13</v>
      </c>
      <c r="M17" s="94">
        <v>12.9</v>
      </c>
      <c r="N17" s="170">
        <v>100</v>
      </c>
      <c r="O17" s="171">
        <v>100</v>
      </c>
      <c r="P17" s="174">
        <v>100</v>
      </c>
      <c r="Q17" s="59">
        <v>1.7</v>
      </c>
      <c r="R17" s="59">
        <v>4.37</v>
      </c>
      <c r="S17" s="172">
        <v>100</v>
      </c>
      <c r="T17" s="59">
        <v>8.6999999999999993</v>
      </c>
      <c r="U17" s="48">
        <v>4.51</v>
      </c>
      <c r="V17" s="171">
        <v>100</v>
      </c>
      <c r="W17" s="106">
        <v>13.9</v>
      </c>
      <c r="X17" s="93">
        <v>1.1100000000000001</v>
      </c>
      <c r="Y17" s="51" t="s">
        <v>38</v>
      </c>
      <c r="Z17" s="171">
        <v>100</v>
      </c>
      <c r="AA17" s="71"/>
    </row>
    <row r="18" spans="1:27" s="140" customFormat="1" ht="18">
      <c r="A18" s="934"/>
      <c r="B18" s="198" t="s">
        <v>43</v>
      </c>
      <c r="C18" s="141"/>
      <c r="D18" s="206">
        <f>D17/$C17</f>
        <v>0.42936127186283157</v>
      </c>
      <c r="E18" s="207">
        <f>E17/$C17</f>
        <v>107.56620700040875</v>
      </c>
      <c r="F18" s="206">
        <f t="shared" ref="F18:Z18" si="2">F17/$C17</f>
        <v>0.89899533162661605</v>
      </c>
      <c r="G18" s="207">
        <f t="shared" si="2"/>
        <v>24.417528989092784</v>
      </c>
      <c r="H18" s="207">
        <f t="shared" si="2"/>
        <v>26.676419336101372</v>
      </c>
      <c r="I18" s="209">
        <f t="shared" si="2"/>
        <v>2.0975410365079705</v>
      </c>
      <c r="J18" s="209">
        <f t="shared" si="2"/>
        <v>3.0763935202116901</v>
      </c>
      <c r="K18" s="207">
        <f t="shared" si="2"/>
        <v>12.370113805047007</v>
      </c>
      <c r="L18" s="207">
        <f t="shared" si="2"/>
        <v>13.983606910053137</v>
      </c>
      <c r="M18" s="207">
        <f t="shared" si="2"/>
        <v>13.876040703052729</v>
      </c>
      <c r="N18" s="207">
        <f t="shared" si="2"/>
        <v>107.56620700040875</v>
      </c>
      <c r="O18" s="188">
        <f t="shared" si="2"/>
        <v>107.56620700040875</v>
      </c>
      <c r="P18" s="189">
        <f t="shared" si="2"/>
        <v>107.56620700040875</v>
      </c>
      <c r="Q18" s="210">
        <f t="shared" si="2"/>
        <v>1.8286255190069487</v>
      </c>
      <c r="R18" s="210">
        <f t="shared" si="2"/>
        <v>4.7006432459178624</v>
      </c>
      <c r="S18" s="190">
        <f t="shared" si="2"/>
        <v>107.56620700040875</v>
      </c>
      <c r="T18" s="210">
        <f t="shared" si="2"/>
        <v>9.3582600090355594</v>
      </c>
      <c r="U18" s="211">
        <f t="shared" si="2"/>
        <v>4.8512359357184343</v>
      </c>
      <c r="V18" s="188">
        <f t="shared" si="2"/>
        <v>107.56620700040875</v>
      </c>
      <c r="W18" s="212">
        <f t="shared" si="2"/>
        <v>14.951702773056816</v>
      </c>
      <c r="X18" s="213">
        <f t="shared" si="2"/>
        <v>1.1939848977045371</v>
      </c>
      <c r="Y18" s="214"/>
      <c r="Z18" s="188">
        <f t="shared" si="2"/>
        <v>107.56620700040875</v>
      </c>
      <c r="AA18" s="215"/>
    </row>
    <row r="19" spans="1:27" ht="18">
      <c r="A19" s="934"/>
      <c r="B19" s="220" t="s">
        <v>48</v>
      </c>
      <c r="C19" s="124">
        <v>2.5100000000000001E-3</v>
      </c>
      <c r="D19" s="124">
        <v>3.82E-3</v>
      </c>
      <c r="E19" s="124">
        <v>2.341E-2</v>
      </c>
      <c r="F19" s="124">
        <v>2.5999999999999999E-3</v>
      </c>
      <c r="G19" s="124">
        <v>9.7900000000000001E-3</v>
      </c>
      <c r="H19" s="124">
        <v>1.796E-2</v>
      </c>
      <c r="I19" s="135">
        <v>3.1900000000000001E-3</v>
      </c>
      <c r="J19" s="135">
        <v>4.5900000000000003E-3</v>
      </c>
      <c r="K19" s="124">
        <v>4.1930000000000002E-2</v>
      </c>
      <c r="L19" s="124">
        <v>2.9579999999999999E-2</v>
      </c>
      <c r="M19" s="124">
        <v>1.384E-2</v>
      </c>
      <c r="N19" s="175">
        <v>100</v>
      </c>
      <c r="O19" s="171">
        <v>100</v>
      </c>
      <c r="P19" s="91">
        <v>0.28849999999999998</v>
      </c>
      <c r="Q19" s="90">
        <v>2.49E-3</v>
      </c>
      <c r="R19" s="90">
        <v>4.0099999999999997E-3</v>
      </c>
      <c r="S19" s="173">
        <v>100</v>
      </c>
      <c r="T19" s="90">
        <v>3.1700000000000001E-3</v>
      </c>
      <c r="U19" s="136">
        <v>4.1200000000000004E-3</v>
      </c>
      <c r="V19" s="90">
        <v>2.7380000000000002E-2</v>
      </c>
      <c r="W19" s="91">
        <v>6.8199999999999997E-3</v>
      </c>
      <c r="X19" s="91">
        <v>2.2399999999999998E-3</v>
      </c>
      <c r="Y19" s="51" t="s">
        <v>38</v>
      </c>
      <c r="Z19" s="171">
        <v>100</v>
      </c>
      <c r="AA19" s="78"/>
    </row>
    <row r="20" spans="1:27" s="140" customFormat="1" ht="18.75" thickBot="1">
      <c r="A20" s="144"/>
      <c r="B20" s="197" t="s">
        <v>43</v>
      </c>
      <c r="C20" s="142"/>
      <c r="D20" s="179">
        <f>D19/$C19</f>
        <v>1.5219123505976095</v>
      </c>
      <c r="E20" s="179">
        <f t="shared" ref="E20:X20" si="3">E19/$C19</f>
        <v>9.3266932270916332</v>
      </c>
      <c r="F20" s="179">
        <f t="shared" si="3"/>
        <v>1.0358565737051793</v>
      </c>
      <c r="G20" s="179">
        <f t="shared" si="3"/>
        <v>3.9003984063745021</v>
      </c>
      <c r="H20" s="179">
        <f t="shared" si="3"/>
        <v>7.1553784860557768</v>
      </c>
      <c r="I20" s="181">
        <f t="shared" si="3"/>
        <v>1.2709163346613546</v>
      </c>
      <c r="J20" s="216">
        <f t="shared" si="3"/>
        <v>1.8286852589641436</v>
      </c>
      <c r="K20" s="217">
        <f t="shared" si="3"/>
        <v>16.705179282868528</v>
      </c>
      <c r="L20" s="217">
        <f t="shared" si="3"/>
        <v>11.784860557768923</v>
      </c>
      <c r="M20" s="217">
        <f t="shared" si="3"/>
        <v>5.5139442231075693</v>
      </c>
      <c r="N20" s="217">
        <f t="shared" si="3"/>
        <v>39840.637450199203</v>
      </c>
      <c r="O20" s="186">
        <f t="shared" si="3"/>
        <v>39840.637450199203</v>
      </c>
      <c r="P20" s="192">
        <f t="shared" si="3"/>
        <v>114.94023904382469</v>
      </c>
      <c r="Q20" s="186">
        <f t="shared" si="3"/>
        <v>0.99203187250996017</v>
      </c>
      <c r="R20" s="186">
        <f t="shared" si="3"/>
        <v>1.597609561752988</v>
      </c>
      <c r="S20" s="181">
        <f t="shared" si="3"/>
        <v>39840.637450199203</v>
      </c>
      <c r="T20" s="186">
        <f t="shared" si="3"/>
        <v>1.2629482071713147</v>
      </c>
      <c r="U20" s="192">
        <f t="shared" si="3"/>
        <v>1.6414342629482073</v>
      </c>
      <c r="V20" s="186">
        <f t="shared" si="3"/>
        <v>10.908366533864543</v>
      </c>
      <c r="W20" s="218">
        <f t="shared" si="3"/>
        <v>2.7171314741035855</v>
      </c>
      <c r="X20" s="218">
        <f t="shared" si="3"/>
        <v>0.89243027888446202</v>
      </c>
      <c r="Y20" s="186"/>
      <c r="Z20" s="188">
        <f>Z19/$C19</f>
        <v>39840.637450199203</v>
      </c>
      <c r="AA20" s="143"/>
    </row>
    <row r="21" spans="1:27" ht="18.75" thickTop="1">
      <c r="A21" s="948" t="s">
        <v>42</v>
      </c>
      <c r="B21" s="73"/>
      <c r="C21" s="138"/>
      <c r="D21" s="40"/>
      <c r="E21" s="40"/>
      <c r="F21" s="40"/>
      <c r="G21" s="40"/>
      <c r="H21" s="40"/>
      <c r="I21" s="138"/>
      <c r="J21" s="133"/>
      <c r="K21" s="43"/>
      <c r="L21" s="43"/>
      <c r="M21" s="43"/>
      <c r="N21" s="43"/>
      <c r="O21" s="51"/>
      <c r="P21" s="75"/>
      <c r="Q21" s="51"/>
      <c r="R21" s="51"/>
      <c r="S21" s="99"/>
      <c r="T21" s="51"/>
      <c r="U21" s="75"/>
      <c r="V21" s="51"/>
      <c r="W21" s="61"/>
      <c r="X21" s="61"/>
      <c r="Y21" s="51"/>
      <c r="Z21" s="79"/>
      <c r="AA21" s="71"/>
    </row>
    <row r="22" spans="1:27" ht="18">
      <c r="A22" s="945"/>
      <c r="B22" s="220" t="s">
        <v>44</v>
      </c>
      <c r="C22" s="89">
        <v>0.59206999999999999</v>
      </c>
      <c r="D22" s="89">
        <v>0.14207</v>
      </c>
      <c r="E22" s="92">
        <v>2.04</v>
      </c>
      <c r="F22" s="89">
        <v>0.27159</v>
      </c>
      <c r="G22" s="92">
        <v>9.01</v>
      </c>
      <c r="H22" s="92">
        <v>7.29</v>
      </c>
      <c r="I22" s="92">
        <v>1.36</v>
      </c>
      <c r="J22" s="92">
        <v>1.64</v>
      </c>
      <c r="K22" s="94">
        <v>29.4</v>
      </c>
      <c r="L22" s="94">
        <v>23.3</v>
      </c>
      <c r="M22" s="170">
        <v>100</v>
      </c>
      <c r="N22" s="92">
        <v>1.3</v>
      </c>
      <c r="O22" s="171">
        <v>100</v>
      </c>
      <c r="P22" s="174">
        <v>100</v>
      </c>
      <c r="Q22" s="90">
        <v>0.57099999999999995</v>
      </c>
      <c r="R22" s="90">
        <v>0.83826999999999996</v>
      </c>
      <c r="S22" s="172">
        <v>100</v>
      </c>
      <c r="T22" s="59">
        <v>2.34</v>
      </c>
      <c r="U22" s="105">
        <v>0.4733</v>
      </c>
      <c r="V22" s="59">
        <v>1.65</v>
      </c>
      <c r="W22" s="93">
        <v>4.62</v>
      </c>
      <c r="X22" s="91">
        <v>0.32490000000000002</v>
      </c>
      <c r="Y22" s="51" t="s">
        <v>38</v>
      </c>
      <c r="Z22" s="171">
        <v>100</v>
      </c>
      <c r="AA22" s="71"/>
    </row>
    <row r="23" spans="1:27" s="140" customFormat="1" ht="18">
      <c r="A23" s="945"/>
      <c r="B23" s="198" t="s">
        <v>43</v>
      </c>
      <c r="C23" s="141"/>
      <c r="D23" s="206">
        <f>D22/$C22</f>
        <v>0.23995473508200044</v>
      </c>
      <c r="E23" s="207">
        <f>E22/$C22</f>
        <v>3.4455385342949314</v>
      </c>
      <c r="F23" s="208">
        <f t="shared" ref="F23:Z23" si="4">F22/$C22</f>
        <v>0.45871265222017665</v>
      </c>
      <c r="G23" s="207">
        <f t="shared" si="4"/>
        <v>15.217795193135947</v>
      </c>
      <c r="H23" s="207">
        <f t="shared" si="4"/>
        <v>12.312733291671593</v>
      </c>
      <c r="I23" s="207">
        <f t="shared" si="4"/>
        <v>2.2970256895299546</v>
      </c>
      <c r="J23" s="207">
        <f t="shared" si="4"/>
        <v>2.7699427432567094</v>
      </c>
      <c r="K23" s="207">
        <f t="shared" si="4"/>
        <v>49.656290641309305</v>
      </c>
      <c r="L23" s="207">
        <f t="shared" si="4"/>
        <v>39.353454827976421</v>
      </c>
      <c r="M23" s="207">
        <f t="shared" si="4"/>
        <v>168.89894775955545</v>
      </c>
      <c r="N23" s="207">
        <f t="shared" si="4"/>
        <v>2.1956863208742212</v>
      </c>
      <c r="O23" s="188">
        <f t="shared" si="4"/>
        <v>168.89894775955545</v>
      </c>
      <c r="P23" s="189">
        <f t="shared" si="4"/>
        <v>168.89894775955545</v>
      </c>
      <c r="Q23" s="188">
        <f t="shared" si="4"/>
        <v>0.96441299170706163</v>
      </c>
      <c r="R23" s="188">
        <f t="shared" si="4"/>
        <v>1.4158292093840255</v>
      </c>
      <c r="S23" s="190">
        <f t="shared" si="4"/>
        <v>168.89894775955545</v>
      </c>
      <c r="T23" s="188">
        <f t="shared" si="4"/>
        <v>3.9522353775735977</v>
      </c>
      <c r="U23" s="189">
        <f t="shared" si="4"/>
        <v>0.79939871974597598</v>
      </c>
      <c r="V23" s="188">
        <f t="shared" si="4"/>
        <v>2.7868326380326649</v>
      </c>
      <c r="W23" s="191">
        <f t="shared" si="4"/>
        <v>7.8031313864914624</v>
      </c>
      <c r="X23" s="191">
        <f t="shared" si="4"/>
        <v>0.54875268127079568</v>
      </c>
      <c r="Y23" s="188"/>
      <c r="Z23" s="188">
        <f t="shared" si="4"/>
        <v>168.89894775955545</v>
      </c>
      <c r="AA23" s="143"/>
    </row>
    <row r="24" spans="1:27" ht="18">
      <c r="A24" s="945"/>
      <c r="B24" s="73" t="s">
        <v>14</v>
      </c>
      <c r="C24" s="124">
        <v>1.3600000000000001E-3</v>
      </c>
      <c r="D24" s="124">
        <v>2.2799999999999999E-3</v>
      </c>
      <c r="E24" s="124">
        <v>1.255E-2</v>
      </c>
      <c r="F24" s="124">
        <v>1.99E-3</v>
      </c>
      <c r="G24" s="124">
        <v>4.0899999999999999E-3</v>
      </c>
      <c r="H24" s="124">
        <v>9.4699999999999993E-3</v>
      </c>
      <c r="I24" s="124">
        <v>1.92E-3</v>
      </c>
      <c r="J24" s="124">
        <v>2.1900000000000001E-3</v>
      </c>
      <c r="K24" s="124">
        <v>2.1199999999999999E-3</v>
      </c>
      <c r="L24" s="124">
        <v>4.2810000000000001E-2</v>
      </c>
      <c r="M24" s="124">
        <v>3.7539999999999997E-2</v>
      </c>
      <c r="N24" s="124">
        <v>0.10116</v>
      </c>
      <c r="O24" s="90">
        <v>0.17593</v>
      </c>
      <c r="P24" s="130">
        <v>1.482E-2</v>
      </c>
      <c r="Q24" s="90">
        <v>8.3000000000000001E-4</v>
      </c>
      <c r="R24" s="90">
        <v>1.2199999999999999E-3</v>
      </c>
      <c r="S24" s="55" t="s">
        <v>45</v>
      </c>
      <c r="T24" s="90">
        <v>2.1800000000000001E-3</v>
      </c>
      <c r="U24" s="130">
        <v>1.8600000000000001E-3</v>
      </c>
      <c r="V24" s="90">
        <v>6.1399999999999996E-3</v>
      </c>
      <c r="W24" s="91">
        <v>3.98E-3</v>
      </c>
      <c r="X24" s="91">
        <v>1.6199999999999999E-3</v>
      </c>
      <c r="Y24" s="51" t="s">
        <v>38</v>
      </c>
      <c r="Z24" s="59">
        <v>1.28</v>
      </c>
      <c r="AA24" s="78"/>
    </row>
    <row r="25" spans="1:27" s="140" customFormat="1" ht="18.75" thickBot="1">
      <c r="A25" s="145"/>
      <c r="B25" s="199" t="s">
        <v>43</v>
      </c>
      <c r="C25" s="146"/>
      <c r="D25" s="179">
        <f>D24/$C24</f>
        <v>1.6764705882352939</v>
      </c>
      <c r="E25" s="179">
        <f>E24/$C24</f>
        <v>9.227941176470587</v>
      </c>
      <c r="F25" s="180">
        <f t="shared" ref="F25:Z25" si="5">F24/$C24</f>
        <v>1.463235294117647</v>
      </c>
      <c r="G25" s="204">
        <f t="shared" si="5"/>
        <v>3.0073529411764701</v>
      </c>
      <c r="H25" s="204">
        <f t="shared" si="5"/>
        <v>6.9632352941176459</v>
      </c>
      <c r="I25" s="204">
        <f t="shared" si="5"/>
        <v>1.4117647058823528</v>
      </c>
      <c r="J25" s="204">
        <f t="shared" si="5"/>
        <v>1.6102941176470589</v>
      </c>
      <c r="K25" s="179">
        <f t="shared" si="5"/>
        <v>1.5588235294117645</v>
      </c>
      <c r="L25" s="180">
        <f t="shared" si="5"/>
        <v>31.477941176470587</v>
      </c>
      <c r="M25" s="204">
        <f t="shared" si="5"/>
        <v>27.602941176470583</v>
      </c>
      <c r="N25" s="179">
        <f t="shared" si="5"/>
        <v>74.382352941176464</v>
      </c>
      <c r="O25" s="186">
        <f t="shared" si="5"/>
        <v>129.36029411764704</v>
      </c>
      <c r="P25" s="186">
        <f t="shared" si="5"/>
        <v>10.897058823529411</v>
      </c>
      <c r="Q25" s="186">
        <f t="shared" si="5"/>
        <v>0.61029411764705876</v>
      </c>
      <c r="R25" s="192">
        <f t="shared" si="5"/>
        <v>0.89705882352941169</v>
      </c>
      <c r="S25" s="204"/>
      <c r="T25" s="205">
        <f t="shared" si="5"/>
        <v>1.6029411764705881</v>
      </c>
      <c r="U25" s="205">
        <f t="shared" si="5"/>
        <v>1.3676470588235294</v>
      </c>
      <c r="V25" s="186">
        <f t="shared" si="5"/>
        <v>4.5147058823529402</v>
      </c>
      <c r="W25" s="192">
        <f t="shared" si="5"/>
        <v>2.9264705882352939</v>
      </c>
      <c r="X25" s="205">
        <f t="shared" si="5"/>
        <v>1.1911764705882351</v>
      </c>
      <c r="Y25" s="205"/>
      <c r="Z25" s="186">
        <f t="shared" si="5"/>
        <v>941.17647058823525</v>
      </c>
      <c r="AA25" s="203"/>
    </row>
    <row r="26" spans="1:27" ht="18.75" thickTop="1">
      <c r="A26" s="139"/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4"/>
      <c r="M26" s="84"/>
      <c r="N26" s="84"/>
      <c r="O26" s="84"/>
      <c r="P26" s="84"/>
      <c r="Q26" s="84"/>
      <c r="R26" s="84"/>
      <c r="S26" s="35"/>
      <c r="T26" s="84"/>
      <c r="U26" s="84"/>
      <c r="V26" s="84"/>
      <c r="W26" s="84"/>
      <c r="X26" s="84"/>
      <c r="Y26" s="84"/>
      <c r="Z26" s="84"/>
      <c r="AA26" s="71"/>
    </row>
    <row r="27" spans="1:27" ht="18">
      <c r="A27" s="6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4"/>
      <c r="M27" s="84"/>
      <c r="N27" s="84"/>
      <c r="O27" s="84"/>
      <c r="P27" s="84"/>
      <c r="Q27" s="84"/>
      <c r="R27" s="84"/>
      <c r="S27" s="35"/>
      <c r="T27" s="84"/>
      <c r="U27" s="84"/>
      <c r="V27" s="84"/>
      <c r="W27" s="84"/>
      <c r="X27" s="84"/>
      <c r="Y27" s="84"/>
      <c r="Z27" s="84"/>
      <c r="AA27" s="71"/>
    </row>
    <row r="28" spans="1:27" ht="18">
      <c r="A28" s="62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4"/>
      <c r="M28" s="84"/>
      <c r="N28" s="84"/>
      <c r="O28" s="84"/>
      <c r="P28" s="84"/>
      <c r="Q28" s="84"/>
      <c r="R28" s="84"/>
      <c r="S28" s="35"/>
      <c r="T28" s="84"/>
      <c r="U28" s="84"/>
      <c r="V28" s="84"/>
      <c r="W28" s="84"/>
      <c r="X28" s="84"/>
      <c r="Y28" s="84"/>
      <c r="Z28" s="84"/>
      <c r="AA28" s="70"/>
    </row>
    <row r="29" spans="1:27" ht="18">
      <c r="A29" s="62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4"/>
      <c r="M29" s="84"/>
      <c r="N29" s="84"/>
      <c r="O29" s="84"/>
      <c r="P29" s="84"/>
      <c r="Q29" s="84"/>
      <c r="R29" s="84"/>
      <c r="S29" s="35"/>
      <c r="T29" s="84"/>
      <c r="U29" s="84"/>
      <c r="V29" s="84"/>
      <c r="W29" s="84"/>
      <c r="X29" s="84"/>
      <c r="Y29" s="84"/>
      <c r="Z29" s="84"/>
      <c r="AA29" s="71"/>
    </row>
    <row r="30" spans="1:27" ht="18">
      <c r="A30" s="62"/>
      <c r="B30" s="63"/>
      <c r="C30" s="950" t="s">
        <v>4</v>
      </c>
      <c r="D30" s="950"/>
      <c r="E30" s="950"/>
      <c r="F30" s="950"/>
      <c r="G30" s="950"/>
      <c r="H30" s="950"/>
      <c r="I30" s="950"/>
      <c r="J30" s="950"/>
      <c r="K30" s="53"/>
      <c r="L30" s="950"/>
      <c r="M30" s="950"/>
      <c r="N30" s="85"/>
      <c r="O30" s="86"/>
      <c r="P30" s="87"/>
      <c r="Q30" s="86"/>
      <c r="R30" s="87"/>
      <c r="S30" s="102"/>
      <c r="T30" s="86"/>
      <c r="U30" s="87"/>
      <c r="V30" s="86"/>
      <c r="W30" s="85"/>
      <c r="X30" s="85"/>
      <c r="Y30" s="88"/>
      <c r="Z30" s="87"/>
      <c r="AA30" s="71"/>
    </row>
    <row r="31" spans="1:27" ht="78.75">
      <c r="A31" s="5"/>
      <c r="B31" s="26"/>
      <c r="C31" s="31" t="s">
        <v>15</v>
      </c>
      <c r="D31" s="31" t="s">
        <v>16</v>
      </c>
      <c r="E31" s="31" t="s">
        <v>17</v>
      </c>
      <c r="F31" s="31" t="s">
        <v>18</v>
      </c>
      <c r="G31" s="37" t="s">
        <v>19</v>
      </c>
      <c r="H31" s="31" t="s">
        <v>20</v>
      </c>
      <c r="I31" s="37" t="s">
        <v>21</v>
      </c>
      <c r="J31" s="31" t="s">
        <v>22</v>
      </c>
      <c r="K31" s="37" t="s">
        <v>23</v>
      </c>
      <c r="L31" s="31" t="s">
        <v>24</v>
      </c>
      <c r="M31" s="37" t="s">
        <v>25</v>
      </c>
      <c r="N31" s="31" t="s">
        <v>26</v>
      </c>
      <c r="O31" s="31" t="s">
        <v>27</v>
      </c>
      <c r="P31" s="31" t="s">
        <v>28</v>
      </c>
      <c r="Q31" s="31" t="s">
        <v>29</v>
      </c>
      <c r="R31" s="31" t="s">
        <v>30</v>
      </c>
      <c r="S31" s="103" t="s">
        <v>37</v>
      </c>
      <c r="T31" s="37" t="s">
        <v>31</v>
      </c>
      <c r="U31" s="30" t="s">
        <v>32</v>
      </c>
      <c r="V31" s="30" t="s">
        <v>33</v>
      </c>
      <c r="W31" s="30" t="s">
        <v>34</v>
      </c>
      <c r="X31" s="30" t="s">
        <v>35</v>
      </c>
      <c r="Y31" s="31" t="s">
        <v>36</v>
      </c>
      <c r="Z31" s="31" t="s">
        <v>39</v>
      </c>
      <c r="AA31" s="71"/>
    </row>
    <row r="32" spans="1:27" ht="18">
      <c r="A32" s="7"/>
      <c r="B32" s="7" t="s">
        <v>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6"/>
      <c r="P32" s="33"/>
      <c r="Q32" s="16"/>
      <c r="R32" s="16"/>
      <c r="S32" s="33"/>
      <c r="T32" s="16"/>
      <c r="U32" s="33"/>
      <c r="V32" s="16"/>
      <c r="W32" s="34"/>
      <c r="X32" s="34"/>
      <c r="Y32" s="16"/>
      <c r="Z32" s="16"/>
      <c r="AA32" s="71"/>
    </row>
    <row r="33" spans="1:27" ht="18">
      <c r="A33" s="944" t="s">
        <v>10</v>
      </c>
      <c r="B33" s="7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4"/>
      <c r="P33" s="35"/>
      <c r="Q33" s="24"/>
      <c r="R33" s="24"/>
      <c r="S33" s="35"/>
      <c r="T33" s="24"/>
      <c r="U33" s="35"/>
      <c r="V33" s="24"/>
      <c r="W33" s="36"/>
      <c r="X33" s="36"/>
      <c r="Y33" s="24"/>
      <c r="Z33" s="24"/>
      <c r="AA33" s="71"/>
    </row>
    <row r="34" spans="1:27" ht="18">
      <c r="A34" s="945"/>
      <c r="B34" s="220" t="s">
        <v>46</v>
      </c>
      <c r="C34" s="57">
        <v>100</v>
      </c>
      <c r="D34" s="57">
        <v>100</v>
      </c>
      <c r="E34" s="57">
        <v>100</v>
      </c>
      <c r="F34" s="57">
        <v>100</v>
      </c>
      <c r="G34" s="57">
        <v>100</v>
      </c>
      <c r="H34" s="57">
        <v>100</v>
      </c>
      <c r="I34" s="57">
        <v>100</v>
      </c>
      <c r="J34" s="57">
        <v>100</v>
      </c>
      <c r="K34" s="57">
        <v>100</v>
      </c>
      <c r="L34" s="57">
        <v>100</v>
      </c>
      <c r="M34" s="57">
        <v>100</v>
      </c>
      <c r="N34" s="57">
        <v>100</v>
      </c>
      <c r="O34" s="57">
        <v>100</v>
      </c>
      <c r="P34" s="57">
        <v>100</v>
      </c>
      <c r="Q34" s="57">
        <v>100</v>
      </c>
      <c r="R34" s="57">
        <v>100</v>
      </c>
      <c r="S34" s="57">
        <v>100</v>
      </c>
      <c r="T34" s="57">
        <v>100</v>
      </c>
      <c r="U34" s="57">
        <v>100</v>
      </c>
      <c r="V34" s="57">
        <v>100</v>
      </c>
      <c r="W34" s="57">
        <v>100</v>
      </c>
      <c r="X34" s="57">
        <v>100</v>
      </c>
      <c r="Y34" s="57" t="s">
        <v>38</v>
      </c>
      <c r="Z34" s="57">
        <v>100</v>
      </c>
      <c r="AA34" s="71"/>
    </row>
    <row r="35" spans="1:27" ht="18">
      <c r="A35" s="945"/>
      <c r="B35" s="198" t="s">
        <v>43</v>
      </c>
      <c r="C35" s="57"/>
      <c r="D35" s="182">
        <f>D34/$C34</f>
        <v>1</v>
      </c>
      <c r="E35" s="182">
        <f t="shared" ref="E35:Z35" si="6">E34/$C34</f>
        <v>1</v>
      </c>
      <c r="F35" s="182">
        <f t="shared" si="6"/>
        <v>1</v>
      </c>
      <c r="G35" s="182">
        <f t="shared" si="6"/>
        <v>1</v>
      </c>
      <c r="H35" s="182">
        <f t="shared" si="6"/>
        <v>1</v>
      </c>
      <c r="I35" s="182">
        <f t="shared" si="6"/>
        <v>1</v>
      </c>
      <c r="J35" s="182">
        <f t="shared" si="6"/>
        <v>1</v>
      </c>
      <c r="K35" s="182">
        <f t="shared" si="6"/>
        <v>1</v>
      </c>
      <c r="L35" s="182">
        <f t="shared" si="6"/>
        <v>1</v>
      </c>
      <c r="M35" s="182">
        <f t="shared" si="6"/>
        <v>1</v>
      </c>
      <c r="N35" s="182">
        <f t="shared" si="6"/>
        <v>1</v>
      </c>
      <c r="O35" s="182">
        <f t="shared" si="6"/>
        <v>1</v>
      </c>
      <c r="P35" s="183">
        <f t="shared" si="6"/>
        <v>1</v>
      </c>
      <c r="Q35" s="182">
        <f t="shared" si="6"/>
        <v>1</v>
      </c>
      <c r="R35" s="182">
        <f t="shared" si="6"/>
        <v>1</v>
      </c>
      <c r="S35" s="183">
        <f t="shared" si="6"/>
        <v>1</v>
      </c>
      <c r="T35" s="182">
        <f t="shared" si="6"/>
        <v>1</v>
      </c>
      <c r="U35" s="183">
        <f t="shared" si="6"/>
        <v>1</v>
      </c>
      <c r="V35" s="182">
        <f t="shared" si="6"/>
        <v>1</v>
      </c>
      <c r="W35" s="184">
        <f t="shared" si="6"/>
        <v>1</v>
      </c>
      <c r="X35" s="184">
        <f t="shared" si="6"/>
        <v>1</v>
      </c>
      <c r="Y35" s="182"/>
      <c r="Z35" s="182">
        <f t="shared" si="6"/>
        <v>1</v>
      </c>
      <c r="AA35" s="71"/>
    </row>
    <row r="36" spans="1:27" ht="18">
      <c r="A36" s="945"/>
      <c r="B36" s="73" t="s">
        <v>13</v>
      </c>
      <c r="C36" s="89">
        <v>3.0999999999999999E-3</v>
      </c>
      <c r="D36" s="89">
        <v>3.5699999999999998E-3</v>
      </c>
      <c r="E36" s="89">
        <v>2.3009999999999999E-2</v>
      </c>
      <c r="F36" s="89">
        <v>5.0200000000000002E-3</v>
      </c>
      <c r="G36" s="89">
        <v>5.6699999999999997E-3</v>
      </c>
      <c r="H36" s="89">
        <v>1.1220000000000001E-2</v>
      </c>
      <c r="I36" s="89">
        <v>2.81E-3</v>
      </c>
      <c r="J36" s="89">
        <v>3.46E-3</v>
      </c>
      <c r="K36" s="89">
        <v>3.65E-3</v>
      </c>
      <c r="L36" s="89">
        <v>2.1129999999999999E-2</v>
      </c>
      <c r="M36" s="89">
        <v>1.6449999999999999E-2</v>
      </c>
      <c r="N36" s="89">
        <v>6.2890000000000001E-2</v>
      </c>
      <c r="O36" s="121">
        <v>0.19353999999999999</v>
      </c>
      <c r="P36" s="122">
        <v>3.0380000000000001E-2</v>
      </c>
      <c r="Q36" s="121">
        <v>5.5730000000000002E-2</v>
      </c>
      <c r="R36" s="121">
        <v>2.5699999999999998E-3</v>
      </c>
      <c r="S36" s="55" t="s">
        <v>45</v>
      </c>
      <c r="T36" s="121">
        <v>2.99E-3</v>
      </c>
      <c r="U36" s="122">
        <v>3.2200000000000002E-3</v>
      </c>
      <c r="V36" s="121">
        <v>7.8899999999999994E-3</v>
      </c>
      <c r="W36" s="123">
        <v>6.8700000000000002E-3</v>
      </c>
      <c r="X36" s="123">
        <v>2.7299999999999998E-3</v>
      </c>
      <c r="Y36" s="54" t="s">
        <v>38</v>
      </c>
      <c r="Z36" s="96">
        <v>11.1</v>
      </c>
      <c r="AA36" s="71"/>
    </row>
    <row r="37" spans="1:27" ht="18.75" thickBot="1">
      <c r="A37" s="52"/>
      <c r="B37" s="200" t="s">
        <v>43</v>
      </c>
      <c r="C37" s="89"/>
      <c r="D37" s="177">
        <f>D36/$C36</f>
        <v>1.1516129032258065</v>
      </c>
      <c r="E37" s="177">
        <f t="shared" ref="E37:Z37" si="7">E36/$C36</f>
        <v>7.4225806451612906</v>
      </c>
      <c r="F37" s="177">
        <f t="shared" si="7"/>
        <v>1.6193548387096774</v>
      </c>
      <c r="G37" s="177">
        <f t="shared" si="7"/>
        <v>1.8290322580645162</v>
      </c>
      <c r="H37" s="177">
        <f t="shared" si="7"/>
        <v>3.6193548387096777</v>
      </c>
      <c r="I37" s="177">
        <f t="shared" si="7"/>
        <v>0.90645161290322585</v>
      </c>
      <c r="J37" s="177">
        <f t="shared" si="7"/>
        <v>1.1161290322580646</v>
      </c>
      <c r="K37" s="177">
        <f t="shared" si="7"/>
        <v>1.1774193548387097</v>
      </c>
      <c r="L37" s="177">
        <f t="shared" si="7"/>
        <v>6.8161290322580648</v>
      </c>
      <c r="M37" s="177">
        <f t="shared" si="7"/>
        <v>5.306451612903226</v>
      </c>
      <c r="N37" s="178">
        <f t="shared" si="7"/>
        <v>20.28709677419355</v>
      </c>
      <c r="O37" s="179">
        <f t="shared" si="7"/>
        <v>62.432258064516127</v>
      </c>
      <c r="P37" s="179">
        <f t="shared" si="7"/>
        <v>9.8000000000000007</v>
      </c>
      <c r="Q37" s="179">
        <f t="shared" si="7"/>
        <v>17.977419354838712</v>
      </c>
      <c r="R37" s="180">
        <f t="shared" si="7"/>
        <v>0.82903225806451608</v>
      </c>
      <c r="S37" s="179"/>
      <c r="T37" s="179">
        <f t="shared" si="7"/>
        <v>0.96451612903225814</v>
      </c>
      <c r="U37" s="179">
        <f t="shared" si="7"/>
        <v>1.0387096774193549</v>
      </c>
      <c r="V37" s="180">
        <f t="shared" si="7"/>
        <v>2.5451612903225804</v>
      </c>
      <c r="W37" s="179">
        <f t="shared" si="7"/>
        <v>2.2161290322580647</v>
      </c>
      <c r="X37" s="179">
        <f t="shared" si="7"/>
        <v>0.88064516129032255</v>
      </c>
      <c r="Y37" s="179"/>
      <c r="Z37" s="179">
        <f t="shared" si="7"/>
        <v>3580.6451612903224</v>
      </c>
      <c r="AA37" s="71"/>
    </row>
    <row r="38" spans="1:27" ht="18.75" thickTop="1">
      <c r="A38" s="948" t="s">
        <v>41</v>
      </c>
      <c r="B38" s="7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1"/>
      <c r="P38" s="75"/>
      <c r="Q38" s="51"/>
      <c r="R38" s="51"/>
      <c r="S38" s="99"/>
      <c r="T38" s="51"/>
      <c r="U38" s="75"/>
      <c r="V38" s="51"/>
      <c r="W38" s="61"/>
      <c r="X38" s="61"/>
      <c r="Y38" s="51"/>
      <c r="Z38" s="51"/>
      <c r="AA38" s="71"/>
    </row>
    <row r="39" spans="1:27" ht="18">
      <c r="A39" s="945"/>
      <c r="B39" s="220" t="s">
        <v>47</v>
      </c>
      <c r="C39" s="170">
        <v>24.2</v>
      </c>
      <c r="D39" s="170">
        <v>6.41</v>
      </c>
      <c r="E39" s="170">
        <v>100</v>
      </c>
      <c r="F39" s="170">
        <v>41.3</v>
      </c>
      <c r="G39" s="170">
        <v>100</v>
      </c>
      <c r="H39" s="170">
        <v>100</v>
      </c>
      <c r="I39" s="170">
        <v>100</v>
      </c>
      <c r="J39" s="170">
        <v>100</v>
      </c>
      <c r="K39" s="170">
        <v>100</v>
      </c>
      <c r="L39" s="170">
        <v>100</v>
      </c>
      <c r="M39" s="170">
        <v>100</v>
      </c>
      <c r="N39" s="170">
        <v>100</v>
      </c>
      <c r="O39" s="171">
        <v>100</v>
      </c>
      <c r="P39" s="174">
        <v>100</v>
      </c>
      <c r="Q39" s="171">
        <v>100</v>
      </c>
      <c r="R39" s="171">
        <v>100</v>
      </c>
      <c r="S39" s="172">
        <v>100</v>
      </c>
      <c r="T39" s="171">
        <v>100</v>
      </c>
      <c r="U39" s="174">
        <v>100</v>
      </c>
      <c r="V39" s="171">
        <v>100</v>
      </c>
      <c r="W39" s="176">
        <v>100</v>
      </c>
      <c r="X39" s="176">
        <v>100</v>
      </c>
      <c r="Y39" s="51" t="s">
        <v>38</v>
      </c>
      <c r="Z39" s="171">
        <v>100</v>
      </c>
      <c r="AA39" s="71"/>
    </row>
    <row r="40" spans="1:27" ht="18">
      <c r="A40" s="945"/>
      <c r="B40" s="198" t="s">
        <v>43</v>
      </c>
      <c r="C40" s="94"/>
      <c r="D40" s="187">
        <f>D39/$C39</f>
        <v>0.26487603305785123</v>
      </c>
      <c r="E40" s="177">
        <f t="shared" ref="E40:Z42" si="8">E39/$C39</f>
        <v>4.1322314049586781</v>
      </c>
      <c r="F40" s="177">
        <f t="shared" si="8"/>
        <v>1.7066115702479339</v>
      </c>
      <c r="G40" s="177">
        <f t="shared" si="8"/>
        <v>4.1322314049586781</v>
      </c>
      <c r="H40" s="177">
        <f t="shared" si="8"/>
        <v>4.1322314049586781</v>
      </c>
      <c r="I40" s="177">
        <f t="shared" si="8"/>
        <v>4.1322314049586781</v>
      </c>
      <c r="J40" s="177">
        <f t="shared" si="8"/>
        <v>4.1322314049586781</v>
      </c>
      <c r="K40" s="177">
        <f t="shared" si="8"/>
        <v>4.1322314049586781</v>
      </c>
      <c r="L40" s="177">
        <f t="shared" si="8"/>
        <v>4.1322314049586781</v>
      </c>
      <c r="M40" s="177">
        <f t="shared" si="8"/>
        <v>4.1322314049586781</v>
      </c>
      <c r="N40" s="177">
        <f t="shared" si="8"/>
        <v>4.1322314049586781</v>
      </c>
      <c r="O40" s="188">
        <f t="shared" si="8"/>
        <v>4.1322314049586781</v>
      </c>
      <c r="P40" s="189">
        <f t="shared" si="8"/>
        <v>4.1322314049586781</v>
      </c>
      <c r="Q40" s="188">
        <f t="shared" si="8"/>
        <v>4.1322314049586781</v>
      </c>
      <c r="R40" s="188">
        <f t="shared" si="8"/>
        <v>4.1322314049586781</v>
      </c>
      <c r="S40" s="190">
        <f t="shared" si="8"/>
        <v>4.1322314049586781</v>
      </c>
      <c r="T40" s="188">
        <f t="shared" si="8"/>
        <v>4.1322314049586781</v>
      </c>
      <c r="U40" s="189">
        <f t="shared" si="8"/>
        <v>4.1322314049586781</v>
      </c>
      <c r="V40" s="188">
        <f t="shared" si="8"/>
        <v>4.1322314049586781</v>
      </c>
      <c r="W40" s="191">
        <f t="shared" si="8"/>
        <v>4.1322314049586781</v>
      </c>
      <c r="X40" s="191">
        <f t="shared" si="8"/>
        <v>4.1322314049586781</v>
      </c>
      <c r="Y40" s="51"/>
      <c r="Z40" s="188">
        <f t="shared" si="8"/>
        <v>4.1322314049586781</v>
      </c>
      <c r="AA40" s="71"/>
    </row>
    <row r="41" spans="1:27" ht="18">
      <c r="A41" s="945"/>
      <c r="B41" s="220" t="s">
        <v>48</v>
      </c>
      <c r="C41" s="124">
        <v>1.12E-2</v>
      </c>
      <c r="D41" s="124">
        <v>1.3939999999999999E-2</v>
      </c>
      <c r="E41" s="124">
        <v>0.54232000000000002</v>
      </c>
      <c r="F41" s="124">
        <v>1.294E-2</v>
      </c>
      <c r="G41" s="124">
        <v>0.15701000000000001</v>
      </c>
      <c r="H41" s="124">
        <v>0.25067</v>
      </c>
      <c r="I41" s="124">
        <v>1.3299999999999999E-2</v>
      </c>
      <c r="J41" s="124">
        <v>2.7629999999999998E-2</v>
      </c>
      <c r="K41" s="124">
        <v>0.93472</v>
      </c>
      <c r="L41" s="124">
        <v>100</v>
      </c>
      <c r="M41" s="124">
        <v>0.20766000000000001</v>
      </c>
      <c r="N41" s="58">
        <v>100</v>
      </c>
      <c r="O41" s="59">
        <v>100</v>
      </c>
      <c r="P41" s="125">
        <v>2.4300000000000002</v>
      </c>
      <c r="Q41" s="51">
        <v>8.9700000000000005E-3</v>
      </c>
      <c r="R41" s="51">
        <v>2.3859999999999999E-2</v>
      </c>
      <c r="S41" s="55">
        <v>100</v>
      </c>
      <c r="T41" s="51">
        <v>1.324E-2</v>
      </c>
      <c r="U41" s="60">
        <v>2.5739999999999999E-2</v>
      </c>
      <c r="V41" s="59">
        <v>6.05</v>
      </c>
      <c r="W41" s="91">
        <v>7.0389999999999994E-2</v>
      </c>
      <c r="X41" s="91">
        <v>9.4500000000000001E-3</v>
      </c>
      <c r="Y41" s="51" t="s">
        <v>38</v>
      </c>
      <c r="Z41" s="171">
        <v>100</v>
      </c>
      <c r="AA41" s="71"/>
    </row>
    <row r="42" spans="1:27" ht="18.75" thickBot="1">
      <c r="A42" s="52"/>
      <c r="B42" s="197" t="s">
        <v>43</v>
      </c>
      <c r="C42" s="124"/>
      <c r="D42" s="185">
        <f>D41/$C41</f>
        <v>1.2446428571428572</v>
      </c>
      <c r="E42" s="185">
        <f t="shared" ref="E42:X42" si="9">E41/$C41</f>
        <v>48.421428571428571</v>
      </c>
      <c r="F42" s="185">
        <f t="shared" si="9"/>
        <v>1.155357142857143</v>
      </c>
      <c r="G42" s="185">
        <f t="shared" si="9"/>
        <v>14.018750000000001</v>
      </c>
      <c r="H42" s="185">
        <f t="shared" si="9"/>
        <v>22.381250000000001</v>
      </c>
      <c r="I42" s="185">
        <f t="shared" si="9"/>
        <v>1.1875</v>
      </c>
      <c r="J42" s="185">
        <f t="shared" si="9"/>
        <v>2.4669642857142855</v>
      </c>
      <c r="K42" s="185">
        <f t="shared" si="9"/>
        <v>83.457142857142856</v>
      </c>
      <c r="L42" s="185">
        <f t="shared" si="9"/>
        <v>8928.5714285714294</v>
      </c>
      <c r="M42" s="185">
        <f t="shared" si="9"/>
        <v>18.541071428571431</v>
      </c>
      <c r="N42" s="185">
        <f t="shared" si="9"/>
        <v>8928.5714285714294</v>
      </c>
      <c r="O42" s="186">
        <f t="shared" si="9"/>
        <v>8928.5714285714294</v>
      </c>
      <c r="P42" s="186">
        <f t="shared" si="9"/>
        <v>216.96428571428572</v>
      </c>
      <c r="Q42" s="186">
        <f t="shared" si="9"/>
        <v>0.80089285714285718</v>
      </c>
      <c r="R42" s="186">
        <f t="shared" si="9"/>
        <v>2.1303571428571426</v>
      </c>
      <c r="S42" s="180">
        <f t="shared" si="9"/>
        <v>8928.5714285714294</v>
      </c>
      <c r="T42" s="186">
        <f t="shared" si="9"/>
        <v>1.1821428571428572</v>
      </c>
      <c r="U42" s="186">
        <f t="shared" si="9"/>
        <v>2.2982142857142858</v>
      </c>
      <c r="V42" s="186">
        <f t="shared" si="9"/>
        <v>540.17857142857144</v>
      </c>
      <c r="W42" s="186">
        <f t="shared" si="9"/>
        <v>6.2848214285714281</v>
      </c>
      <c r="X42" s="186">
        <f t="shared" si="9"/>
        <v>0.84375</v>
      </c>
      <c r="Y42" s="45"/>
      <c r="Z42" s="186">
        <f t="shared" si="8"/>
        <v>8928.5714285714294</v>
      </c>
      <c r="AA42" s="71"/>
    </row>
    <row r="43" spans="1:27" ht="18.75" thickTop="1">
      <c r="A43" s="948" t="s">
        <v>42</v>
      </c>
      <c r="B43" s="74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51"/>
      <c r="P43" s="75"/>
      <c r="Q43" s="51"/>
      <c r="R43" s="51"/>
      <c r="S43" s="99"/>
      <c r="T43" s="51"/>
      <c r="U43" s="75"/>
      <c r="V43" s="51"/>
      <c r="W43" s="61"/>
      <c r="X43" s="61"/>
      <c r="Y43" s="51"/>
      <c r="Z43" s="79"/>
      <c r="AA43" s="71"/>
    </row>
    <row r="44" spans="1:27" ht="18">
      <c r="A44" s="945"/>
      <c r="B44" s="220" t="s">
        <v>44</v>
      </c>
      <c r="C44" s="170">
        <v>100</v>
      </c>
      <c r="D44" s="170">
        <v>13</v>
      </c>
      <c r="E44" s="170">
        <v>100</v>
      </c>
      <c r="F44" s="170">
        <v>100</v>
      </c>
      <c r="G44" s="170">
        <v>100</v>
      </c>
      <c r="H44" s="170">
        <v>100</v>
      </c>
      <c r="I44" s="170">
        <v>100</v>
      </c>
      <c r="J44" s="170">
        <v>100</v>
      </c>
      <c r="K44" s="170">
        <v>100</v>
      </c>
      <c r="L44" s="170">
        <v>100</v>
      </c>
      <c r="M44" s="170">
        <v>100</v>
      </c>
      <c r="N44" s="170">
        <v>100</v>
      </c>
      <c r="O44" s="171">
        <v>100</v>
      </c>
      <c r="P44" s="174">
        <v>100</v>
      </c>
      <c r="Q44" s="171">
        <v>100</v>
      </c>
      <c r="R44" s="171">
        <v>100</v>
      </c>
      <c r="S44" s="172">
        <v>100</v>
      </c>
      <c r="T44" s="171">
        <v>100</v>
      </c>
      <c r="U44" s="174">
        <v>100</v>
      </c>
      <c r="V44" s="171">
        <v>100</v>
      </c>
      <c r="W44" s="176">
        <v>100</v>
      </c>
      <c r="X44" s="176">
        <v>100</v>
      </c>
      <c r="Y44" s="51" t="s">
        <v>38</v>
      </c>
      <c r="Z44" s="171">
        <v>100</v>
      </c>
      <c r="AA44" s="71"/>
    </row>
    <row r="45" spans="1:27" ht="18">
      <c r="A45" s="945"/>
      <c r="B45" s="198" t="s">
        <v>43</v>
      </c>
      <c r="C45" s="40"/>
      <c r="D45" s="187">
        <f>D44/$C44</f>
        <v>0.13</v>
      </c>
      <c r="E45" s="177">
        <f t="shared" ref="E45:Z45" si="10">E44/$C44</f>
        <v>1</v>
      </c>
      <c r="F45" s="177">
        <f t="shared" si="10"/>
        <v>1</v>
      </c>
      <c r="G45" s="177">
        <f t="shared" si="10"/>
        <v>1</v>
      </c>
      <c r="H45" s="177">
        <f t="shared" si="10"/>
        <v>1</v>
      </c>
      <c r="I45" s="177">
        <f t="shared" si="10"/>
        <v>1</v>
      </c>
      <c r="J45" s="177">
        <f t="shared" si="10"/>
        <v>1</v>
      </c>
      <c r="K45" s="177">
        <f t="shared" si="10"/>
        <v>1</v>
      </c>
      <c r="L45" s="177">
        <f t="shared" si="10"/>
        <v>1</v>
      </c>
      <c r="M45" s="177">
        <f t="shared" si="10"/>
        <v>1</v>
      </c>
      <c r="N45" s="177">
        <f t="shared" si="10"/>
        <v>1</v>
      </c>
      <c r="O45" s="188">
        <f t="shared" si="10"/>
        <v>1</v>
      </c>
      <c r="P45" s="189">
        <f t="shared" si="10"/>
        <v>1</v>
      </c>
      <c r="Q45" s="188">
        <f t="shared" si="10"/>
        <v>1</v>
      </c>
      <c r="R45" s="188">
        <f t="shared" si="10"/>
        <v>1</v>
      </c>
      <c r="S45" s="190">
        <f t="shared" si="10"/>
        <v>1</v>
      </c>
      <c r="T45" s="188">
        <f t="shared" si="10"/>
        <v>1</v>
      </c>
      <c r="U45" s="189">
        <f t="shared" si="10"/>
        <v>1</v>
      </c>
      <c r="V45" s="188">
        <f t="shared" si="10"/>
        <v>1</v>
      </c>
      <c r="W45" s="191">
        <f t="shared" si="10"/>
        <v>1</v>
      </c>
      <c r="X45" s="191">
        <f t="shared" si="10"/>
        <v>1</v>
      </c>
      <c r="Y45" s="188"/>
      <c r="Z45" s="188">
        <f t="shared" si="10"/>
        <v>1</v>
      </c>
      <c r="AA45" s="71"/>
    </row>
    <row r="46" spans="1:27" ht="18">
      <c r="A46" s="945"/>
      <c r="B46" s="73" t="s">
        <v>14</v>
      </c>
      <c r="C46" s="124">
        <v>4.8300000000000001E-3</v>
      </c>
      <c r="D46" s="124">
        <v>9.5300000000000003E-3</v>
      </c>
      <c r="E46" s="124">
        <v>4.0820000000000002E-2</v>
      </c>
      <c r="F46" s="124">
        <v>8.0099999999999998E-3</v>
      </c>
      <c r="G46" s="124">
        <v>1.159E-2</v>
      </c>
      <c r="H46" s="124">
        <v>2.554E-2</v>
      </c>
      <c r="I46" s="124">
        <v>6.7659999999999998E-2</v>
      </c>
      <c r="J46" s="124">
        <v>6.0299999999999998E-3</v>
      </c>
      <c r="K46" s="124">
        <v>9.3100000000000006E-3</v>
      </c>
      <c r="L46" s="124">
        <v>0.45171</v>
      </c>
      <c r="M46" s="124">
        <v>0.48381999999999997</v>
      </c>
      <c r="N46" s="58">
        <v>5.86</v>
      </c>
      <c r="O46" s="59">
        <v>2.14</v>
      </c>
      <c r="P46" s="130">
        <v>6.0740000000000002E-2</v>
      </c>
      <c r="Q46" s="90">
        <v>3.3899999999999998E-3</v>
      </c>
      <c r="R46" s="90">
        <v>4.6899999999999997E-3</v>
      </c>
      <c r="S46" s="55" t="s">
        <v>45</v>
      </c>
      <c r="T46" s="90">
        <v>6.1599999999999997E-3</v>
      </c>
      <c r="U46" s="130">
        <v>8.3199999999999993E-3</v>
      </c>
      <c r="V46" s="90">
        <v>2.2210000000000001E-2</v>
      </c>
      <c r="W46" s="91">
        <v>1.285E-2</v>
      </c>
      <c r="X46" s="91">
        <v>5.11E-3</v>
      </c>
      <c r="Y46" s="51" t="s">
        <v>38</v>
      </c>
      <c r="Z46" s="59">
        <v>6.58</v>
      </c>
      <c r="AA46" s="71"/>
    </row>
    <row r="47" spans="1:27" ht="18.75" thickBot="1">
      <c r="A47" s="131"/>
      <c r="B47" s="201" t="s">
        <v>43</v>
      </c>
      <c r="C47" s="132"/>
      <c r="D47" s="193">
        <f>D46/$C46</f>
        <v>1.9730848861283643</v>
      </c>
      <c r="E47" s="194">
        <f t="shared" ref="E47:Z47" si="11">E46/$C46</f>
        <v>8.4513457556935823</v>
      </c>
      <c r="F47" s="194">
        <f t="shared" si="11"/>
        <v>1.6583850931677018</v>
      </c>
      <c r="G47" s="194">
        <f t="shared" si="11"/>
        <v>2.3995859213250514</v>
      </c>
      <c r="H47" s="194">
        <f t="shared" si="11"/>
        <v>5.2877846790890271</v>
      </c>
      <c r="I47" s="194">
        <f t="shared" si="11"/>
        <v>14.008281573498964</v>
      </c>
      <c r="J47" s="195">
        <f t="shared" si="11"/>
        <v>1.2484472049689441</v>
      </c>
      <c r="K47" s="195">
        <f t="shared" si="11"/>
        <v>1.9275362318840581</v>
      </c>
      <c r="L47" s="195">
        <f t="shared" si="11"/>
        <v>93.521739130434781</v>
      </c>
      <c r="M47" s="195">
        <f t="shared" si="11"/>
        <v>100.16977225672878</v>
      </c>
      <c r="N47" s="193">
        <f t="shared" si="11"/>
        <v>1213.2505175983438</v>
      </c>
      <c r="O47" s="186">
        <f t="shared" si="11"/>
        <v>443.06418219461699</v>
      </c>
      <c r="P47" s="186">
        <f t="shared" si="11"/>
        <v>12.575569358178054</v>
      </c>
      <c r="Q47" s="186">
        <f t="shared" si="11"/>
        <v>0.70186335403726707</v>
      </c>
      <c r="R47" s="186">
        <f t="shared" si="11"/>
        <v>0.97101449275362306</v>
      </c>
      <c r="S47" s="179"/>
      <c r="T47" s="186">
        <f t="shared" si="11"/>
        <v>1.2753623188405796</v>
      </c>
      <c r="U47" s="192">
        <f t="shared" si="11"/>
        <v>1.7225672877846789</v>
      </c>
      <c r="V47" s="186">
        <f t="shared" si="11"/>
        <v>4.5983436853002067</v>
      </c>
      <c r="W47" s="186">
        <f t="shared" si="11"/>
        <v>2.660455486542443</v>
      </c>
      <c r="X47" s="186">
        <f t="shared" si="11"/>
        <v>1.0579710144927537</v>
      </c>
      <c r="Y47" s="186"/>
      <c r="Z47" s="186">
        <f t="shared" si="11"/>
        <v>1362.3188405797102</v>
      </c>
      <c r="AA47" s="196"/>
    </row>
    <row r="48" spans="1:27" ht="18.75" thickTop="1">
      <c r="A48" s="126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9"/>
      <c r="O48" s="125"/>
      <c r="P48" s="130"/>
      <c r="Q48" s="130"/>
      <c r="R48" s="130"/>
      <c r="S48" s="55"/>
      <c r="T48" s="130"/>
      <c r="U48" s="130"/>
      <c r="V48" s="130"/>
      <c r="W48" s="130"/>
      <c r="X48" s="130"/>
      <c r="Y48" s="60"/>
      <c r="Z48" s="48"/>
      <c r="AA48" s="71"/>
    </row>
    <row r="49" spans="1:11">
      <c r="A49"/>
      <c r="B49"/>
      <c r="C49"/>
      <c r="D49"/>
      <c r="E49"/>
      <c r="F49"/>
      <c r="G49"/>
      <c r="H49"/>
      <c r="I49"/>
      <c r="J49"/>
      <c r="K49"/>
    </row>
  </sheetData>
  <mergeCells count="12">
    <mergeCell ref="A43:A46"/>
    <mergeCell ref="C30:E30"/>
    <mergeCell ref="F30:J30"/>
    <mergeCell ref="L30:M30"/>
    <mergeCell ref="A33:A36"/>
    <mergeCell ref="A38:A41"/>
    <mergeCell ref="A21:A24"/>
    <mergeCell ref="C8:E8"/>
    <mergeCell ref="F8:J8"/>
    <mergeCell ref="L8:M8"/>
    <mergeCell ref="A11:A14"/>
    <mergeCell ref="A16:A19"/>
  </mergeCells>
  <printOptions horizontalCentered="1" verticalCentered="1"/>
  <pageMargins left="0" right="0" top="0.25" bottom="0.25" header="0.25" footer="0.25"/>
  <pageSetup scale="36" orientation="landscape" r:id="rId1"/>
  <headerFooter alignWithMargins="0">
    <oddHeader>&amp;F</oddHeader>
    <oddFooter>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Nov 2011 mut_WT</vt:lpstr>
      <vt:lpstr>April 2011 mut_WT</vt:lpstr>
      <vt:lpstr>19 Nov 2010 mut_WT  </vt:lpstr>
      <vt:lpstr>05 Oct 2010 mut_WT  to Marie</vt:lpstr>
      <vt:lpstr>05 OCt 2010 mut_WT </vt:lpstr>
      <vt:lpstr>07 Sept 2010 mut_WT</vt:lpstr>
      <vt:lpstr>IC50 &amp;IC80 07 Sept 2010</vt:lpstr>
      <vt:lpstr>IC50 &amp; IC80; 07 Sept  oldFormat</vt:lpstr>
      <vt:lpstr>Mut_WT ratio Old format</vt:lpstr>
      <vt:lpstr>Sheet1</vt:lpstr>
      <vt:lpstr>Sheet2</vt:lpstr>
      <vt:lpstr>'05 OCt 2010 mut_WT '!Print_Area</vt:lpstr>
      <vt:lpstr>'05 Oct 2010 mut_WT  to Marie'!Print_Area</vt:lpstr>
      <vt:lpstr>'07 Sept 2010 mut_WT'!Print_Area</vt:lpstr>
      <vt:lpstr>'19 Nov 2010 mut_WT  '!Print_Area</vt:lpstr>
      <vt:lpstr>'April 2011 mut_WT'!Print_Area</vt:lpstr>
      <vt:lpstr>'IC50 &amp; IC80; 07 Sept  oldFormat'!Print_Area</vt:lpstr>
      <vt:lpstr>'Mut_WT ratio Old format'!Print_Area</vt:lpstr>
      <vt:lpstr>'Nov 2011 mut_WT'!Print_Area</vt:lpstr>
    </vt:vector>
  </TitlesOfParts>
  <Company>NIAID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odells</dc:creator>
  <cp:lastModifiedBy>Pancera, Marie (NIH/VRC) [C]</cp:lastModifiedBy>
  <cp:lastPrinted>2011-10-24T19:28:44Z</cp:lastPrinted>
  <dcterms:created xsi:type="dcterms:W3CDTF">2010-07-30T16:11:12Z</dcterms:created>
  <dcterms:modified xsi:type="dcterms:W3CDTF">2013-08-26T20:34:40Z</dcterms:modified>
</cp:coreProperties>
</file>