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05" windowWidth="14955" windowHeight="8445" activeTab="0"/>
  </bookViews>
  <sheets>
    <sheet name="Rec Summary" sheetId="1" r:id="rId1"/>
    <sheet name="Rec Template" sheetId="2" r:id="rId2"/>
    <sheet name="INTERCOMPANY LEAD" sheetId="3" r:id="rId3"/>
    <sheet name="ICP09" sheetId="4" r:id="rId4"/>
    <sheet name="Final MIBR 02-21-10" sheetId="5" r:id="rId5"/>
    <sheet name="Corp 983 ALL" sheetId="6" r:id="rId6"/>
    <sheet name="Corp 983 Det" sheetId="7" r:id="rId7"/>
    <sheet name="SMS 983" sheetId="8" r:id="rId8"/>
    <sheet name="MMS 983" sheetId="9" r:id="rId9"/>
    <sheet name="21308-0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DAT13" localSheetId="6">'Corp 983 Det'!$N$2:$N$782</definedName>
    <definedName name="DAT13">#REF!</definedName>
    <definedName name="DATA13">'Corp 983 Det'!$N$2:$N$140</definedName>
    <definedName name="EssLatest" localSheetId="6">"Period 1"</definedName>
    <definedName name="EssLatest" localSheetId="2">"Period 1"</definedName>
    <definedName name="EssOptions" localSheetId="5">"A3000001100010101000111100020_01000"</definedName>
    <definedName name="EssOptions" localSheetId="6">"A3000001100010101000111100020_01000"</definedName>
    <definedName name="EssOptions" localSheetId="2">"A3000000000010101000111100020_01000"</definedName>
    <definedName name="EssOptions" localSheetId="8">"A3000001100010101000111100020_01000"</definedName>
    <definedName name="EssOptions" localSheetId="7">"A3000001100010101000111100020_01000"</definedName>
    <definedName name="EssSamplingValue" localSheetId="5">100</definedName>
    <definedName name="EssSamplingValue" localSheetId="6">100</definedName>
    <definedName name="EssSamplingValue" localSheetId="2">100</definedName>
    <definedName name="EssSamplingValue" localSheetId="8">100</definedName>
    <definedName name="EssSamplingValue" localSheetId="7">100</definedName>
    <definedName name="_xlnm.Print_Area" localSheetId="5">'Corp 983 ALL'!$A$1:$H$63</definedName>
    <definedName name="_xlnm.Print_Area" localSheetId="6">'Corp 983 Det'!$A$1:$I$89</definedName>
    <definedName name="_xlnm.Print_Area" localSheetId="4">'Final MIBR 02-21-10'!$H$1:$S$36</definedName>
    <definedName name="_xlnm.Print_Area" localSheetId="2">'INTERCOMPANY LEAD'!$A$1:$I$67</definedName>
    <definedName name="_xlnm.Print_Area" localSheetId="8">'MMS 983'!$A$1:$H$46</definedName>
    <definedName name="_xlnm.Print_Area" localSheetId="0">'Rec Summary'!$A$1:$E$39</definedName>
    <definedName name="_xlnm.Print_Area" localSheetId="7">'SMS 983'!$A$1:$H$45</definedName>
  </definedNames>
  <calcPr fullCalcOnLoad="1"/>
</workbook>
</file>

<file path=xl/comments10.xml><?xml version="1.0" encoding="utf-8"?>
<comments xmlns="http://schemas.openxmlformats.org/spreadsheetml/2006/main">
  <authors>
    <author>Thomas Rand</author>
  </authors>
  <commentList>
    <comment ref="G5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remaining balance from $100k accrual.
</t>
        </r>
      </text>
    </comment>
    <comment ref="F4" authorId="0">
      <text>
        <r>
          <rPr>
            <b/>
            <sz val="8"/>
            <rFont val="Tahoma"/>
            <family val="0"/>
          </rPr>
          <t xml:space="preserve">Thomas Rand:
</t>
        </r>
        <r>
          <rPr>
            <sz val="8"/>
            <rFont val="Tahoma"/>
            <family val="2"/>
          </rPr>
          <t xml:space="preserve">begininning FY10 bal after reclass of all purchasce entries to acct 21322.
</t>
        </r>
      </text>
    </comment>
    <comment ref="C9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reclass to acct 21309
</t>
        </r>
      </text>
    </comment>
    <comment ref="D10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remaining balance from $100k accrual.
</t>
        </r>
      </text>
    </comment>
    <comment ref="N9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reclass to acct 21309
</t>
        </r>
      </text>
    </comment>
    <comment ref="L17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Roche Labs pmts on behalf of EDWS
</t>
        </r>
      </text>
    </comment>
    <comment ref="L18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Roche Labs pmts on behalf of EDWS
</t>
        </r>
      </text>
    </comment>
    <comment ref="L20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E&amp;Y progress billing payment against original $100k accrual.</t>
        </r>
      </text>
    </comment>
    <comment ref="O22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Payment from EDWS for Roche Labs advances in Jun</t>
        </r>
      </text>
    </comment>
    <comment ref="L22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PWC payment against $100k accrual
</t>
        </r>
      </text>
    </comment>
    <comment ref="O10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remaining balance from $100k accrual.
</t>
        </r>
      </text>
    </comment>
    <comment ref="L54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reclass to acct 21309
</t>
        </r>
      </text>
    </comment>
    <comment ref="L43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PWC payment against $100k accrual
</t>
        </r>
      </text>
    </comment>
    <comment ref="L60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D&amp;T final  payment against $100k accrual
</t>
        </r>
      </text>
    </comment>
  </commentList>
</comments>
</file>

<file path=xl/comments3.xml><?xml version="1.0" encoding="utf-8"?>
<comments xmlns="http://schemas.openxmlformats.org/spreadsheetml/2006/main">
  <authors>
    <author>Thomas Rand</author>
  </authors>
  <commentList>
    <comment ref="C30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see 21308-09 tab
</t>
        </r>
      </text>
    </comment>
    <comment ref="C31" authorId="0">
      <text>
        <r>
          <rPr>
            <b/>
            <sz val="8"/>
            <rFont val="Tahoma"/>
            <family val="0"/>
          </rPr>
          <t>Thomas Rand:</t>
        </r>
        <r>
          <rPr>
            <sz val="8"/>
            <rFont val="Tahoma"/>
            <family val="0"/>
          </rPr>
          <t xml:space="preserve">
see 21308-09 tab
</t>
        </r>
      </text>
    </comment>
  </commentList>
</comments>
</file>

<file path=xl/sharedStrings.xml><?xml version="1.0" encoding="utf-8"?>
<sst xmlns="http://schemas.openxmlformats.org/spreadsheetml/2006/main" count="570" uniqueCount="337">
  <si>
    <t>McKesson Medical Surgical</t>
  </si>
  <si>
    <t>Moore Medical LLC</t>
  </si>
  <si>
    <t>Month Ending:</t>
  </si>
  <si>
    <t>General Ledger Account Description:</t>
  </si>
  <si>
    <t>General Ledger Account Number:</t>
  </si>
  <si>
    <t>Prepared By:</t>
  </si>
  <si>
    <t>Reviewed By:</t>
  </si>
  <si>
    <t>Thomas Rand</t>
  </si>
  <si>
    <t>Follow Up Action</t>
  </si>
  <si>
    <t>a</t>
  </si>
  <si>
    <t>b</t>
  </si>
  <si>
    <t>Independent Source Documentation</t>
  </si>
  <si>
    <t>Intercompany Summary</t>
  </si>
  <si>
    <t>Company</t>
  </si>
  <si>
    <t>Per MIBR</t>
  </si>
  <si>
    <t>Account #</t>
  </si>
  <si>
    <t>Per MM</t>
  </si>
  <si>
    <t>Variance</t>
  </si>
  <si>
    <t>MMS - Gen Med (Historical)</t>
  </si>
  <si>
    <t>MMS - Gen Med (Current Rate)</t>
  </si>
  <si>
    <t>MTS - (Historical)</t>
  </si>
  <si>
    <t>MTS - (Current Rate)</t>
  </si>
  <si>
    <t>Zee Medical (Current Rate)</t>
  </si>
  <si>
    <t>Atlantic (Current Rate)</t>
  </si>
  <si>
    <t>McKesson - Drug (Historical Rate)</t>
  </si>
  <si>
    <t>McKesson - Drug (Current Rate)</t>
  </si>
  <si>
    <t xml:space="preserve">  Grand Total</t>
  </si>
  <si>
    <t>To Reconcile Intercompany accounts per MIBR's to the General Ledger</t>
  </si>
  <si>
    <t>Per MIBR Reports</t>
  </si>
  <si>
    <t>See Below</t>
  </si>
  <si>
    <t>McKesson - Corp CIT (Historical Rate)</t>
  </si>
  <si>
    <t>Mckesson Corp Cash (Current Rate)</t>
  </si>
  <si>
    <t>Mckesson Corp Real Estate (Current Rate)</t>
  </si>
  <si>
    <t>McKesson Corp Payroll (Current Rate)</t>
  </si>
  <si>
    <t>McKesson Info Solutions (Current Rate)</t>
  </si>
  <si>
    <t>Sub total Corp (Ex CIT)</t>
  </si>
  <si>
    <t xml:space="preserve">Total Historical Rate </t>
  </si>
  <si>
    <t xml:space="preserve">Total Non Corp Current Rate </t>
  </si>
  <si>
    <t xml:space="preserve">Total Corp Current Rate </t>
  </si>
  <si>
    <t>Specialty Distribution (Current Rate)</t>
  </si>
  <si>
    <t>Redline (Current Rate)</t>
  </si>
  <si>
    <t>Signs shown as they are reflected on Moore's Balance sheet</t>
  </si>
  <si>
    <t>Reconciliation Purpose:</t>
  </si>
  <si>
    <t>McKesson - Corp CIT (Current Rate)</t>
  </si>
  <si>
    <t>McKesson Corp -Cash/RE/Payroll (Historical Rate)</t>
  </si>
  <si>
    <t>Hyperion (HFM) Print - Intercompany Payable (ICP) Report</t>
  </si>
  <si>
    <t>Sterling Medical (Current Rate)</t>
  </si>
  <si>
    <t>Approved By:</t>
  </si>
  <si>
    <t>Cypress Medical (Current Rate)</t>
  </si>
  <si>
    <t>Specialty Marketing Services (Current Rate)</t>
  </si>
  <si>
    <t>Medical Vaccine Products Inc. (D&amp;K)</t>
  </si>
  <si>
    <t xml:space="preserve">McKesson Pharmacy Systems (MPS)            </t>
  </si>
  <si>
    <t>Robert Piatkowski</t>
  </si>
  <si>
    <t>Preparer:</t>
  </si>
  <si>
    <t>Today's Date:</t>
  </si>
  <si>
    <t>Telephone:</t>
  </si>
  <si>
    <t>(860) 826-3722</t>
  </si>
  <si>
    <t>Business Unit Name:</t>
  </si>
  <si>
    <t>Accounting Period:</t>
  </si>
  <si>
    <t>Company Code No.:</t>
  </si>
  <si>
    <t>Co.  Code Local Currency:</t>
  </si>
  <si>
    <t>USD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</si>
  <si>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</si>
  <si>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</si>
  <si>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</si>
  <si>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</si>
  <si>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</si>
  <si>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</si>
  <si>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</si>
  <si>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</si>
  <si>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</si>
  <si>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</si>
  <si>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 xml:space="preserve"> </t>
  </si>
  <si>
    <t>Company Code No.</t>
  </si>
  <si>
    <t>SAP Historical Rate 
Vendor Codes*</t>
  </si>
  <si>
    <t>Historic Rate Account Balance in USD *</t>
  </si>
  <si>
    <t>Total Balance</t>
  </si>
  <si>
    <t>Var</t>
  </si>
  <si>
    <t>STANDARD INTERUNIT RECONCILIATION FORM</t>
  </si>
  <si>
    <t>FORM  983</t>
  </si>
  <si>
    <t>Moore Medical, LLC</t>
  </si>
  <si>
    <t>Inception Date</t>
  </si>
  <si>
    <t>P&amp;L Impact for this Unit (Inc) Exp</t>
  </si>
  <si>
    <t>UNITS</t>
  </si>
  <si>
    <t>ISSUER</t>
  </si>
  <si>
    <t>RECIPIENT</t>
  </si>
  <si>
    <t>DESCRIPTION</t>
  </si>
  <si>
    <t>Code</t>
  </si>
  <si>
    <t>9000 / 9077</t>
  </si>
  <si>
    <t>Fill in four digit company code</t>
  </si>
  <si>
    <t>MMC CORP GL ACCTS</t>
  </si>
  <si>
    <t>BALANCES PER LEDGER- DR/(CR)</t>
  </si>
  <si>
    <t>Bank/Cash</t>
  </si>
  <si>
    <t>Payroll</t>
  </si>
  <si>
    <t>Ins/Other</t>
  </si>
  <si>
    <t>CMTS</t>
  </si>
  <si>
    <t>RECONCILING ITEMS:</t>
  </si>
  <si>
    <t>timing</t>
  </si>
  <si>
    <t>Inter Company Difference</t>
  </si>
  <si>
    <t>INSTRUCTIONS FOR THIS FORM</t>
  </si>
  <si>
    <t>1. This form is NOT required if your unit has no intercompany differences with other McKesson Corporation units.</t>
  </si>
  <si>
    <t xml:space="preserve">2. If your unit has a reconciling item with another unit which will not be resolved </t>
  </si>
  <si>
    <t>3. The description of the reconciling item(s) on this report must be sufficient to permit Financial Reporting</t>
  </si>
  <si>
    <t xml:space="preserve">    to determine what adjusting entry is required (what P&amp;L or Balance Sheet Account) without further</t>
  </si>
  <si>
    <t xml:space="preserve">    contact with the units.</t>
  </si>
  <si>
    <t>Extract</t>
  </si>
  <si>
    <t>Date</t>
  </si>
  <si>
    <t>Description</t>
  </si>
  <si>
    <t>Acct</t>
  </si>
  <si>
    <t>Timing</t>
  </si>
  <si>
    <t>Tot IC 1 Timing</t>
  </si>
  <si>
    <t>Tot IC 2 Timing</t>
  </si>
  <si>
    <t>Tot IC 6 Timing</t>
  </si>
  <si>
    <t>MTD NET TOT</t>
  </si>
  <si>
    <t>MTD TOT TIME</t>
  </si>
  <si>
    <t>MTD TOT NONTIME</t>
  </si>
  <si>
    <t>MTD RPTS</t>
  </si>
  <si>
    <t>ck</t>
  </si>
  <si>
    <r>
      <t xml:space="preserve">     by the second business day of the month, you must send this form to </t>
    </r>
    <r>
      <rPr>
        <b/>
        <u val="single"/>
        <sz val="11"/>
        <rFont val="Arial"/>
        <family val="2"/>
      </rPr>
      <t>Linda Follette</t>
    </r>
    <r>
      <rPr>
        <sz val="11"/>
        <rFont val="Arial"/>
        <family val="2"/>
      </rPr>
      <t xml:space="preserve">, Corporate </t>
    </r>
  </si>
  <si>
    <r>
      <t xml:space="preserve">     Financial Reporting by the </t>
    </r>
    <r>
      <rPr>
        <b/>
        <u val="single"/>
        <sz val="11"/>
        <rFont val="Arial"/>
        <family val="2"/>
      </rPr>
      <t>3rd workday of the month-end close</t>
    </r>
    <r>
      <rPr>
        <sz val="11"/>
        <rFont val="Arial"/>
        <family val="2"/>
      </rPr>
      <t>.</t>
    </r>
  </si>
  <si>
    <t>General ledger ending balance from reconciliation</t>
  </si>
  <si>
    <t>Total un-booked adjustments</t>
  </si>
  <si>
    <t>Past due un-booked adjustments</t>
  </si>
  <si>
    <t>Number of past due un-booked adjustments</t>
  </si>
  <si>
    <t>Adjusted general ledger account balance</t>
  </si>
  <si>
    <t>Balance from supporting detail</t>
  </si>
  <si>
    <t>Total amount of reconciling items</t>
  </si>
  <si>
    <t>Past due amount of reconciling items</t>
  </si>
  <si>
    <t>Number of past due reconciling items</t>
  </si>
  <si>
    <t>Adjusted support total</t>
  </si>
  <si>
    <t>Total unidentified differences</t>
  </si>
  <si>
    <t>Unidentified differences greater than 60 days old</t>
  </si>
  <si>
    <t>Is an Issue action plan required per the escalations policy? If ‘Yes’, create the Issues action plan and enter the action plan number in the box below.</t>
  </si>
  <si>
    <t>Is there supporting documentation attached?</t>
  </si>
  <si>
    <t>Account Title</t>
  </si>
  <si>
    <t>Date:</t>
  </si>
  <si>
    <t>Purpose:</t>
  </si>
  <si>
    <t>File Location:</t>
  </si>
  <si>
    <t>Account Type</t>
  </si>
  <si>
    <t>Clearing - Open System</t>
  </si>
  <si>
    <t>Account Class</t>
  </si>
  <si>
    <t>Account Risk</t>
  </si>
  <si>
    <t>Low</t>
  </si>
  <si>
    <t xml:space="preserve">Days </t>
  </si>
  <si>
    <t>Past Due Date</t>
  </si>
  <si>
    <t>Clearing (days)</t>
  </si>
  <si>
    <t>Chargeoff Standard (days)</t>
  </si>
  <si>
    <t>Escalation</t>
  </si>
  <si>
    <t>GL to 3rd Party</t>
  </si>
  <si>
    <t>GL to Subledger - Closed System</t>
  </si>
  <si>
    <t>GL to Subledger -  Open System</t>
  </si>
  <si>
    <t>GL to Amortization</t>
  </si>
  <si>
    <t>Clearing -  Closed System</t>
  </si>
  <si>
    <t>General Ledger Balance</t>
  </si>
  <si>
    <t>Un-booked Adjustments</t>
  </si>
  <si>
    <t>Status</t>
  </si>
  <si>
    <t xml:space="preserve">         Item</t>
  </si>
  <si>
    <t>Amount</t>
  </si>
  <si>
    <t>Total</t>
  </si>
  <si>
    <t>Total Amount of past due un-booked adjustments</t>
  </si>
  <si>
    <t>Adjusted General Ledger Balance</t>
  </si>
  <si>
    <t>Balance from Supporting Detail</t>
  </si>
  <si>
    <t xml:space="preserve">       place holder for supporting detail</t>
  </si>
  <si>
    <t>Reconciling Items</t>
  </si>
  <si>
    <t>Total Amount of past due reconciling items</t>
  </si>
  <si>
    <t>Adjusted Support Total</t>
  </si>
  <si>
    <t>Unidentified Differences</t>
  </si>
  <si>
    <t>Inidentified Difference Check Figure</t>
  </si>
  <si>
    <t>Total Amount of unidentified differences past due</t>
  </si>
  <si>
    <t>Is an Issue action plan required per the escalations policy?</t>
  </si>
  <si>
    <t>8680.213xx</t>
  </si>
  <si>
    <t>Liability</t>
  </si>
  <si>
    <t>Edwards Medical</t>
  </si>
  <si>
    <t>LTIP</t>
  </si>
  <si>
    <t>Edwards Payables</t>
  </si>
  <si>
    <t>21308 Not I/C</t>
  </si>
  <si>
    <t>Intercompany Lead</t>
  </si>
  <si>
    <t>Tot IC 3 Timing</t>
  </si>
  <si>
    <t>Tot IC 17 timing</t>
  </si>
  <si>
    <t>Edws</t>
  </si>
  <si>
    <t>McKesson Corp Edwards (Current Rate)</t>
  </si>
  <si>
    <t>21309 Not I/C</t>
  </si>
  <si>
    <t>CIT alloc / PC Lease (9077)</t>
  </si>
  <si>
    <t>I/C Drug - Purchases (8000)</t>
  </si>
  <si>
    <t xml:space="preserve">Semi-mo payroll </t>
  </si>
  <si>
    <t>Edwards Facilities Expense</t>
  </si>
  <si>
    <t>Cash</t>
  </si>
  <si>
    <t>Oth</t>
  </si>
  <si>
    <t xml:space="preserve">AZ Postage </t>
  </si>
  <si>
    <t>C</t>
  </si>
  <si>
    <t>Tot IC 7 Timing</t>
  </si>
  <si>
    <t>Scottsdale AZ Lease (MMC SWCC) 8511</t>
  </si>
  <si>
    <t>GL</t>
  </si>
  <si>
    <t>EXTRACT</t>
  </si>
  <si>
    <t>Stub file Corp - Cash/Payroll/Extract timing items</t>
  </si>
  <si>
    <t>EE Referal (2500)</t>
  </si>
  <si>
    <t>INTERCOMPANY SUMMARY</t>
  </si>
  <si>
    <t>Co. Type</t>
  </si>
  <si>
    <t>860 826-3722</t>
  </si>
  <si>
    <t>Period:</t>
  </si>
  <si>
    <t>HFM BU</t>
  </si>
  <si>
    <t>Co. Code No.:</t>
  </si>
  <si>
    <t>Exchange Rate:</t>
  </si>
  <si>
    <t>Historic Code</t>
  </si>
  <si>
    <t>Originating BU:</t>
  </si>
  <si>
    <t>Local Currency:</t>
  </si>
  <si>
    <t xml:space="preserve">Current Code </t>
  </si>
  <si>
    <t>( k )</t>
  </si>
  <si>
    <t>( l )</t>
  </si>
  <si>
    <t>( m )</t>
  </si>
  <si>
    <t>( n )</t>
  </si>
  <si>
    <t>( o )</t>
  </si>
  <si>
    <t>( p )</t>
  </si>
  <si>
    <t>( q )</t>
  </si>
  <si>
    <t>( r )</t>
  </si>
  <si>
    <t>( s )</t>
  </si>
  <si>
    <t>Originating Unit</t>
  </si>
  <si>
    <t>Local Currency</t>
  </si>
  <si>
    <t>Company Code Type</t>
  </si>
  <si>
    <t>HFM Business Unit</t>
  </si>
  <si>
    <t>SAP Current Rate Vendor Codes*</t>
  </si>
  <si>
    <t>Receiving Unit</t>
  </si>
  <si>
    <t xml:space="preserve">SAP Current Rate Vendor Codes * </t>
  </si>
  <si>
    <t>Current Rate Account Balance in USD *</t>
  </si>
  <si>
    <t>Amount of Non-Local Currency Transactions included in Col. ( p )</t>
  </si>
  <si>
    <t>Currency Type of Col. ( r )</t>
  </si>
  <si>
    <t>Totals</t>
  </si>
  <si>
    <t>ADECCO TEMPS</t>
  </si>
  <si>
    <t>CORP</t>
  </si>
  <si>
    <t>Corp MIBR</t>
  </si>
  <si>
    <t>MM FMLA</t>
  </si>
  <si>
    <t>COMP SUPPLY</t>
  </si>
  <si>
    <t>STAX</t>
  </si>
  <si>
    <t>CROWN</t>
  </si>
  <si>
    <t>SPHERION TEMP</t>
  </si>
  <si>
    <t>CIT alloc / Other (9077)</t>
  </si>
  <si>
    <t>Final MIIBR</t>
  </si>
  <si>
    <t>MM Tot</t>
  </si>
  <si>
    <t>MM EAP</t>
  </si>
  <si>
    <t>SERVICE AWARDS</t>
  </si>
  <si>
    <t>RENT EXPENSE</t>
  </si>
  <si>
    <t>FAS123</t>
  </si>
  <si>
    <t>CORP INSURANCE</t>
  </si>
  <si>
    <t>HWT ADMIN</t>
  </si>
  <si>
    <t>WC ADMIN</t>
  </si>
  <si>
    <t>MM EX PAYROLL</t>
  </si>
  <si>
    <t>MM NE PAYROLL</t>
  </si>
  <si>
    <t>ED EX PAYROLL</t>
  </si>
  <si>
    <t>ED NE PAYROLL</t>
  </si>
  <si>
    <t>D&amp;B Charge</t>
  </si>
  <si>
    <t>Moore/Edwards</t>
  </si>
  <si>
    <t>I/C A/P Edwards 1.21308 (BS)</t>
  </si>
  <si>
    <t>I/C A/P Edwards 1.21309 (BS)</t>
  </si>
  <si>
    <t>Debit</t>
  </si>
  <si>
    <t>Credit</t>
  </si>
  <si>
    <t>Vendor</t>
  </si>
  <si>
    <t>Key</t>
  </si>
  <si>
    <t>APR</t>
  </si>
  <si>
    <t>E&amp;Y</t>
  </si>
  <si>
    <t>D&amp;T</t>
  </si>
  <si>
    <t>D&amp;T Corp</t>
  </si>
  <si>
    <t>HRIS</t>
  </si>
  <si>
    <t>??</t>
  </si>
  <si>
    <t>MAY</t>
  </si>
  <si>
    <t>Edw P&amp;L</t>
  </si>
  <si>
    <t>Edw FrgAccr</t>
  </si>
  <si>
    <t>JUN</t>
  </si>
  <si>
    <t>JUL</t>
  </si>
  <si>
    <t>AUG</t>
  </si>
  <si>
    <t>SEP</t>
  </si>
  <si>
    <t>Roche</t>
  </si>
  <si>
    <t>OCT</t>
  </si>
  <si>
    <t>NOV</t>
  </si>
  <si>
    <t>MM JE</t>
  </si>
  <si>
    <t>Flu PPv</t>
  </si>
  <si>
    <t>DEC</t>
  </si>
  <si>
    <t>Net</t>
  </si>
  <si>
    <t>Comb Net</t>
  </si>
  <si>
    <t>Adjs</t>
  </si>
  <si>
    <t>Rvrs Flu PPV</t>
  </si>
  <si>
    <t>Rvrs Accruals</t>
  </si>
  <si>
    <t>Revised Comb Net</t>
  </si>
  <si>
    <t>Var under review</t>
  </si>
  <si>
    <t>Rvsd Bal</t>
  </si>
  <si>
    <t>Project Soldier - PWC Legal exps</t>
  </si>
  <si>
    <t>ADJUSTED BALANCES</t>
  </si>
  <si>
    <t>MMC</t>
  </si>
  <si>
    <t>Accrual true-up</t>
  </si>
  <si>
    <t>Date Received</t>
  </si>
  <si>
    <t>corp allocations</t>
  </si>
  <si>
    <t>LEGAL</t>
  </si>
  <si>
    <t>Dead Net Rebates</t>
  </si>
  <si>
    <t>JAN</t>
  </si>
  <si>
    <t>Stub file MSAZ 980 timing items</t>
  </si>
  <si>
    <t>Past Due UD's or UnBooked Adjs</t>
  </si>
  <si>
    <t>UD's &gt;$25K, UnBooked Adjs &gt;$250K</t>
  </si>
  <si>
    <t>FEB</t>
  </si>
  <si>
    <t>Feb 2010</t>
  </si>
  <si>
    <t>MAR</t>
  </si>
  <si>
    <t>pending</t>
  </si>
  <si>
    <t>COMPANY 9000</t>
  </si>
  <si>
    <t>CASH ZBA XFERS 2/1/10-2/3/10</t>
  </si>
  <si>
    <t>CASH ZBA XFERS 2/5/10-2/11/10</t>
  </si>
  <si>
    <t>CASH ZBA XFERS 2/12-10-2/18/10</t>
  </si>
  <si>
    <t>CASH WIRES 2/19/10 (thru 2-17-10)</t>
  </si>
  <si>
    <t>CASH ZBA XFERS 2-19-10</t>
  </si>
  <si>
    <t>CASH ZBA XFERS 2/22/10-2/25/10</t>
  </si>
  <si>
    <t>COMPANY 8000</t>
  </si>
  <si>
    <t>CASH WIRES/ACH XFERS 2/18-2/21/10</t>
  </si>
  <si>
    <t>CASH WIRES/ACH XFERS &gt;2/21/10</t>
  </si>
  <si>
    <t>COMPANY 9077</t>
  </si>
  <si>
    <t>CASH ZBA XFERS 2/26/10</t>
  </si>
  <si>
    <t>COMPANY 8511</t>
  </si>
  <si>
    <t>POSTAGE</t>
  </si>
  <si>
    <t>CAM</t>
  </si>
  <si>
    <t>MM LEGAL</t>
  </si>
  <si>
    <t>ED LEGAL</t>
  </si>
  <si>
    <t>ED FMLA</t>
  </si>
  <si>
    <t>ED EAP</t>
  </si>
  <si>
    <t>MM RETIREMENT ADM</t>
  </si>
  <si>
    <t>MM RETIREMENT</t>
  </si>
  <si>
    <t>HEWITT DB</t>
  </si>
  <si>
    <t>FEB WC</t>
  </si>
  <si>
    <t>WC AUTO</t>
  </si>
  <si>
    <t>WC PRODUCT</t>
  </si>
  <si>
    <t>OH CAT TAX</t>
  </si>
  <si>
    <t>Unisource</t>
  </si>
  <si>
    <t xml:space="preserve">     Period 11 - February 10</t>
  </si>
  <si>
    <t xml:space="preserve">rcls to 21322 </t>
  </si>
  <si>
    <t xml:space="preserve">rcls from 21302 </t>
  </si>
  <si>
    <t>UPS 980</t>
  </si>
  <si>
    <t>Inventory AR true-up</t>
  </si>
  <si>
    <t>Cash Timing - MM to record in P12.  Included in MM stub file.</t>
  </si>
  <si>
    <t>MM to record AZ (980 timing) of $-322.77 in March (P12).  Included in MM stub file.</t>
  </si>
  <si>
    <t>MMS 980 timing - MM to record in P12.  Included in MM stub file.</t>
  </si>
  <si>
    <t>Stub file MMS 980 timing items</t>
  </si>
  <si>
    <t>Misc Stax True-up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</si>
</sst>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"/>
    <numFmt numFmtId="174" formatCode="#,##0.000"/>
    <numFmt numFmtId="175" formatCode="#,##0.0000"/>
    <numFmt numFmtId="176" formatCode="mm/dd/yyyy"/>
    <numFmt numFmtId="177" formatCode="mm/yyyy"/>
    <numFmt numFmtId="178" formatCode="[$-409]dddd\,\ mmmm\ dd\,\ yyyy"/>
    <numFmt numFmtId="179" formatCode="0.0"/>
    <numFmt numFmtId="180" formatCode="0_)"/>
    <numFmt numFmtId="181" formatCode="mm/dd/yy_)"/>
    <numFmt numFmtId="182" formatCode="0.00_);[Red]\(0.00\)"/>
    <numFmt numFmtId="183" formatCode="m/d;@"/>
    <numFmt numFmtId="184" formatCode="mmm\-yyyy"/>
    <numFmt numFmtId="185" formatCode="General_)"/>
    <numFmt numFmtId="186" formatCode="&quot;$&quot;#,##0"/>
    <numFmt numFmtId="187" formatCode="[$-409]mmm\-yy;@"/>
    <numFmt numFmtId="188" formatCode="#,##0.0_);\(#,##0.0\)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0.0000"/>
    <numFmt numFmtId="192" formatCode="0.00000"/>
    <numFmt numFmtId="193" formatCode="0.000000"/>
    <numFmt numFmtId="194" formatCode="0.0000000"/>
    <numFmt numFmtId="195" formatCode="0.000"/>
    <numFmt numFmtId="196" formatCode="m/d/yyyy;@"/>
    <numFmt numFmtId="197" formatCode="[&lt;=9999999]###\-####;\(###\)\ ###\-####"/>
    <numFmt numFmtId="198" formatCode="0_);\(0\)"/>
    <numFmt numFmtId="199" formatCode="&quot;$&quot;#,##0.00"/>
    <numFmt numFmtId="200" formatCode="\(###\)\ ###\-####\ /####"/>
    <numFmt numFmtId="201" formatCode="0.00_);\(0.00\)"/>
    <numFmt numFmtId="202" formatCode="#,###,##0.00;\(#,###,##0.00\)"/>
    <numFmt numFmtId="203" formatCode="m/d/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62"/>
      <name val="Arial"/>
      <family val="2"/>
    </font>
    <font>
      <sz val="16"/>
      <name val="Arial"/>
      <family val="2"/>
    </font>
    <font>
      <b/>
      <u val="single"/>
      <sz val="12"/>
      <color indexed="62"/>
      <name val="Arial"/>
      <family val="2"/>
    </font>
    <font>
      <b/>
      <u val="singleAccounting"/>
      <sz val="11"/>
      <color indexed="18"/>
      <name val="Arial"/>
      <family val="2"/>
    </font>
    <font>
      <b/>
      <u val="single"/>
      <sz val="12"/>
      <color indexed="18"/>
      <name val="Arial"/>
      <family val="2"/>
    </font>
    <font>
      <sz val="12"/>
      <color indexed="62"/>
      <name val="Arial"/>
      <family val="2"/>
    </font>
    <font>
      <b/>
      <sz val="12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Arial"/>
      <family val="2"/>
    </font>
    <font>
      <b/>
      <i/>
      <sz val="11"/>
      <name val="Arial"/>
      <family val="2"/>
    </font>
    <font>
      <b/>
      <i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b/>
      <u val="single"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Accounting"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color indexed="10"/>
      <name val="Arial"/>
      <family val="2"/>
    </font>
    <font>
      <sz val="10"/>
      <color indexed="63"/>
      <name val="Arial"/>
      <family val="0"/>
    </font>
    <font>
      <b/>
      <sz val="12"/>
      <color indexed="8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medium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02" fontId="36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Border="1" applyAlignment="1">
      <alignment/>
    </xf>
    <xf numFmtId="43" fontId="3" fillId="0" borderId="1" xfId="15" applyFont="1" applyBorder="1" applyAlignment="1">
      <alignment/>
    </xf>
    <xf numFmtId="43" fontId="3" fillId="0" borderId="2" xfId="15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16" fontId="5" fillId="0" borderId="3" xfId="0" applyNumberFormat="1" applyFont="1" applyBorder="1" applyAlignment="1" quotePrefix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3" fillId="0" borderId="0" xfId="15" applyNumberFormat="1" applyFont="1" applyAlignment="1">
      <alignment/>
    </xf>
    <xf numFmtId="166" fontId="3" fillId="0" borderId="0" xfId="15" applyNumberFormat="1" applyFont="1" applyAlignment="1">
      <alignment horizontal="left"/>
    </xf>
    <xf numFmtId="0" fontId="5" fillId="0" borderId="0" xfId="0" applyFont="1" applyAlignment="1">
      <alignment horizontal="left"/>
    </xf>
    <xf numFmtId="166" fontId="3" fillId="0" borderId="0" xfId="15" applyNumberFormat="1" applyFont="1" applyAlignment="1">
      <alignment/>
    </xf>
    <xf numFmtId="0" fontId="13" fillId="0" borderId="0" xfId="0" applyFont="1" applyAlignment="1">
      <alignment/>
    </xf>
    <xf numFmtId="166" fontId="16" fillId="0" borderId="0" xfId="15" applyNumberFormat="1" applyFont="1" applyBorder="1" applyAlignment="1">
      <alignment/>
    </xf>
    <xf numFmtId="0" fontId="1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16" fillId="0" borderId="4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1" xfId="0" applyFont="1" applyBorder="1" applyAlignment="1">
      <alignment/>
    </xf>
    <xf numFmtId="43" fontId="3" fillId="0" borderId="0" xfId="15" applyNumberFormat="1" applyFont="1" applyAlignment="1">
      <alignment horizontal="left"/>
    </xf>
    <xf numFmtId="43" fontId="5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166" fontId="17" fillId="0" borderId="0" xfId="15" applyNumberFormat="1" applyFont="1" applyAlignment="1">
      <alignment/>
    </xf>
    <xf numFmtId="166" fontId="16" fillId="0" borderId="0" xfId="15" applyNumberFormat="1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14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4" xfId="0" applyFont="1" applyBorder="1" applyAlignment="1">
      <alignment wrapText="1"/>
    </xf>
    <xf numFmtId="0" fontId="26" fillId="0" borderId="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0" fillId="0" borderId="0" xfId="0" applyFont="1" applyAlignment="1">
      <alignment wrapText="1"/>
    </xf>
    <xf numFmtId="43" fontId="27" fillId="0" borderId="0" xfId="15" applyFont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Fill="1" applyAlignment="1">
      <alignment/>
    </xf>
    <xf numFmtId="40" fontId="3" fillId="0" borderId="0" xfId="0" applyNumberFormat="1" applyFont="1" applyFill="1" applyAlignment="1">
      <alignment/>
    </xf>
    <xf numFmtId="43" fontId="27" fillId="0" borderId="0" xfId="0" applyNumberFormat="1" applyFont="1" applyAlignment="1">
      <alignment/>
    </xf>
    <xf numFmtId="4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43" fontId="0" fillId="0" borderId="0" xfId="15" applyFont="1" applyAlignment="1">
      <alignment/>
    </xf>
    <xf numFmtId="43" fontId="0" fillId="0" borderId="0" xfId="15" applyFont="1" applyFill="1" applyAlignment="1">
      <alignment/>
    </xf>
    <xf numFmtId="43" fontId="0" fillId="0" borderId="0" xfId="15" applyFont="1" applyAlignment="1">
      <alignment/>
    </xf>
    <xf numFmtId="14" fontId="0" fillId="0" borderId="0" xfId="0" applyNumberFormat="1" applyAlignment="1">
      <alignment horizontal="center"/>
    </xf>
    <xf numFmtId="43" fontId="0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3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43" fontId="3" fillId="0" borderId="0" xfId="0" applyNumberFormat="1" applyFon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 applyProtection="1">
      <alignment/>
      <protection locked="0"/>
    </xf>
    <xf numFmtId="4" fontId="0" fillId="0" borderId="0" xfId="0" applyNumberFormat="1" applyAlignment="1">
      <alignment/>
    </xf>
    <xf numFmtId="43" fontId="0" fillId="0" borderId="0" xfId="0" applyNumberFormat="1" applyAlignment="1" applyProtection="1">
      <alignment/>
      <protection locked="0"/>
    </xf>
    <xf numFmtId="43" fontId="2" fillId="0" borderId="0" xfId="0" applyNumberFormat="1" applyFont="1" applyAlignment="1" applyProtection="1">
      <alignment/>
      <protection locked="0"/>
    </xf>
    <xf numFmtId="43" fontId="0" fillId="2" borderId="0" xfId="15" applyFont="1" applyFill="1" applyAlignment="1">
      <alignment/>
    </xf>
    <xf numFmtId="43" fontId="2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43" fontId="0" fillId="0" borderId="0" xfId="15" applyFont="1" applyAlignment="1" quotePrefix="1">
      <alignment horizontal="right"/>
    </xf>
    <xf numFmtId="4" fontId="0" fillId="0" borderId="0" xfId="0" applyNumberFormat="1" applyAlignment="1" quotePrefix="1">
      <alignment/>
    </xf>
    <xf numFmtId="43" fontId="31" fillId="0" borderId="0" xfId="15" applyFont="1" applyAlignment="1">
      <alignment/>
    </xf>
    <xf numFmtId="0" fontId="2" fillId="0" borderId="0" xfId="0" applyFont="1" applyAlignment="1" applyProtection="1">
      <alignment/>
      <protection locked="0"/>
    </xf>
    <xf numFmtId="14" fontId="0" fillId="0" borderId="0" xfId="0" applyNumberFormat="1" applyAlignment="1">
      <alignment/>
    </xf>
    <xf numFmtId="4" fontId="0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3" fontId="2" fillId="0" borderId="0" xfId="15" applyFon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43" fontId="32" fillId="0" borderId="0" xfId="15" applyFont="1" applyAlignment="1" applyProtection="1">
      <alignment/>
      <protection locked="0"/>
    </xf>
    <xf numFmtId="43" fontId="30" fillId="0" borderId="0" xfId="0" applyNumberFormat="1" applyFont="1" applyAlignment="1">
      <alignment/>
    </xf>
    <xf numFmtId="43" fontId="30" fillId="0" borderId="0" xfId="15" applyFont="1" applyAlignment="1">
      <alignment/>
    </xf>
    <xf numFmtId="192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top" wrapText="1"/>
    </xf>
    <xf numFmtId="44" fontId="20" fillId="0" borderId="0" xfId="0" applyNumberFormat="1" applyFont="1" applyBorder="1" applyAlignment="1">
      <alignment vertical="top" wrapText="1"/>
    </xf>
    <xf numFmtId="190" fontId="20" fillId="0" borderId="0" xfId="0" applyNumberFormat="1" applyFont="1" applyBorder="1" applyAlignment="1">
      <alignment vertical="top" wrapText="1"/>
    </xf>
    <xf numFmtId="37" fontId="20" fillId="0" borderId="0" xfId="0" applyNumberFormat="1" applyFont="1" applyBorder="1" applyAlignment="1">
      <alignment vertical="top" wrapText="1"/>
    </xf>
    <xf numFmtId="0" fontId="20" fillId="0" borderId="0" xfId="0" applyNumberFormat="1" applyFont="1" applyBorder="1" applyAlignment="1">
      <alignment vertical="top" wrapText="1"/>
    </xf>
    <xf numFmtId="0" fontId="2" fillId="0" borderId="0" xfId="0" applyFont="1" applyAlignment="1" applyProtection="1">
      <alignment/>
      <protection/>
    </xf>
    <xf numFmtId="192" fontId="2" fillId="3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0" fontId="2" fillId="3" borderId="0" xfId="0" applyFont="1" applyFill="1" applyAlignment="1" applyProtection="1">
      <alignment/>
      <protection locked="0"/>
    </xf>
    <xf numFmtId="14" fontId="2" fillId="3" borderId="0" xfId="0" applyNumberFormat="1" applyFont="1" applyFill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2" fillId="3" borderId="0" xfId="0" applyFont="1" applyFill="1" applyBorder="1" applyAlignment="1" applyProtection="1">
      <alignment/>
      <protection locked="0"/>
    </xf>
    <xf numFmtId="191" fontId="2" fillId="3" borderId="0" xfId="0" applyNumberFormat="1" applyFont="1" applyFill="1" applyBorder="1" applyAlignment="1" applyProtection="1">
      <alignment horizontal="left"/>
      <protection locked="0"/>
    </xf>
    <xf numFmtId="0" fontId="33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44" fontId="0" fillId="3" borderId="8" xfId="0" applyNumberFormat="1" applyFill="1" applyBorder="1" applyAlignment="1" applyProtection="1">
      <alignment/>
      <protection locked="0"/>
    </xf>
    <xf numFmtId="44" fontId="0" fillId="0" borderId="0" xfId="0" applyNumberForma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14" fontId="0" fillId="3" borderId="8" xfId="0" applyNumberFormat="1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/>
    </xf>
    <xf numFmtId="187" fontId="0" fillId="4" borderId="0" xfId="0" applyNumberFormat="1" applyFill="1" applyBorder="1" applyAlignment="1" applyProtection="1">
      <alignment/>
      <protection/>
    </xf>
    <xf numFmtId="44" fontId="0" fillId="4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44" fontId="0" fillId="0" borderId="8" xfId="17" applyBorder="1" applyAlignment="1" applyProtection="1">
      <alignment/>
      <protection/>
    </xf>
    <xf numFmtId="44" fontId="0" fillId="0" borderId="0" xfId="17" applyBorder="1" applyAlignment="1" applyProtection="1">
      <alignment/>
      <protection/>
    </xf>
    <xf numFmtId="44" fontId="0" fillId="0" borderId="8" xfId="17" applyFill="1" applyBorder="1" applyAlignment="1" applyProtection="1">
      <alignment/>
      <protection/>
    </xf>
    <xf numFmtId="37" fontId="0" fillId="0" borderId="8" xfId="17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0" fillId="0" borderId="8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4" fontId="0" fillId="0" borderId="9" xfId="17" applyFill="1" applyBorder="1" applyAlignment="1" applyProtection="1">
      <alignment/>
      <protection/>
    </xf>
    <xf numFmtId="4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44" fontId="2" fillId="0" borderId="0" xfId="0" applyNumberFormat="1" applyFont="1" applyFill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3" fontId="10" fillId="0" borderId="0" xfId="15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15" applyNumberFormat="1" applyFont="1" applyFill="1" applyAlignment="1">
      <alignment/>
    </xf>
    <xf numFmtId="166" fontId="3" fillId="0" borderId="0" xfId="15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4" xfId="0" applyNumberFormat="1" applyFont="1" applyFill="1" applyBorder="1" applyAlignment="1">
      <alignment/>
    </xf>
    <xf numFmtId="43" fontId="17" fillId="0" borderId="10" xfId="15" applyNumberFormat="1" applyFont="1" applyFill="1" applyBorder="1" applyAlignment="1">
      <alignment/>
    </xf>
    <xf numFmtId="166" fontId="17" fillId="0" borderId="4" xfId="15" applyNumberFormat="1" applyFont="1" applyFill="1" applyBorder="1" applyAlignment="1">
      <alignment/>
    </xf>
    <xf numFmtId="166" fontId="17" fillId="0" borderId="0" xfId="15" applyNumberFormat="1" applyFont="1" applyFill="1" applyAlignment="1">
      <alignment/>
    </xf>
    <xf numFmtId="166" fontId="3" fillId="0" borderId="0" xfId="15" applyNumberFormat="1" applyFont="1" applyFill="1" applyAlignment="1">
      <alignment horizontal="left"/>
    </xf>
    <xf numFmtId="166" fontId="3" fillId="0" borderId="0" xfId="15" applyNumberFormat="1" applyFont="1" applyFill="1" applyBorder="1" applyAlignment="1">
      <alignment/>
    </xf>
    <xf numFmtId="166" fontId="3" fillId="0" borderId="4" xfId="15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8" fontId="3" fillId="0" borderId="0" xfId="15" applyNumberFormat="1" applyFont="1" applyFill="1" applyAlignment="1">
      <alignment/>
    </xf>
    <xf numFmtId="40" fontId="3" fillId="0" borderId="0" xfId="15" applyNumberFormat="1" applyFont="1" applyFill="1" applyAlignment="1">
      <alignment/>
    </xf>
    <xf numFmtId="40" fontId="3" fillId="0" borderId="0" xfId="15" applyNumberFormat="1" applyFont="1" applyFill="1" applyBorder="1" applyAlignment="1">
      <alignment/>
    </xf>
    <xf numFmtId="40" fontId="3" fillId="0" borderId="0" xfId="15" applyNumberFormat="1" applyFont="1" applyFill="1" applyAlignment="1">
      <alignment/>
    </xf>
    <xf numFmtId="40" fontId="3" fillId="0" borderId="4" xfId="15" applyNumberFormat="1" applyFont="1" applyFill="1" applyBorder="1" applyAlignment="1">
      <alignment/>
    </xf>
    <xf numFmtId="40" fontId="16" fillId="0" borderId="0" xfId="15" applyNumberFormat="1" applyFont="1" applyAlignment="1">
      <alignment/>
    </xf>
    <xf numFmtId="40" fontId="16" fillId="0" borderId="4" xfId="15" applyNumberFormat="1" applyFont="1" applyBorder="1" applyAlignment="1">
      <alignment/>
    </xf>
    <xf numFmtId="40" fontId="16" fillId="0" borderId="0" xfId="15" applyNumberFormat="1" applyFont="1" applyAlignment="1">
      <alignment/>
    </xf>
    <xf numFmtId="0" fontId="0" fillId="0" borderId="0" xfId="0" applyFill="1" applyAlignment="1">
      <alignment/>
    </xf>
    <xf numFmtId="43" fontId="3" fillId="0" borderId="0" xfId="15" applyNumberFormat="1" applyFont="1" applyFill="1" applyAlignment="1">
      <alignment/>
    </xf>
    <xf numFmtId="40" fontId="0" fillId="0" borderId="0" xfId="0" applyNumberFormat="1" applyAlignment="1">
      <alignment/>
    </xf>
    <xf numFmtId="40" fontId="0" fillId="0" borderId="0" xfId="15" applyNumberFormat="1" applyFont="1" applyFill="1" applyAlignment="1">
      <alignment/>
    </xf>
    <xf numFmtId="7" fontId="0" fillId="3" borderId="8" xfId="0" applyNumberFormat="1" applyFont="1" applyFill="1" applyBorder="1" applyAlignment="1" applyProtection="1">
      <alignment/>
      <protection locked="0"/>
    </xf>
    <xf numFmtId="43" fontId="3" fillId="0" borderId="0" xfId="15" applyNumberFormat="1" applyFont="1" applyFill="1" applyAlignment="1">
      <alignment horizontal="left"/>
    </xf>
    <xf numFmtId="43" fontId="3" fillId="0" borderId="2" xfId="15" applyNumberFormat="1" applyFont="1" applyBorder="1" applyAlignment="1">
      <alignment/>
    </xf>
    <xf numFmtId="43" fontId="0" fillId="0" borderId="0" xfId="15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43" fontId="34" fillId="0" borderId="0" xfId="0" applyNumberFormat="1" applyFont="1" applyAlignment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43" fontId="0" fillId="5" borderId="0" xfId="15" applyFont="1" applyFill="1" applyAlignment="1">
      <alignment/>
    </xf>
    <xf numFmtId="39" fontId="0" fillId="0" borderId="0" xfId="0" applyNumberFormat="1" applyAlignment="1">
      <alignment horizontal="right"/>
    </xf>
    <xf numFmtId="39" fontId="31" fillId="0" borderId="0" xfId="0" applyNumberFormat="1" applyFont="1" applyAlignment="1" applyProtection="1">
      <alignment horizontal="right"/>
      <protection locked="0"/>
    </xf>
    <xf numFmtId="44" fontId="0" fillId="0" borderId="0" xfId="0" applyNumberFormat="1" applyAlignment="1">
      <alignment/>
    </xf>
    <xf numFmtId="43" fontId="0" fillId="3" borderId="0" xfId="15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3" fontId="27" fillId="0" borderId="0" xfId="15" applyNumberFormat="1" applyFont="1" applyFill="1" applyAlignment="1">
      <alignment/>
    </xf>
    <xf numFmtId="166" fontId="27" fillId="0" borderId="0" xfId="15" applyNumberFormat="1" applyFont="1" applyFill="1" applyAlignment="1">
      <alignment/>
    </xf>
    <xf numFmtId="43" fontId="35" fillId="0" borderId="0" xfId="15" applyNumberFormat="1" applyFont="1" applyFill="1" applyAlignment="1">
      <alignment/>
    </xf>
    <xf numFmtId="166" fontId="35" fillId="0" borderId="0" xfId="15" applyNumberFormat="1" applyFont="1" applyFill="1" applyAlignment="1">
      <alignment/>
    </xf>
    <xf numFmtId="43" fontId="35" fillId="0" borderId="0" xfId="15" applyFont="1" applyAlignment="1">
      <alignment/>
    </xf>
    <xf numFmtId="43" fontId="0" fillId="0" borderId="0" xfId="15" applyAlignment="1">
      <alignment/>
    </xf>
    <xf numFmtId="43" fontId="0" fillId="6" borderId="0" xfId="15" applyFont="1" applyFill="1" applyAlignment="1">
      <alignment/>
    </xf>
    <xf numFmtId="14" fontId="0" fillId="5" borderId="0" xfId="0" applyNumberFormat="1" applyFill="1" applyAlignment="1">
      <alignment/>
    </xf>
    <xf numFmtId="0" fontId="0" fillId="0" borderId="0" xfId="24" applyFont="1" applyFill="1" applyBorder="1">
      <alignment/>
      <protection/>
    </xf>
    <xf numFmtId="0" fontId="0" fillId="0" borderId="0" xfId="24" applyFont="1" applyFill="1" applyBorder="1" applyAlignment="1">
      <alignment horizontal="center"/>
      <protection/>
    </xf>
    <xf numFmtId="1" fontId="0" fillId="0" borderId="0" xfId="24" applyNumberFormat="1" applyFont="1" applyFill="1" applyBorder="1" applyAlignment="1">
      <alignment horizontal="center"/>
      <protection/>
    </xf>
    <xf numFmtId="0" fontId="20" fillId="0" borderId="0" xfId="24" applyFont="1" applyFill="1" applyBorder="1" applyAlignment="1">
      <alignment horizontal="right" wrapText="1"/>
      <protection/>
    </xf>
    <xf numFmtId="0" fontId="0" fillId="6" borderId="3" xfId="0" applyFill="1" applyBorder="1" applyAlignment="1" applyProtection="1">
      <alignment horizontal="right"/>
      <protection locked="0"/>
    </xf>
    <xf numFmtId="196" fontId="0" fillId="6" borderId="3" xfId="24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Alignment="1">
      <alignment horizontal="right"/>
    </xf>
    <xf numFmtId="0" fontId="25" fillId="0" borderId="0" xfId="24" applyFont="1" applyFill="1" applyBorder="1" applyAlignment="1">
      <alignment horizontal="center"/>
      <protection/>
    </xf>
    <xf numFmtId="197" fontId="0" fillId="6" borderId="3" xfId="0" applyNumberFormat="1" applyFill="1" applyBorder="1" applyAlignment="1" applyProtection="1">
      <alignment horizontal="right"/>
      <protection locked="0"/>
    </xf>
    <xf numFmtId="1" fontId="0" fillId="6" borderId="3" xfId="24" applyNumberFormat="1" applyFont="1" applyFill="1" applyBorder="1" applyAlignment="1" applyProtection="1">
      <alignment horizontal="right"/>
      <protection locked="0"/>
    </xf>
    <xf numFmtId="0" fontId="2" fillId="3" borderId="0" xfId="24" applyFont="1" applyFill="1" applyBorder="1" applyAlignment="1">
      <alignment horizontal="right"/>
      <protection/>
    </xf>
    <xf numFmtId="0" fontId="2" fillId="3" borderId="0" xfId="0" applyFont="1" applyFill="1" applyBorder="1" applyAlignment="1">
      <alignment horizontal="right"/>
    </xf>
    <xf numFmtId="0" fontId="20" fillId="0" borderId="0" xfId="24" applyFont="1" applyFill="1" applyBorder="1" applyAlignment="1">
      <alignment horizontal="center"/>
      <protection/>
    </xf>
    <xf numFmtId="1" fontId="20" fillId="0" borderId="0" xfId="24" applyNumberFormat="1" applyFont="1" applyFill="1" applyBorder="1" applyAlignment="1">
      <alignment horizontal="center"/>
      <protection/>
    </xf>
    <xf numFmtId="14" fontId="37" fillId="7" borderId="3" xfId="23" applyNumberFormat="1" applyFont="1" applyFill="1" applyBorder="1" applyAlignment="1">
      <alignment horizontal="center" wrapText="1"/>
      <protection/>
    </xf>
    <xf numFmtId="0" fontId="20" fillId="0" borderId="3" xfId="24" applyFont="1" applyFill="1" applyBorder="1" applyAlignment="1">
      <alignment horizontal="center"/>
      <protection/>
    </xf>
    <xf numFmtId="0" fontId="20" fillId="0" borderId="3" xfId="24" applyFont="1" applyFill="1" applyBorder="1" applyAlignment="1">
      <alignment horizontal="center" wrapText="1"/>
      <protection/>
    </xf>
    <xf numFmtId="0" fontId="37" fillId="7" borderId="3" xfId="23" applyFont="1" applyFill="1" applyBorder="1" applyAlignment="1">
      <alignment horizontal="center" wrapText="1"/>
      <protection/>
    </xf>
    <xf numFmtId="1" fontId="37" fillId="7" borderId="3" xfId="23" applyNumberFormat="1" applyFont="1" applyFill="1" applyBorder="1" applyAlignment="1">
      <alignment horizontal="center" wrapText="1"/>
      <protection/>
    </xf>
    <xf numFmtId="198" fontId="0" fillId="6" borderId="0" xfId="0" applyNumberFormat="1" applyFill="1" applyAlignment="1" applyProtection="1">
      <alignment/>
      <protection locked="0"/>
    </xf>
    <xf numFmtId="0" fontId="0" fillId="0" borderId="0" xfId="0" applyAlignment="1">
      <alignment horizontal="left"/>
    </xf>
    <xf numFmtId="43" fontId="0" fillId="6" borderId="0" xfId="0" applyNumberFormat="1" applyFill="1" applyAlignment="1" applyProtection="1">
      <alignment/>
      <protection locked="0"/>
    </xf>
    <xf numFmtId="41" fontId="0" fillId="6" borderId="0" xfId="0" applyNumberFormat="1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198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98" fontId="2" fillId="0" borderId="0" xfId="0" applyNumberFormat="1" applyFont="1" applyFill="1" applyAlignment="1" applyProtection="1">
      <alignment/>
      <protection locked="0"/>
    </xf>
    <xf numFmtId="43" fontId="2" fillId="0" borderId="2" xfId="0" applyNumberFormat="1" applyFont="1" applyFill="1" applyBorder="1" applyAlignment="1" applyProtection="1">
      <alignment/>
      <protection/>
    </xf>
    <xf numFmtId="43" fontId="2" fillId="0" borderId="0" xfId="0" applyNumberFormat="1" applyFont="1" applyFill="1" applyAlignment="1" applyProtection="1">
      <alignment/>
      <protection/>
    </xf>
    <xf numFmtId="0" fontId="0" fillId="8" borderId="0" xfId="0" applyFill="1" applyAlignment="1">
      <alignment/>
    </xf>
    <xf numFmtId="43" fontId="0" fillId="0" borderId="0" xfId="15" applyBorder="1" applyAlignment="1">
      <alignment/>
    </xf>
    <xf numFmtId="43" fontId="35" fillId="0" borderId="2" xfId="15" applyFont="1" applyBorder="1" applyAlignment="1">
      <alignment/>
    </xf>
    <xf numFmtId="166" fontId="18" fillId="0" borderId="2" xfId="15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0" applyNumberFormat="1" applyFont="1" applyAlignment="1" applyProtection="1">
      <alignment/>
      <protection locked="0"/>
    </xf>
    <xf numFmtId="43" fontId="38" fillId="0" borderId="0" xfId="15" applyFont="1" applyAlignment="1">
      <alignment/>
    </xf>
    <xf numFmtId="43" fontId="27" fillId="0" borderId="0" xfId="15" applyFont="1" applyBorder="1" applyAlignment="1">
      <alignment/>
    </xf>
    <xf numFmtId="0" fontId="39" fillId="0" borderId="0" xfId="0" applyFont="1" applyAlignment="1">
      <alignment horizontal="center"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66" fontId="31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32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11" xfId="15" applyNumberForma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15" applyBorder="1" applyAlignment="1">
      <alignment/>
    </xf>
    <xf numFmtId="166" fontId="32" fillId="0" borderId="11" xfId="15" applyNumberFormat="1" applyFont="1" applyBorder="1" applyAlignment="1">
      <alignment/>
    </xf>
    <xf numFmtId="166" fontId="0" fillId="0" borderId="11" xfId="15" applyNumberFormat="1" applyFont="1" applyBorder="1" applyAlignment="1">
      <alignment/>
    </xf>
    <xf numFmtId="43" fontId="0" fillId="0" borderId="0" xfId="15" applyNumberFormat="1" applyAlignment="1">
      <alignment/>
    </xf>
    <xf numFmtId="43" fontId="27" fillId="0" borderId="2" xfId="15" applyFont="1" applyBorder="1" applyAlignment="1">
      <alignment/>
    </xf>
    <xf numFmtId="43" fontId="0" fillId="0" borderId="0" xfId="15" applyAlignment="1" applyProtection="1">
      <alignment/>
      <protection locked="0"/>
    </xf>
    <xf numFmtId="14" fontId="2" fillId="0" borderId="0" xfId="0" applyNumberFormat="1" applyFont="1" applyAlignment="1">
      <alignment/>
    </xf>
    <xf numFmtId="14" fontId="0" fillId="6" borderId="0" xfId="0" applyNumberFormat="1" applyFill="1" applyAlignment="1" applyProtection="1">
      <alignment/>
      <protection locked="0"/>
    </xf>
    <xf numFmtId="14" fontId="2" fillId="0" borderId="0" xfId="0" applyNumberFormat="1" applyFont="1" applyAlignment="1">
      <alignment horizontal="center"/>
    </xf>
    <xf numFmtId="43" fontId="2" fillId="6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14" fontId="0" fillId="3" borderId="0" xfId="0" applyNumberFormat="1" applyFill="1" applyAlignment="1" applyProtection="1">
      <alignment/>
      <protection locked="0"/>
    </xf>
    <xf numFmtId="14" fontId="2" fillId="0" borderId="0" xfId="0" applyNumberFormat="1" applyFont="1" applyFill="1" applyBorder="1" applyAlignment="1">
      <alignment horizontal="center"/>
    </xf>
    <xf numFmtId="14" fontId="0" fillId="2" borderId="0" xfId="0" applyNumberFormat="1" applyFill="1" applyAlignment="1" applyProtection="1">
      <alignment/>
      <protection locked="0"/>
    </xf>
    <xf numFmtId="4" fontId="2" fillId="0" borderId="0" xfId="0" applyNumberFormat="1" applyFont="1" applyFill="1" applyAlignment="1">
      <alignment/>
    </xf>
    <xf numFmtId="14" fontId="0" fillId="5" borderId="0" xfId="0" applyNumberFormat="1" applyFill="1" applyAlignment="1" applyProtection="1">
      <alignment/>
      <protection locked="0"/>
    </xf>
    <xf numFmtId="43" fontId="0" fillId="5" borderId="0" xfId="0" applyNumberFormat="1" applyFill="1" applyBorder="1" applyAlignment="1">
      <alignment/>
    </xf>
    <xf numFmtId="14" fontId="0" fillId="0" borderId="0" xfId="0" applyNumberFormat="1" applyFill="1" applyAlignment="1" applyProtection="1">
      <alignment/>
      <protection locked="0"/>
    </xf>
    <xf numFmtId="14" fontId="0" fillId="0" borderId="0" xfId="0" applyNumberFormat="1" applyFill="1" applyAlignment="1">
      <alignment/>
    </xf>
    <xf numFmtId="43" fontId="0" fillId="5" borderId="0" xfId="15" applyFont="1" applyFill="1" applyAlignment="1">
      <alignment/>
    </xf>
    <xf numFmtId="0" fontId="2" fillId="9" borderId="0" xfId="0" applyFont="1" applyFill="1" applyAlignment="1" applyProtection="1">
      <alignment/>
      <protection/>
    </xf>
    <xf numFmtId="0" fontId="2" fillId="9" borderId="8" xfId="0" applyFont="1" applyFill="1" applyBorder="1" applyAlignment="1" applyProtection="1">
      <alignment horizontal="center"/>
      <protection/>
    </xf>
    <xf numFmtId="0" fontId="0" fillId="9" borderId="8" xfId="0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/>
      <protection/>
    </xf>
    <xf numFmtId="0" fontId="0" fillId="9" borderId="8" xfId="0" applyFill="1" applyBorder="1" applyAlignment="1" applyProtection="1">
      <alignment horizontal="center"/>
      <protection/>
    </xf>
    <xf numFmtId="0" fontId="2" fillId="9" borderId="0" xfId="0" applyFont="1" applyFill="1" applyAlignment="1" applyProtection="1">
      <alignment/>
      <protection locked="0"/>
    </xf>
    <xf numFmtId="43" fontId="0" fillId="3" borderId="0" xfId="15" applyFill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166" fontId="0" fillId="0" borderId="11" xfId="15" applyNumberFormat="1" applyBorder="1" applyAlignment="1">
      <alignment/>
    </xf>
    <xf numFmtId="0" fontId="0" fillId="0" borderId="14" xfId="0" applyBorder="1" applyAlignment="1">
      <alignment/>
    </xf>
    <xf numFmtId="43" fontId="0" fillId="0" borderId="11" xfId="15" applyBorder="1" applyAlignment="1">
      <alignment/>
    </xf>
    <xf numFmtId="0" fontId="0" fillId="0" borderId="11" xfId="0" applyBorder="1" applyAlignment="1">
      <alignment/>
    </xf>
    <xf numFmtId="166" fontId="0" fillId="3" borderId="11" xfId="15" applyNumberFormat="1" applyFill="1" applyBorder="1" applyAlignment="1">
      <alignment/>
    </xf>
    <xf numFmtId="43" fontId="0" fillId="10" borderId="11" xfId="15" applyFill="1" applyBorder="1" applyAlignment="1">
      <alignment/>
    </xf>
    <xf numFmtId="43" fontId="0" fillId="6" borderId="0" xfId="15" applyFill="1" applyAlignment="1">
      <alignment/>
    </xf>
    <xf numFmtId="43" fontId="0" fillId="2" borderId="0" xfId="15" applyFill="1" applyAlignment="1">
      <alignment/>
    </xf>
    <xf numFmtId="43" fontId="0" fillId="2" borderId="0" xfId="0" applyNumberFormat="1" applyFill="1" applyBorder="1" applyAlignment="1">
      <alignment/>
    </xf>
    <xf numFmtId="43" fontId="0" fillId="3" borderId="0" xfId="15" applyFill="1" applyAlignment="1">
      <alignment/>
    </xf>
    <xf numFmtId="43" fontId="0" fillId="5" borderId="0" xfId="15" applyFill="1" applyAlignment="1">
      <alignment/>
    </xf>
    <xf numFmtId="43" fontId="0" fillId="3" borderId="0" xfId="0" applyNumberFormat="1" applyFill="1" applyAlignment="1">
      <alignment/>
    </xf>
    <xf numFmtId="43" fontId="0" fillId="0" borderId="0" xfId="15" applyFill="1" applyAlignment="1" applyProtection="1">
      <alignment/>
      <protection locked="0"/>
    </xf>
    <xf numFmtId="43" fontId="0" fillId="3" borderId="0" xfId="15" applyFont="1" applyFill="1" applyAlignment="1">
      <alignment horizontal="right"/>
    </xf>
    <xf numFmtId="43" fontId="0" fillId="2" borderId="0" xfId="15" applyFill="1" applyBorder="1" applyAlignment="1">
      <alignment/>
    </xf>
    <xf numFmtId="43" fontId="0" fillId="2" borderId="0" xfId="15" applyFill="1" applyBorder="1" applyAlignment="1">
      <alignment horizontal="right"/>
    </xf>
    <xf numFmtId="43" fontId="0" fillId="0" borderId="0" xfId="15" applyFill="1" applyBorder="1" applyAlignment="1">
      <alignment/>
    </xf>
    <xf numFmtId="43" fontId="0" fillId="5" borderId="0" xfId="15" applyFont="1" applyFill="1" applyBorder="1" applyAlignment="1">
      <alignment/>
    </xf>
    <xf numFmtId="43" fontId="0" fillId="0" borderId="0" xfId="15" applyFill="1" applyBorder="1" applyAlignment="1" applyProtection="1">
      <alignment/>
      <protection locked="0"/>
    </xf>
    <xf numFmtId="43" fontId="0" fillId="5" borderId="0" xfId="15" applyFill="1" applyBorder="1" applyAlignment="1">
      <alignment/>
    </xf>
    <xf numFmtId="43" fontId="0" fillId="0" borderId="0" xfId="15" applyFont="1" applyAlignment="1" applyProtection="1">
      <alignment/>
      <protection locked="0"/>
    </xf>
    <xf numFmtId="43" fontId="0" fillId="6" borderId="0" xfId="15" applyFill="1" applyBorder="1" applyAlignment="1">
      <alignment/>
    </xf>
    <xf numFmtId="43" fontId="38" fillId="0" borderId="0" xfId="15" applyFont="1" applyFill="1" applyAlignment="1">
      <alignment/>
    </xf>
    <xf numFmtId="43" fontId="0" fillId="11" borderId="0" xfId="0" applyNumberFormat="1" applyFill="1" applyAlignment="1">
      <alignment/>
    </xf>
    <xf numFmtId="43" fontId="27" fillId="0" borderId="4" xfId="15" applyNumberFormat="1" applyFont="1" applyFill="1" applyBorder="1" applyAlignment="1">
      <alignment/>
    </xf>
    <xf numFmtId="43" fontId="2" fillId="3" borderId="2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7" fillId="0" borderId="0" xfId="0" applyFont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7" fontId="20" fillId="0" borderId="0" xfId="0" applyNumberFormat="1" applyFont="1" applyBorder="1" applyAlignment="1">
      <alignment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RxAmtStyle_Recon" xfId="20"/>
    <cellStyle name="Hyperlink" xfId="21"/>
    <cellStyle name="Normal 2 2" xfId="22"/>
    <cellStyle name="Normal_ALVXXL01" xfId="23"/>
    <cellStyle name="Normal_Form982StandardInterunitReconciliationForm" xfId="24"/>
    <cellStyle name="Percent" xfId="2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600075</xdr:colOff>
      <xdr:row>62</xdr:row>
      <xdr:rowOff>0</xdr:rowOff>
    </xdr:from>
    <xdr:to>
      <xdr:col>45</xdr:col>
      <xdr:colOff>600075</xdr:colOff>
      <xdr:row>122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10039350"/>
          <a:ext cx="12192000" cy="9753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20</xdr:col>
      <xdr:colOff>0</xdr:colOff>
      <xdr:row>62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12192000" cy="9753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2343150</xdr:colOff>
      <xdr:row>0</xdr:row>
      <xdr:rowOff>19050</xdr:rowOff>
    </xdr:from>
    <xdr:to>
      <xdr:col>3</xdr:col>
      <xdr:colOff>838200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895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nthEnd\RECON\Movaris%20Acct%20Rec%20Templates\12169.AR%20Clear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McKesson%20Integration\Reporting\FISCAL%2010\Feb%2010\Documents\MMC%20Corp%20Recon%20983%20Feb%20Jua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McKesson%20Integration\Reporting\FISCAL%2010\Feb%2010\Documents\HFM\TOTMOORE_8680%20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nthEnd\RECON\FY10\Jan%2010\INTERCOMPANY%20SUM%20Jan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 Summary"/>
      <sheetName val="Rec Template"/>
      <sheetName val="LEAD"/>
      <sheetName val="CB query"/>
    </sheetNames>
    <sheetDataSet>
      <sheetData sheetId="2">
        <row r="13">
          <cell r="C13" t="str">
            <v>To Reconcile Intercompany AR per the Sub Ledger to the General Ledger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p 983 ALL"/>
      <sheetName val="Corp 983 Cash"/>
      <sheetName val="Corp 983 Payroll"/>
      <sheetName val="Corp 983 Oth"/>
      <sheetName val="Corp 983 Edws"/>
      <sheetName val="983 CMTS"/>
      <sheetName val="Corp 983 Detail"/>
    </sheetNames>
    <sheetDataSet>
      <sheetData sheetId="1">
        <row r="21">
          <cell r="E21">
            <v>-279918494.99</v>
          </cell>
          <cell r="F21">
            <v>279918494.99</v>
          </cell>
        </row>
        <row r="22">
          <cell r="E22">
            <v>-7888825.22</v>
          </cell>
          <cell r="F22">
            <v>5384305.02</v>
          </cell>
        </row>
      </sheetData>
      <sheetData sheetId="2">
        <row r="21">
          <cell r="E21">
            <v>115890755.64</v>
          </cell>
          <cell r="F21">
            <v>-115890755.64</v>
          </cell>
        </row>
        <row r="22">
          <cell r="E22">
            <v>2641681.6799999997</v>
          </cell>
          <cell r="F22">
            <v>-1285118.4799999997</v>
          </cell>
        </row>
        <row r="27">
          <cell r="A27" t="str">
            <v>MM EX PAYROLL</v>
          </cell>
          <cell r="F27">
            <v>-543494.3</v>
          </cell>
        </row>
        <row r="28">
          <cell r="A28" t="str">
            <v>MM NE PAYROLL</v>
          </cell>
          <cell r="F28">
            <v>-328446.78</v>
          </cell>
        </row>
        <row r="29">
          <cell r="A29" t="str">
            <v>ED EX PAYROLL</v>
          </cell>
          <cell r="F29">
            <v>-404879.56</v>
          </cell>
        </row>
        <row r="30">
          <cell r="A30" t="str">
            <v>ED NE PAYROLL</v>
          </cell>
          <cell r="F30">
            <v>-73742.56</v>
          </cell>
        </row>
        <row r="31">
          <cell r="A31" t="str">
            <v>Semi-mo payroll </v>
          </cell>
          <cell r="F31">
            <v>-6000</v>
          </cell>
        </row>
      </sheetData>
      <sheetData sheetId="3">
        <row r="21">
          <cell r="E21">
            <v>59584639.89</v>
          </cell>
          <cell r="F21">
            <v>-59584639.89</v>
          </cell>
        </row>
        <row r="22">
          <cell r="E22">
            <v>547413.9500000001</v>
          </cell>
          <cell r="F22">
            <v>-482246.67</v>
          </cell>
        </row>
        <row r="27">
          <cell r="A27" t="str">
            <v>SPHERION TEMP</v>
          </cell>
          <cell r="F27">
            <v>-17837.76</v>
          </cell>
        </row>
        <row r="28">
          <cell r="A28" t="str">
            <v>ADECCO TEMPS</v>
          </cell>
          <cell r="F28">
            <v>-19689.56</v>
          </cell>
        </row>
        <row r="29">
          <cell r="A29" t="str">
            <v>POSTAGE</v>
          </cell>
          <cell r="F29">
            <v>-20000</v>
          </cell>
        </row>
        <row r="30">
          <cell r="A30" t="str">
            <v>LEGAL</v>
          </cell>
          <cell r="F30">
            <v>-2880</v>
          </cell>
        </row>
        <row r="31">
          <cell r="A31" t="str">
            <v>Unisource</v>
          </cell>
          <cell r="F31">
            <v>-1965.16</v>
          </cell>
        </row>
        <row r="32">
          <cell r="A32" t="str">
            <v>Edwards Facilities Expense</v>
          </cell>
          <cell r="F32">
            <v>-2794.8</v>
          </cell>
        </row>
      </sheetData>
      <sheetData sheetId="4">
        <row r="21">
          <cell r="E21">
            <v>32340254.56</v>
          </cell>
          <cell r="F21">
            <v>-32340254.56</v>
          </cell>
        </row>
        <row r="22">
          <cell r="F22">
            <v>0</v>
          </cell>
        </row>
      </sheetData>
      <sheetData sheetId="5">
        <row r="21">
          <cell r="E21">
            <v>1264912.53</v>
          </cell>
          <cell r="F21">
            <v>-1264912.53</v>
          </cell>
        </row>
        <row r="22">
          <cell r="E22">
            <v>17114.25</v>
          </cell>
          <cell r="F22">
            <v>-17114.25</v>
          </cell>
        </row>
      </sheetData>
      <sheetData sheetId="6">
        <row r="6">
          <cell r="C6" t="str">
            <v>CASH ZBA XFERS 2-19-10</v>
          </cell>
        </row>
        <row r="8">
          <cell r="C8" t="str">
            <v>CASH WIRES/ACH XFERS 2/18-2/21/10</v>
          </cell>
        </row>
        <row r="9">
          <cell r="C9" t="str">
            <v>CASH WIRES/ACH XFERS &gt;2/21/10</v>
          </cell>
        </row>
        <row r="10">
          <cell r="C10" t="str">
            <v>CASH WIRES/ACH XFERS &gt;2/21/10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BR 982"/>
      <sheetName val="983 Forms &gt;&gt;"/>
      <sheetName val="Corp 983 ALL"/>
      <sheetName val="SMS 983"/>
      <sheetName val="MMS 983"/>
      <sheetName val="Instructions"/>
      <sheetName val="Company Directory"/>
    </sheetNames>
    <sheetDataSet>
      <sheetData sheetId="6">
        <row r="2">
          <cell r="A2">
            <v>1100</v>
          </cell>
          <cell r="B2">
            <v>1100</v>
          </cell>
          <cell r="C2">
            <v>1100</v>
          </cell>
          <cell r="D2" t="str">
            <v>MMG</v>
          </cell>
          <cell r="E2" t="str">
            <v>MMG </v>
          </cell>
          <cell r="F2" t="str">
            <v>USD</v>
          </cell>
          <cell r="G2" t="str">
            <v>USD</v>
          </cell>
          <cell r="H2" t="str">
            <v>Active</v>
          </cell>
          <cell r="I2" t="str">
            <v>TOTPAYOR</v>
          </cell>
          <cell r="J2">
            <v>9090001100</v>
          </cell>
          <cell r="K2">
            <v>9000001100</v>
          </cell>
        </row>
        <row r="3">
          <cell r="A3">
            <v>1105</v>
          </cell>
          <cell r="B3">
            <v>1105</v>
          </cell>
          <cell r="C3">
            <v>1105</v>
          </cell>
          <cell r="D3" t="str">
            <v>Clinical Auditing &amp; Compliance Division</v>
          </cell>
          <cell r="E3" t="str">
            <v>CACD </v>
          </cell>
          <cell r="F3" t="str">
            <v>USD</v>
          </cell>
          <cell r="G3" t="str">
            <v>USD</v>
          </cell>
          <cell r="H3" t="str">
            <v>Active</v>
          </cell>
          <cell r="I3" t="str">
            <v>TOTPAYOR</v>
          </cell>
          <cell r="J3">
            <v>9090001105</v>
          </cell>
          <cell r="K3">
            <v>9000001105</v>
          </cell>
        </row>
        <row r="4">
          <cell r="A4">
            <v>1106</v>
          </cell>
          <cell r="B4">
            <v>1106</v>
          </cell>
          <cell r="C4">
            <v>1106</v>
          </cell>
          <cell r="D4" t="str">
            <v>Intelliclaim, Inc.</v>
          </cell>
          <cell r="E4" t="str">
            <v>IntelliClaim Qasi </v>
          </cell>
          <cell r="F4" t="str">
            <v>USD</v>
          </cell>
          <cell r="G4" t="str">
            <v>USD</v>
          </cell>
          <cell r="H4" t="str">
            <v>Quasi</v>
          </cell>
          <cell r="I4" t="str">
            <v>TOTPAYOR</v>
          </cell>
          <cell r="J4">
            <v>9090001106</v>
          </cell>
          <cell r="K4">
            <v>9000001106</v>
          </cell>
        </row>
        <row r="5">
          <cell r="A5">
            <v>1107</v>
          </cell>
          <cell r="B5">
            <v>1107</v>
          </cell>
          <cell r="C5">
            <v>1107</v>
          </cell>
          <cell r="D5" t="str">
            <v>MHS Connecticut, LLC</v>
          </cell>
          <cell r="E5" t="str">
            <v>MHS-CT QASI </v>
          </cell>
          <cell r="F5" t="str">
            <v>USD</v>
          </cell>
          <cell r="G5" t="str">
            <v>USD</v>
          </cell>
          <cell r="H5" t="str">
            <v>Quasi</v>
          </cell>
          <cell r="I5" t="str">
            <v>TOTPAYOR</v>
          </cell>
          <cell r="J5">
            <v>9090001107</v>
          </cell>
          <cell r="K5">
            <v>9000001107</v>
          </cell>
        </row>
        <row r="6">
          <cell r="A6">
            <v>1108</v>
          </cell>
          <cell r="B6">
            <v>1108</v>
          </cell>
          <cell r="C6">
            <v>1108</v>
          </cell>
          <cell r="D6" t="str">
            <v>CACD - Eliminations</v>
          </cell>
          <cell r="E6" t="str">
            <v>CACD Eliminations </v>
          </cell>
          <cell r="F6" t="str">
            <v>USD</v>
          </cell>
          <cell r="G6" t="str">
            <v>USD</v>
          </cell>
          <cell r="H6" t="str">
            <v>Elimination</v>
          </cell>
          <cell r="I6" t="str">
            <v>TOTPAYOR</v>
          </cell>
          <cell r="J6">
            <v>9090001108</v>
          </cell>
          <cell r="K6">
            <v>9000001108</v>
          </cell>
        </row>
        <row r="7">
          <cell r="A7">
            <v>1110</v>
          </cell>
          <cell r="B7">
            <v>1110</v>
          </cell>
          <cell r="C7">
            <v>1110</v>
          </cell>
          <cell r="D7" t="str">
            <v>MMG Canada</v>
          </cell>
          <cell r="E7" t="str">
            <v>MMG Canada </v>
          </cell>
          <cell r="F7" t="str">
            <v>CAD</v>
          </cell>
          <cell r="G7" t="str">
            <v>CAD</v>
          </cell>
          <cell r="H7" t="str">
            <v> </v>
          </cell>
          <cell r="I7" t="str">
            <v>TOTPAYOR</v>
          </cell>
          <cell r="J7">
            <v>9090001110</v>
          </cell>
          <cell r="K7">
            <v>9000001110</v>
          </cell>
        </row>
        <row r="8">
          <cell r="A8">
            <v>1120</v>
          </cell>
          <cell r="B8">
            <v>1120</v>
          </cell>
          <cell r="C8">
            <v>1120</v>
          </cell>
          <cell r="D8" t="str">
            <v>MMG UK</v>
          </cell>
          <cell r="E8" t="str">
            <v>MMG UK Qasi </v>
          </cell>
          <cell r="F8" t="str">
            <v>GBP</v>
          </cell>
          <cell r="G8" t="str">
            <v>GBP</v>
          </cell>
          <cell r="H8" t="str">
            <v>Quasi</v>
          </cell>
          <cell r="I8" t="str">
            <v>TOTPAYOR</v>
          </cell>
          <cell r="J8">
            <v>9090001120</v>
          </cell>
          <cell r="K8">
            <v>9000001120</v>
          </cell>
        </row>
        <row r="9">
          <cell r="A9">
            <v>1130</v>
          </cell>
          <cell r="B9">
            <v>1130</v>
          </cell>
          <cell r="C9">
            <v>1130</v>
          </cell>
          <cell r="D9" t="str">
            <v>MMG Australia</v>
          </cell>
          <cell r="E9" t="str">
            <v>MMG Australia Qasi </v>
          </cell>
          <cell r="F9" t="str">
            <v>AUD</v>
          </cell>
          <cell r="G9" t="str">
            <v>AUD</v>
          </cell>
          <cell r="H9" t="str">
            <v>Quasi</v>
          </cell>
          <cell r="I9" t="str">
            <v>TOTPAYOR</v>
          </cell>
          <cell r="J9">
            <v>9090001130</v>
          </cell>
          <cell r="K9">
            <v>9000001130</v>
          </cell>
        </row>
        <row r="10">
          <cell r="A10">
            <v>1135</v>
          </cell>
          <cell r="B10">
            <v>1135</v>
          </cell>
          <cell r="C10">
            <v>1135</v>
          </cell>
          <cell r="D10" t="str">
            <v>Asia Pacific Elimination</v>
          </cell>
          <cell r="E10" t="str">
            <v>AsiaPac Eliminations </v>
          </cell>
          <cell r="F10" t="str">
            <v>AUD</v>
          </cell>
          <cell r="G10" t="str">
            <v>AUD</v>
          </cell>
          <cell r="H10" t="str">
            <v>Elimination</v>
          </cell>
          <cell r="I10" t="str">
            <v>TOTPAYOR</v>
          </cell>
          <cell r="J10">
            <v>9090001135</v>
          </cell>
          <cell r="K10">
            <v>9000001135</v>
          </cell>
        </row>
        <row r="11">
          <cell r="A11">
            <v>1140</v>
          </cell>
          <cell r="B11">
            <v>1140</v>
          </cell>
          <cell r="C11">
            <v>1140</v>
          </cell>
          <cell r="D11" t="str">
            <v>MMG NZ</v>
          </cell>
          <cell r="E11" t="str">
            <v>MMG NZ Qasi </v>
          </cell>
          <cell r="F11" t="str">
            <v>NZD</v>
          </cell>
          <cell r="G11" t="str">
            <v>NZD</v>
          </cell>
          <cell r="H11" t="str">
            <v>Quasi</v>
          </cell>
          <cell r="I11" t="str">
            <v>TOTPAYOR</v>
          </cell>
          <cell r="J11">
            <v>9090001140</v>
          </cell>
          <cell r="K11">
            <v>9000001140</v>
          </cell>
        </row>
        <row r="12">
          <cell r="A12">
            <v>1150</v>
          </cell>
          <cell r="B12">
            <v>1150</v>
          </cell>
          <cell r="C12">
            <v>1150</v>
          </cell>
          <cell r="D12" t="str">
            <v>MMG Puerto Rico</v>
          </cell>
          <cell r="E12" t="str">
            <v>MMG Puerto Rico </v>
          </cell>
          <cell r="F12" t="str">
            <v>USD</v>
          </cell>
          <cell r="G12" t="str">
            <v>USD</v>
          </cell>
          <cell r="H12" t="str">
            <v> </v>
          </cell>
          <cell r="I12" t="str">
            <v>TOTPAYOR</v>
          </cell>
          <cell r="J12">
            <v>9090001150</v>
          </cell>
          <cell r="K12">
            <v>9000001150</v>
          </cell>
        </row>
        <row r="13">
          <cell r="A13">
            <v>1190</v>
          </cell>
          <cell r="B13">
            <v>1190</v>
          </cell>
          <cell r="C13">
            <v>1190</v>
          </cell>
          <cell r="D13" t="str">
            <v>MMG Eliminations</v>
          </cell>
          <cell r="E13" t="str">
            <v>MMG Elim </v>
          </cell>
          <cell r="F13" t="str">
            <v>USD</v>
          </cell>
          <cell r="G13" t="str">
            <v>USD</v>
          </cell>
          <cell r="H13" t="str">
            <v>Elimination</v>
          </cell>
          <cell r="I13" t="str">
            <v>TOTPAYOR</v>
          </cell>
          <cell r="J13">
            <v>9090001190</v>
          </cell>
          <cell r="K13">
            <v>9000001190</v>
          </cell>
        </row>
        <row r="14">
          <cell r="A14">
            <v>1195</v>
          </cell>
          <cell r="B14">
            <v>1195</v>
          </cell>
          <cell r="C14">
            <v>1195</v>
          </cell>
          <cell r="D14" t="str">
            <v>CACD - SAP</v>
          </cell>
          <cell r="E14" t="str">
            <v>CACD - MMG QASI</v>
          </cell>
          <cell r="F14" t="str">
            <v>USD</v>
          </cell>
          <cell r="G14" t="str">
            <v>USD</v>
          </cell>
          <cell r="H14" t="str">
            <v>Quasi</v>
          </cell>
          <cell r="I14" t="str">
            <v>TOTPAYOR</v>
          </cell>
          <cell r="J14">
            <v>9090001195</v>
          </cell>
          <cell r="K14">
            <v>9000001195</v>
          </cell>
        </row>
        <row r="15">
          <cell r="A15">
            <v>1196</v>
          </cell>
          <cell r="B15">
            <v>1196</v>
          </cell>
          <cell r="C15">
            <v>1196</v>
          </cell>
          <cell r="D15" t="str">
            <v>MMS - MMG</v>
          </cell>
          <cell r="E15" t="str">
            <v>MMS - MMG </v>
          </cell>
          <cell r="F15" t="str">
            <v>USD</v>
          </cell>
          <cell r="G15" t="str">
            <v>USD</v>
          </cell>
          <cell r="H15" t="str">
            <v> </v>
          </cell>
          <cell r="I15" t="str">
            <v>TOTPAYOR</v>
          </cell>
          <cell r="J15">
            <v>9090001196</v>
          </cell>
          <cell r="K15">
            <v>9000001196</v>
          </cell>
        </row>
        <row r="16">
          <cell r="A16">
            <v>1200</v>
          </cell>
          <cell r="B16">
            <v>1200</v>
          </cell>
          <cell r="C16">
            <v>1200</v>
          </cell>
          <cell r="D16" t="str">
            <v>iMcKesson - Corporate</v>
          </cell>
          <cell r="E16" t="str">
            <v>iMcKesson - Corp Inac </v>
          </cell>
          <cell r="F16" t="str">
            <v>USD</v>
          </cell>
          <cell r="G16" t="str">
            <v>USD</v>
          </cell>
          <cell r="H16" t="str">
            <v>Pending Close</v>
          </cell>
          <cell r="I16" t="str">
            <v>CORPOTH</v>
          </cell>
          <cell r="J16">
            <v>9090001200</v>
          </cell>
          <cell r="K16">
            <v>9000001200</v>
          </cell>
        </row>
        <row r="17">
          <cell r="A17">
            <v>1201</v>
          </cell>
          <cell r="B17">
            <v>1201</v>
          </cell>
          <cell r="C17">
            <v>1201</v>
          </cell>
          <cell r="D17" t="str">
            <v>McKesson Restatement - ITB</v>
          </cell>
          <cell r="E17" t="str">
            <v>iMcK Restatement-ITD Inac</v>
          </cell>
          <cell r="F17" t="str">
            <v>USD</v>
          </cell>
          <cell r="G17" t="str">
            <v>USD</v>
          </cell>
          <cell r="H17" t="str">
            <v>Pending Close</v>
          </cell>
          <cell r="I17" t="str">
            <v>TOTMPT</v>
          </cell>
          <cell r="J17">
            <v>9090001201</v>
          </cell>
          <cell r="K17">
            <v>9000001201</v>
          </cell>
        </row>
        <row r="18">
          <cell r="A18">
            <v>1202</v>
          </cell>
          <cell r="B18">
            <v>1202</v>
          </cell>
          <cell r="C18">
            <v>1202</v>
          </cell>
          <cell r="D18" t="str">
            <v>McKesson Restatement - MMG</v>
          </cell>
          <cell r="E18" t="str">
            <v>iMcK Restatement-MMG CLOS</v>
          </cell>
          <cell r="F18" t="str">
            <v>USD</v>
          </cell>
          <cell r="G18" t="str">
            <v>USD</v>
          </cell>
          <cell r="H18" t="str">
            <v>Closed</v>
          </cell>
          <cell r="I18" t="str">
            <v>TOTPAYOR</v>
          </cell>
          <cell r="J18">
            <v>9090001202</v>
          </cell>
          <cell r="K18">
            <v>9000001202</v>
          </cell>
        </row>
        <row r="19">
          <cell r="A19">
            <v>1210</v>
          </cell>
          <cell r="B19">
            <v>1210</v>
          </cell>
          <cell r="C19">
            <v>1210</v>
          </cell>
          <cell r="D19" t="str">
            <v>Access PCMS of Texas, Inc</v>
          </cell>
          <cell r="E19" t="str">
            <v>Access PCMS of Texas, INC</v>
          </cell>
          <cell r="F19" t="str">
            <v>USD</v>
          </cell>
          <cell r="G19" t="str">
            <v>USD</v>
          </cell>
          <cell r="H19" t="str">
            <v>Closed</v>
          </cell>
          <cell r="I19" t="str">
            <v>TOTPAYOR</v>
          </cell>
          <cell r="J19">
            <v>9090001210</v>
          </cell>
          <cell r="K19">
            <v>9000001210</v>
          </cell>
        </row>
        <row r="20">
          <cell r="A20">
            <v>1220</v>
          </cell>
          <cell r="C20">
            <v>1220</v>
          </cell>
          <cell r="D20" t="str">
            <v> </v>
          </cell>
          <cell r="E20" t="str">
            <v>iMcKesson Holding Co Clos</v>
          </cell>
          <cell r="G20" t="str">
            <v>USD</v>
          </cell>
          <cell r="H20" t="str">
            <v>Closed</v>
          </cell>
          <cell r="I20" t="str">
            <v>N/A</v>
          </cell>
          <cell r="J20">
            <v>9090001220</v>
          </cell>
          <cell r="K20">
            <v>9000001220</v>
          </cell>
        </row>
        <row r="21">
          <cell r="A21">
            <v>1230</v>
          </cell>
          <cell r="C21">
            <v>1230</v>
          </cell>
          <cell r="D21" t="str">
            <v> </v>
          </cell>
          <cell r="E21" t="str">
            <v>Access health NZ LTD Clos</v>
          </cell>
          <cell r="G21" t="str">
            <v>NZD</v>
          </cell>
          <cell r="H21" t="str">
            <v>Closed</v>
          </cell>
          <cell r="I21" t="str">
            <v>N/A</v>
          </cell>
          <cell r="J21">
            <v>9090001230</v>
          </cell>
          <cell r="K21">
            <v>9000001230</v>
          </cell>
        </row>
        <row r="22">
          <cell r="A22">
            <v>2500</v>
          </cell>
          <cell r="B22">
            <v>2500</v>
          </cell>
          <cell r="C22">
            <v>2500</v>
          </cell>
          <cell r="D22" t="str">
            <v>ITB</v>
          </cell>
          <cell r="E22" t="str">
            <v>MIS US </v>
          </cell>
          <cell r="F22" t="str">
            <v>USD</v>
          </cell>
          <cell r="G22" t="str">
            <v>USD</v>
          </cell>
          <cell r="H22" t="str">
            <v>Active</v>
          </cell>
          <cell r="I22" t="str">
            <v>TOTMPT</v>
          </cell>
          <cell r="J22">
            <v>9090002500</v>
          </cell>
          <cell r="K22">
            <v>9000002500</v>
          </cell>
        </row>
        <row r="23">
          <cell r="A23">
            <v>2510</v>
          </cell>
          <cell r="B23">
            <v>2510</v>
          </cell>
          <cell r="C23">
            <v>2510</v>
          </cell>
          <cell r="D23" t="str">
            <v>ITB Canada</v>
          </cell>
          <cell r="E23" t="str">
            <v>MIS Canada </v>
          </cell>
          <cell r="F23" t="str">
            <v>CAD</v>
          </cell>
          <cell r="G23" t="str">
            <v>CAD</v>
          </cell>
          <cell r="H23" t="str">
            <v>Active</v>
          </cell>
          <cell r="I23" t="str">
            <v>TOTMPT</v>
          </cell>
          <cell r="J23">
            <v>9090002510</v>
          </cell>
          <cell r="K23">
            <v>9000002510</v>
          </cell>
        </row>
        <row r="24">
          <cell r="A24">
            <v>2515</v>
          </cell>
          <cell r="B24">
            <v>2515</v>
          </cell>
          <cell r="C24">
            <v>2515</v>
          </cell>
          <cell r="D24" t="str">
            <v>Relay Health</v>
          </cell>
          <cell r="E24" t="str">
            <v>Relay Health </v>
          </cell>
          <cell r="F24" t="str">
            <v>USD</v>
          </cell>
          <cell r="G24" t="str">
            <v>USD</v>
          </cell>
          <cell r="H24" t="str">
            <v>Active</v>
          </cell>
          <cell r="I24" t="str">
            <v>TOTMPT</v>
          </cell>
          <cell r="J24">
            <v>9090002515</v>
          </cell>
          <cell r="K24">
            <v>9000002515</v>
          </cell>
        </row>
        <row r="25">
          <cell r="A25">
            <v>2520</v>
          </cell>
          <cell r="B25">
            <v>2520</v>
          </cell>
          <cell r="C25">
            <v>2520</v>
          </cell>
          <cell r="D25" t="str">
            <v>ITB UK</v>
          </cell>
          <cell r="E25" t="str">
            <v>MIS UK Qasi </v>
          </cell>
          <cell r="F25" t="str">
            <v>GBP</v>
          </cell>
          <cell r="G25" t="str">
            <v>GBP</v>
          </cell>
          <cell r="H25" t="str">
            <v>Quasi</v>
          </cell>
          <cell r="I25" t="str">
            <v>TOTMPT</v>
          </cell>
          <cell r="J25">
            <v>9090002520</v>
          </cell>
          <cell r="K25">
            <v>9000002520</v>
          </cell>
        </row>
        <row r="26">
          <cell r="A26">
            <v>2530</v>
          </cell>
          <cell r="B26">
            <v>2530</v>
          </cell>
          <cell r="C26">
            <v>2530</v>
          </cell>
          <cell r="D26" t="str">
            <v>ITB France Holding</v>
          </cell>
          <cell r="E26" t="str">
            <v>MIS France Holding Qasi </v>
          </cell>
          <cell r="F26" t="str">
            <v>EUR</v>
          </cell>
          <cell r="G26" t="str">
            <v>EUR</v>
          </cell>
          <cell r="H26" t="str">
            <v>Quasi</v>
          </cell>
          <cell r="I26" t="str">
            <v>TOTMPT</v>
          </cell>
          <cell r="J26">
            <v>9090002530</v>
          </cell>
          <cell r="K26">
            <v>9000002530</v>
          </cell>
        </row>
        <row r="27">
          <cell r="A27">
            <v>2531</v>
          </cell>
          <cell r="B27">
            <v>2531</v>
          </cell>
          <cell r="C27">
            <v>2531</v>
          </cell>
          <cell r="D27" t="str">
            <v>France Eliminations</v>
          </cell>
          <cell r="E27" t="str">
            <v>MIS France Eliminations </v>
          </cell>
          <cell r="F27" t="str">
            <v>EUR</v>
          </cell>
          <cell r="G27" t="str">
            <v>EUR</v>
          </cell>
          <cell r="H27" t="str">
            <v>Elimination</v>
          </cell>
          <cell r="I27" t="str">
            <v>TOTMPT</v>
          </cell>
          <cell r="J27">
            <v>9090002531</v>
          </cell>
          <cell r="K27">
            <v>9000002531</v>
          </cell>
        </row>
        <row r="28">
          <cell r="A28">
            <v>2535</v>
          </cell>
          <cell r="B28">
            <v>2535</v>
          </cell>
          <cell r="C28">
            <v>2535</v>
          </cell>
          <cell r="D28" t="str">
            <v>ITB France</v>
          </cell>
          <cell r="E28" t="str">
            <v>MIS France Qasi </v>
          </cell>
          <cell r="F28" t="str">
            <v>EUR</v>
          </cell>
          <cell r="G28" t="str">
            <v>EUR</v>
          </cell>
          <cell r="H28" t="str">
            <v>Quasi</v>
          </cell>
          <cell r="I28" t="str">
            <v>TOTMPT</v>
          </cell>
          <cell r="J28">
            <v>9090002535</v>
          </cell>
          <cell r="K28">
            <v>9000002535</v>
          </cell>
        </row>
        <row r="29">
          <cell r="A29">
            <v>2536</v>
          </cell>
          <cell r="B29">
            <v>2536</v>
          </cell>
          <cell r="C29">
            <v>2536</v>
          </cell>
          <cell r="D29" t="str">
            <v>IP1 France Branch</v>
          </cell>
          <cell r="E29" t="str">
            <v>IP1 France Branch </v>
          </cell>
          <cell r="F29" t="str">
            <v>USD</v>
          </cell>
          <cell r="G29" t="str">
            <v>USD</v>
          </cell>
          <cell r="H29" t="str">
            <v>Quasi</v>
          </cell>
          <cell r="I29" t="str">
            <v>TOTMPT</v>
          </cell>
          <cell r="J29">
            <v>9090002536</v>
          </cell>
          <cell r="K29">
            <v>9000002536</v>
          </cell>
        </row>
        <row r="30">
          <cell r="A30">
            <v>2540</v>
          </cell>
          <cell r="B30">
            <v>2540</v>
          </cell>
          <cell r="C30">
            <v>2540</v>
          </cell>
          <cell r="D30" t="str">
            <v>ITB Netherlands Holding</v>
          </cell>
          <cell r="E30" t="str">
            <v>MISNetherlands Hldng Qasi</v>
          </cell>
          <cell r="F30" t="str">
            <v>EUR</v>
          </cell>
          <cell r="G30" t="str">
            <v>EUR</v>
          </cell>
          <cell r="H30" t="str">
            <v>Quasi</v>
          </cell>
          <cell r="I30" t="str">
            <v>TOTMPT</v>
          </cell>
          <cell r="J30">
            <v>9090002540</v>
          </cell>
          <cell r="K30">
            <v>9000002540</v>
          </cell>
        </row>
        <row r="31">
          <cell r="A31">
            <v>2541</v>
          </cell>
          <cell r="B31">
            <v>2541</v>
          </cell>
          <cell r="C31">
            <v>2541</v>
          </cell>
          <cell r="D31" t="str">
            <v>Netherlands Eliminations</v>
          </cell>
          <cell r="E31" t="str">
            <v>MIS Netherlands Elim </v>
          </cell>
          <cell r="F31" t="str">
            <v>EUR</v>
          </cell>
          <cell r="G31" t="str">
            <v>EUR</v>
          </cell>
          <cell r="H31" t="str">
            <v>Elimination</v>
          </cell>
          <cell r="I31" t="str">
            <v>TOTMPT</v>
          </cell>
          <cell r="J31">
            <v>9090002541</v>
          </cell>
          <cell r="K31">
            <v>9000002541</v>
          </cell>
        </row>
        <row r="32">
          <cell r="A32">
            <v>2545</v>
          </cell>
          <cell r="B32">
            <v>2545</v>
          </cell>
          <cell r="C32">
            <v>2545</v>
          </cell>
          <cell r="D32" t="str">
            <v>ITB Netherlands</v>
          </cell>
          <cell r="E32" t="str">
            <v>MIS Netherlands Qasi </v>
          </cell>
          <cell r="F32" t="str">
            <v>EUR</v>
          </cell>
          <cell r="G32" t="str">
            <v>EUR</v>
          </cell>
          <cell r="H32" t="str">
            <v>Quasi</v>
          </cell>
          <cell r="I32" t="str">
            <v>TOTMPT</v>
          </cell>
          <cell r="J32">
            <v>9090002545</v>
          </cell>
          <cell r="K32">
            <v>9000002545</v>
          </cell>
        </row>
        <row r="33">
          <cell r="A33">
            <v>2550</v>
          </cell>
          <cell r="B33">
            <v>2550</v>
          </cell>
          <cell r="C33">
            <v>2550</v>
          </cell>
          <cell r="D33" t="str">
            <v>ITB Virgin Islands</v>
          </cell>
          <cell r="E33" t="str">
            <v>MIS Virgin Islands </v>
          </cell>
          <cell r="F33" t="str">
            <v>USD</v>
          </cell>
          <cell r="G33" t="str">
            <v>USD</v>
          </cell>
          <cell r="H33" t="str">
            <v> </v>
          </cell>
          <cell r="I33" t="str">
            <v>TOTMPT</v>
          </cell>
          <cell r="J33">
            <v>9090002550</v>
          </cell>
          <cell r="K33">
            <v>9000002550</v>
          </cell>
        </row>
        <row r="34">
          <cell r="A34">
            <v>2560</v>
          </cell>
          <cell r="B34">
            <v>2560</v>
          </cell>
          <cell r="C34">
            <v>2560</v>
          </cell>
          <cell r="D34" t="str">
            <v>ITB Israel</v>
          </cell>
          <cell r="E34" t="str">
            <v>MIS Israel Qasi </v>
          </cell>
          <cell r="F34" t="str">
            <v>ILS</v>
          </cell>
          <cell r="G34" t="str">
            <v>ILS</v>
          </cell>
          <cell r="H34" t="str">
            <v>Quasi</v>
          </cell>
          <cell r="I34" t="str">
            <v>TOTMPT</v>
          </cell>
          <cell r="J34">
            <v>9090002560</v>
          </cell>
          <cell r="K34">
            <v>9000002560</v>
          </cell>
        </row>
        <row r="35">
          <cell r="A35">
            <v>2561</v>
          </cell>
          <cell r="B35">
            <v>2561</v>
          </cell>
          <cell r="C35">
            <v>2561</v>
          </cell>
          <cell r="D35" t="str">
            <v>Medcon Israel</v>
          </cell>
          <cell r="E35" t="str">
            <v>Medcon Israel </v>
          </cell>
          <cell r="F35" t="str">
            <v>ILS</v>
          </cell>
          <cell r="G35" t="str">
            <v>ILS</v>
          </cell>
          <cell r="H35" t="str">
            <v>Quasi</v>
          </cell>
          <cell r="I35" t="str">
            <v>TOTMPT</v>
          </cell>
          <cell r="J35">
            <v>9090002561</v>
          </cell>
          <cell r="K35">
            <v>9000002561</v>
          </cell>
        </row>
        <row r="36">
          <cell r="A36">
            <v>2562</v>
          </cell>
          <cell r="B36">
            <v>2562</v>
          </cell>
          <cell r="C36">
            <v>2562</v>
          </cell>
          <cell r="D36" t="str">
            <v>Medcon US</v>
          </cell>
          <cell r="E36" t="str">
            <v>Medcon US </v>
          </cell>
          <cell r="F36" t="str">
            <v>USD</v>
          </cell>
          <cell r="G36" t="str">
            <v>USD</v>
          </cell>
          <cell r="H36" t="str">
            <v>Quasi</v>
          </cell>
          <cell r="I36" t="str">
            <v>TOTMPT</v>
          </cell>
          <cell r="J36">
            <v>9090002562</v>
          </cell>
          <cell r="K36">
            <v>9000002562</v>
          </cell>
        </row>
        <row r="37">
          <cell r="A37">
            <v>2563</v>
          </cell>
          <cell r="B37">
            <v>2563</v>
          </cell>
          <cell r="C37">
            <v>2563</v>
          </cell>
          <cell r="D37" t="str">
            <v>Medcon UK</v>
          </cell>
          <cell r="E37" t="str">
            <v>Medcon UK </v>
          </cell>
          <cell r="F37" t="str">
            <v>GBP</v>
          </cell>
          <cell r="G37" t="str">
            <v>GBP</v>
          </cell>
          <cell r="H37" t="str">
            <v>Quasi</v>
          </cell>
          <cell r="I37" t="str">
            <v>TOTMPT</v>
          </cell>
          <cell r="J37">
            <v>9090002563</v>
          </cell>
          <cell r="K37">
            <v>9000002563</v>
          </cell>
        </row>
        <row r="38">
          <cell r="A38">
            <v>2565</v>
          </cell>
          <cell r="B38">
            <v>2565</v>
          </cell>
          <cell r="C38">
            <v>2565</v>
          </cell>
          <cell r="D38" t="str">
            <v>Medcon Eliminations</v>
          </cell>
          <cell r="E38" t="str">
            <v>Medcon Eliminations </v>
          </cell>
          <cell r="F38" t="str">
            <v>USD</v>
          </cell>
          <cell r="G38" t="str">
            <v>USD</v>
          </cell>
          <cell r="H38" t="str">
            <v>Elimination</v>
          </cell>
          <cell r="I38" t="str">
            <v>TOTMPT</v>
          </cell>
          <cell r="J38">
            <v>9090002565</v>
          </cell>
          <cell r="K38">
            <v>9000002565</v>
          </cell>
        </row>
        <row r="39">
          <cell r="A39">
            <v>2566</v>
          </cell>
          <cell r="B39">
            <v>2566</v>
          </cell>
          <cell r="C39">
            <v>2566</v>
          </cell>
          <cell r="D39" t="str">
            <v>Medcon US GAAP Adjustment</v>
          </cell>
          <cell r="E39" t="str">
            <v>Medcon US GAAP Adj </v>
          </cell>
          <cell r="F39" t="str">
            <v>ILS</v>
          </cell>
          <cell r="G39" t="str">
            <v>ILS</v>
          </cell>
          <cell r="H39" t="str">
            <v> </v>
          </cell>
          <cell r="I39" t="str">
            <v>TOTMPT</v>
          </cell>
          <cell r="J39">
            <v>9090002566</v>
          </cell>
          <cell r="K39">
            <v>9000002566</v>
          </cell>
        </row>
        <row r="40">
          <cell r="A40">
            <v>2567</v>
          </cell>
          <cell r="B40">
            <v>2567</v>
          </cell>
          <cell r="C40">
            <v>2567</v>
          </cell>
          <cell r="D40" t="str">
            <v>Medcon US GAAP Adjustment UK</v>
          </cell>
          <cell r="E40" t="str">
            <v>Medcon US GAAP Adj UK </v>
          </cell>
          <cell r="F40" t="str">
            <v>GBP</v>
          </cell>
          <cell r="G40" t="str">
            <v>GBP</v>
          </cell>
          <cell r="H40" t="str">
            <v> </v>
          </cell>
          <cell r="I40" t="str">
            <v>TOTMPT</v>
          </cell>
          <cell r="J40">
            <v>9090002567</v>
          </cell>
          <cell r="K40">
            <v>9000002567</v>
          </cell>
        </row>
        <row r="41">
          <cell r="A41">
            <v>2570</v>
          </cell>
          <cell r="C41">
            <v>2570</v>
          </cell>
          <cell r="D41" t="str">
            <v> </v>
          </cell>
          <cell r="E41" t="str">
            <v>MISIreland(CPG) Qasi Clos</v>
          </cell>
          <cell r="G41" t="str">
            <v>USD</v>
          </cell>
          <cell r="H41" t="str">
            <v>Pending Close</v>
          </cell>
          <cell r="I41" t="str">
            <v>N/A</v>
          </cell>
          <cell r="J41">
            <v>9090002570</v>
          </cell>
          <cell r="K41">
            <v>9000002570</v>
          </cell>
        </row>
        <row r="42">
          <cell r="A42">
            <v>2580</v>
          </cell>
          <cell r="B42">
            <v>2580</v>
          </cell>
          <cell r="C42">
            <v>2580</v>
          </cell>
          <cell r="D42" t="str">
            <v>McKHBOC (Holdings) Ltd.</v>
          </cell>
          <cell r="E42" t="str">
            <v>McKHBOC (Hldng) Ltd. Inac</v>
          </cell>
          <cell r="F42" t="str">
            <v>USD</v>
          </cell>
          <cell r="G42" t="str">
            <v>USD</v>
          </cell>
          <cell r="H42" t="str">
            <v>Pending Close</v>
          </cell>
          <cell r="I42" t="str">
            <v>TOTMPT</v>
          </cell>
          <cell r="J42">
            <v>9090002580</v>
          </cell>
          <cell r="K42">
            <v>9000002580</v>
          </cell>
        </row>
        <row r="43">
          <cell r="A43">
            <v>2581</v>
          </cell>
          <cell r="B43">
            <v>2581</v>
          </cell>
          <cell r="C43">
            <v>2581</v>
          </cell>
          <cell r="D43" t="str">
            <v>McKHBOC Intl SARL (Lux 1)</v>
          </cell>
          <cell r="E43" t="str">
            <v>McKHBOCIntlSARL(Lux 1)Ina</v>
          </cell>
          <cell r="F43" t="str">
            <v>USD</v>
          </cell>
          <cell r="G43" t="str">
            <v>EUR</v>
          </cell>
          <cell r="H43" t="str">
            <v>Pending Close</v>
          </cell>
          <cell r="I43" t="str">
            <v>N/A</v>
          </cell>
          <cell r="J43">
            <v>9090002581</v>
          </cell>
          <cell r="K43">
            <v>9000002581</v>
          </cell>
        </row>
        <row r="44">
          <cell r="A44">
            <v>2582</v>
          </cell>
          <cell r="B44">
            <v>2582</v>
          </cell>
          <cell r="C44">
            <v>2582</v>
          </cell>
          <cell r="D44" t="str">
            <v>McKHBOC Fin SARL (Lux 2)</v>
          </cell>
          <cell r="E44" t="str">
            <v>McKHBOCFinSARL(Lux 2)Inac</v>
          </cell>
          <cell r="F44" t="str">
            <v>USD</v>
          </cell>
          <cell r="G44" t="str">
            <v>EUR</v>
          </cell>
          <cell r="H44" t="str">
            <v>Pending Close</v>
          </cell>
          <cell r="I44" t="str">
            <v>N/A</v>
          </cell>
          <cell r="J44">
            <v>9090002582</v>
          </cell>
          <cell r="K44">
            <v>9000002582</v>
          </cell>
        </row>
        <row r="45">
          <cell r="A45">
            <v>2583</v>
          </cell>
          <cell r="B45">
            <v>2583</v>
          </cell>
          <cell r="C45">
            <v>2583</v>
          </cell>
          <cell r="D45" t="str">
            <v>McKHBOC Hold SARL (Lux 3)</v>
          </cell>
          <cell r="E45" t="str">
            <v>McKHBOCHldSARL(Lux 3)Inac</v>
          </cell>
          <cell r="F45" t="str">
            <v>USD</v>
          </cell>
          <cell r="G45" t="str">
            <v>EUR</v>
          </cell>
          <cell r="H45" t="str">
            <v>Pending Close</v>
          </cell>
          <cell r="I45" t="str">
            <v>N/A</v>
          </cell>
          <cell r="J45">
            <v>9090002583</v>
          </cell>
          <cell r="K45">
            <v>9000002583</v>
          </cell>
        </row>
        <row r="46">
          <cell r="A46">
            <v>2584</v>
          </cell>
          <cell r="B46">
            <v>2584</v>
          </cell>
          <cell r="C46">
            <v>2584</v>
          </cell>
          <cell r="D46" t="str">
            <v>McK Information Solutions Capital SARL</v>
          </cell>
          <cell r="E46" t="str">
            <v>McKInfoSol Cptl SARL Inac</v>
          </cell>
          <cell r="F46" t="str">
            <v>USD</v>
          </cell>
          <cell r="G46" t="str">
            <v>EUR</v>
          </cell>
          <cell r="H46" t="str">
            <v>Pending Close</v>
          </cell>
          <cell r="I46" t="str">
            <v>N/A</v>
          </cell>
          <cell r="J46">
            <v>9090002584</v>
          </cell>
          <cell r="K46">
            <v>9000002584</v>
          </cell>
        </row>
        <row r="47">
          <cell r="A47">
            <v>2585</v>
          </cell>
          <cell r="B47">
            <v>2585</v>
          </cell>
          <cell r="C47">
            <v>2585</v>
          </cell>
          <cell r="D47" t="str">
            <v>McKHBOC Ireland Ltd.</v>
          </cell>
          <cell r="E47" t="str">
            <v>McKHBOC Ireland Ltd. </v>
          </cell>
          <cell r="F47" t="str">
            <v>USD</v>
          </cell>
          <cell r="G47" t="str">
            <v>EUR</v>
          </cell>
          <cell r="H47" t="str">
            <v> </v>
          </cell>
          <cell r="I47" t="str">
            <v>N/A</v>
          </cell>
          <cell r="J47">
            <v>9090002585</v>
          </cell>
          <cell r="K47">
            <v>9000002585</v>
          </cell>
        </row>
        <row r="48">
          <cell r="A48">
            <v>2586</v>
          </cell>
          <cell r="B48">
            <v>2586</v>
          </cell>
          <cell r="C48">
            <v>2586</v>
          </cell>
          <cell r="D48" t="str">
            <v>Luxembourgh Eliminations</v>
          </cell>
          <cell r="E48" t="str">
            <v>Luxembourg Eliminations </v>
          </cell>
          <cell r="F48" t="str">
            <v>EUR</v>
          </cell>
          <cell r="G48" t="str">
            <v>EUR</v>
          </cell>
          <cell r="H48" t="str">
            <v>Elimination</v>
          </cell>
          <cell r="I48" t="str">
            <v>TOTMPT</v>
          </cell>
          <cell r="J48">
            <v>9090002586</v>
          </cell>
          <cell r="K48">
            <v>9000002586</v>
          </cell>
        </row>
        <row r="49">
          <cell r="A49">
            <v>2587</v>
          </cell>
          <cell r="B49">
            <v>2587</v>
          </cell>
          <cell r="C49">
            <v>2587</v>
          </cell>
          <cell r="D49" t="str">
            <v>Ireland Eliminations</v>
          </cell>
          <cell r="E49" t="str">
            <v>Ireland Eliminations </v>
          </cell>
          <cell r="F49" t="str">
            <v>USD</v>
          </cell>
          <cell r="G49" t="str">
            <v>USD</v>
          </cell>
          <cell r="H49" t="str">
            <v>Elimination</v>
          </cell>
          <cell r="I49" t="str">
            <v>TOTMPT</v>
          </cell>
          <cell r="J49">
            <v>9090002587</v>
          </cell>
          <cell r="K49">
            <v>9000002587</v>
          </cell>
        </row>
        <row r="50">
          <cell r="A50">
            <v>2590</v>
          </cell>
          <cell r="B50">
            <v>2590</v>
          </cell>
          <cell r="C50">
            <v>2590</v>
          </cell>
          <cell r="D50" t="str">
            <v>ITB Eliminations</v>
          </cell>
          <cell r="E50" t="str">
            <v>MIS Eliminations </v>
          </cell>
          <cell r="F50" t="str">
            <v>USD</v>
          </cell>
          <cell r="G50" t="str">
            <v>USD</v>
          </cell>
          <cell r="H50" t="str">
            <v>Elimination</v>
          </cell>
          <cell r="I50" t="str">
            <v>TOTMPT</v>
          </cell>
          <cell r="J50">
            <v>9090002590</v>
          </cell>
          <cell r="K50">
            <v>9000002590</v>
          </cell>
        </row>
        <row r="51">
          <cell r="A51">
            <v>2591</v>
          </cell>
          <cell r="B51">
            <v>2591</v>
          </cell>
          <cell r="C51">
            <v>2591</v>
          </cell>
          <cell r="D51" t="str">
            <v>IP1 MAH Branch</v>
          </cell>
          <cell r="E51" t="str">
            <v>IP1 MAH Branch </v>
          </cell>
          <cell r="F51" t="str">
            <v>USD</v>
          </cell>
          <cell r="G51" t="str">
            <v>USD</v>
          </cell>
          <cell r="H51" t="str">
            <v> </v>
          </cell>
          <cell r="I51" t="str">
            <v>TOTMPT</v>
          </cell>
          <cell r="J51">
            <v>9090002591</v>
          </cell>
          <cell r="K51">
            <v>9000002591</v>
          </cell>
        </row>
        <row r="52">
          <cell r="A52">
            <v>2592</v>
          </cell>
          <cell r="B52">
            <v>2592</v>
          </cell>
          <cell r="C52">
            <v>2592</v>
          </cell>
          <cell r="D52" t="str">
            <v>IP1 MAH Branch 2</v>
          </cell>
          <cell r="E52" t="str">
            <v>IP1 MAH Branch 2 </v>
          </cell>
          <cell r="F52" t="str">
            <v>USD</v>
          </cell>
          <cell r="G52" t="str">
            <v>USD</v>
          </cell>
          <cell r="H52" t="str">
            <v> </v>
          </cell>
          <cell r="I52" t="str">
            <v>TOTMPT</v>
          </cell>
          <cell r="J52">
            <v>9090002592</v>
          </cell>
          <cell r="K52">
            <v>9000002592</v>
          </cell>
        </row>
        <row r="53">
          <cell r="A53">
            <v>2594</v>
          </cell>
          <cell r="B53">
            <v>2594</v>
          </cell>
          <cell r="C53">
            <v>2594</v>
          </cell>
          <cell r="D53" t="str">
            <v>MAH Asia Pacific</v>
          </cell>
          <cell r="E53" t="str">
            <v>MAH Asia-Pacific </v>
          </cell>
          <cell r="F53" t="str">
            <v>USD</v>
          </cell>
          <cell r="G53" t="str">
            <v>USD</v>
          </cell>
          <cell r="H53" t="str">
            <v> </v>
          </cell>
          <cell r="I53" t="str">
            <v>TOTMPT</v>
          </cell>
          <cell r="J53">
            <v>9090002594</v>
          </cell>
          <cell r="K53">
            <v>9000002594</v>
          </cell>
        </row>
        <row r="54">
          <cell r="A54">
            <v>2595</v>
          </cell>
          <cell r="B54">
            <v>2595</v>
          </cell>
          <cell r="C54">
            <v>2595</v>
          </cell>
          <cell r="D54" t="str">
            <v>ITB - CACD Offset</v>
          </cell>
          <cell r="E54" t="str">
            <v>CACD - MPT QASI </v>
          </cell>
          <cell r="F54" t="str">
            <v>USD</v>
          </cell>
          <cell r="G54" t="str">
            <v>USD</v>
          </cell>
          <cell r="H54" t="str">
            <v>Quasi</v>
          </cell>
          <cell r="I54" t="str">
            <v>TOTMPT</v>
          </cell>
          <cell r="J54">
            <v>9090002595</v>
          </cell>
          <cell r="K54">
            <v>9000002595</v>
          </cell>
        </row>
        <row r="55">
          <cell r="A55">
            <v>2596</v>
          </cell>
          <cell r="B55">
            <v>2596</v>
          </cell>
          <cell r="C55">
            <v>2596</v>
          </cell>
          <cell r="D55" t="str">
            <v>MMS - MPT</v>
          </cell>
          <cell r="E55" t="str">
            <v>MMS - MPT </v>
          </cell>
          <cell r="F55" t="str">
            <v>USD</v>
          </cell>
          <cell r="G55" t="str">
            <v>USD</v>
          </cell>
          <cell r="H55" t="str">
            <v> </v>
          </cell>
          <cell r="I55" t="str">
            <v>TOTMPT</v>
          </cell>
          <cell r="J55">
            <v>9090002596</v>
          </cell>
          <cell r="K55">
            <v>9000002596</v>
          </cell>
        </row>
        <row r="56">
          <cell r="A56">
            <v>2597</v>
          </cell>
          <cell r="B56">
            <v>2597</v>
          </cell>
          <cell r="C56">
            <v>2597</v>
          </cell>
          <cell r="D56" t="str">
            <v>MPT Automation</v>
          </cell>
          <cell r="E56" t="str">
            <v>MPT Automation </v>
          </cell>
          <cell r="F56" t="str">
            <v>USD</v>
          </cell>
          <cell r="G56" t="str">
            <v>USD</v>
          </cell>
          <cell r="H56" t="str">
            <v>Quasi</v>
          </cell>
          <cell r="I56" t="str">
            <v>TOTMPT</v>
          </cell>
          <cell r="J56">
            <v>9090002597</v>
          </cell>
          <cell r="K56">
            <v>9000002597</v>
          </cell>
        </row>
        <row r="57">
          <cell r="A57">
            <v>2598</v>
          </cell>
          <cell r="B57">
            <v>2598</v>
          </cell>
          <cell r="C57">
            <v>2598</v>
          </cell>
          <cell r="D57" t="str">
            <v>MPT Automation Canada</v>
          </cell>
          <cell r="E57" t="str">
            <v>MPT Automation Canada </v>
          </cell>
          <cell r="F57" t="str">
            <v>CAD</v>
          </cell>
          <cell r="G57" t="str">
            <v>CAD</v>
          </cell>
          <cell r="H57" t="str">
            <v>Quasi</v>
          </cell>
          <cell r="I57" t="str">
            <v>TOTMPT</v>
          </cell>
          <cell r="J57">
            <v>9090002598</v>
          </cell>
          <cell r="K57">
            <v>9000002598</v>
          </cell>
        </row>
        <row r="58">
          <cell r="A58">
            <v>2599</v>
          </cell>
          <cell r="B58">
            <v>2599</v>
          </cell>
          <cell r="C58">
            <v>2599</v>
          </cell>
          <cell r="D58" t="str">
            <v>MPT Automation Elim</v>
          </cell>
          <cell r="E58" t="str">
            <v>MPT Automation Eliminatio</v>
          </cell>
          <cell r="F58" t="str">
            <v>USD</v>
          </cell>
          <cell r="G58" t="str">
            <v>USD</v>
          </cell>
          <cell r="H58" t="str">
            <v>Elimination</v>
          </cell>
          <cell r="I58" t="str">
            <v>TOTMPT</v>
          </cell>
          <cell r="J58">
            <v>9090002599</v>
          </cell>
          <cell r="K58">
            <v>9000002599</v>
          </cell>
        </row>
        <row r="59">
          <cell r="A59">
            <v>2600</v>
          </cell>
          <cell r="B59">
            <v>2600</v>
          </cell>
          <cell r="C59">
            <v>2600</v>
          </cell>
          <cell r="D59" t="str">
            <v>HBOC Services Corp</v>
          </cell>
          <cell r="E59" t="str">
            <v>McKesson Svcs LLC CLOS </v>
          </cell>
          <cell r="F59" t="str">
            <v>USD</v>
          </cell>
          <cell r="G59" t="str">
            <v>USD</v>
          </cell>
          <cell r="H59" t="str">
            <v>Closed</v>
          </cell>
          <cell r="I59" t="str">
            <v>TOTMPT</v>
          </cell>
          <cell r="J59">
            <v>9090002600</v>
          </cell>
          <cell r="K59">
            <v>9000002600</v>
          </cell>
        </row>
        <row r="60">
          <cell r="A60">
            <v>2605</v>
          </cell>
          <cell r="B60">
            <v>2605</v>
          </cell>
          <cell r="C60">
            <v>2605</v>
          </cell>
          <cell r="D60" t="str">
            <v>Medical Imaging SRL Elimination</v>
          </cell>
          <cell r="E60" t="str">
            <v>MISRL Elimination </v>
          </cell>
          <cell r="F60" t="str">
            <v>USD</v>
          </cell>
          <cell r="G60" t="str">
            <v>USD</v>
          </cell>
          <cell r="H60" t="str">
            <v>Elimination</v>
          </cell>
          <cell r="I60" t="str">
            <v>TOTMPT</v>
          </cell>
          <cell r="J60">
            <v>9090002605</v>
          </cell>
          <cell r="K60">
            <v>9000002605</v>
          </cell>
        </row>
        <row r="61">
          <cell r="A61">
            <v>2610</v>
          </cell>
          <cell r="B61">
            <v>2610</v>
          </cell>
          <cell r="C61">
            <v>2610</v>
          </cell>
          <cell r="D61" t="str">
            <v>HBOC Eliminations</v>
          </cell>
          <cell r="E61" t="str">
            <v>MCKHBOC Svcs Elims CLOS </v>
          </cell>
          <cell r="F61" t="str">
            <v>USD</v>
          </cell>
          <cell r="G61" t="str">
            <v>USD</v>
          </cell>
          <cell r="H61" t="str">
            <v>Closed</v>
          </cell>
          <cell r="I61" t="str">
            <v>TOTMPT</v>
          </cell>
          <cell r="J61">
            <v>9090002610</v>
          </cell>
          <cell r="K61">
            <v>9000002610</v>
          </cell>
        </row>
        <row r="62">
          <cell r="A62">
            <v>2615</v>
          </cell>
          <cell r="B62">
            <v>2615</v>
          </cell>
          <cell r="C62">
            <v>2615</v>
          </cell>
          <cell r="D62" t="str">
            <v>McK Intl Nova Scotia ULC Elimination</v>
          </cell>
          <cell r="E62" t="str">
            <v>Canco1 Elimination </v>
          </cell>
          <cell r="F62" t="str">
            <v>CAD</v>
          </cell>
          <cell r="G62" t="str">
            <v>CAD</v>
          </cell>
          <cell r="H62" t="str">
            <v>Elimination</v>
          </cell>
          <cell r="I62" t="str">
            <v>TOTMPT</v>
          </cell>
          <cell r="J62">
            <v>9090002615</v>
          </cell>
          <cell r="K62">
            <v>9000002615</v>
          </cell>
        </row>
        <row r="63">
          <cell r="A63">
            <v>2619</v>
          </cell>
          <cell r="B63">
            <v>2619</v>
          </cell>
          <cell r="C63">
            <v>2619</v>
          </cell>
          <cell r="D63" t="str">
            <v>ALI Consolidated Operations</v>
          </cell>
          <cell r="E63" t="str">
            <v>A.L.I. Consol USD </v>
          </cell>
          <cell r="F63" t="str">
            <v>USD</v>
          </cell>
          <cell r="G63" t="str">
            <v>USD</v>
          </cell>
          <cell r="H63" t="str">
            <v> </v>
          </cell>
          <cell r="I63" t="str">
            <v>TOTMPT</v>
          </cell>
          <cell r="J63">
            <v>9090002619</v>
          </cell>
          <cell r="K63">
            <v>9000002619</v>
          </cell>
        </row>
        <row r="64">
          <cell r="A64">
            <v>2620</v>
          </cell>
          <cell r="B64">
            <v>2620</v>
          </cell>
          <cell r="C64">
            <v>2620</v>
          </cell>
          <cell r="D64" t="str">
            <v>A.L.I. Technologies Inc.</v>
          </cell>
          <cell r="E64" t="str">
            <v>M.I.G. </v>
          </cell>
          <cell r="F64" t="str">
            <v>CAD</v>
          </cell>
          <cell r="G64" t="str">
            <v>CAD</v>
          </cell>
          <cell r="H64" t="str">
            <v> </v>
          </cell>
          <cell r="I64" t="str">
            <v>TOTMPT</v>
          </cell>
          <cell r="J64">
            <v>9090002620</v>
          </cell>
          <cell r="K64">
            <v>9000002620</v>
          </cell>
        </row>
        <row r="65">
          <cell r="A65">
            <v>2621</v>
          </cell>
          <cell r="B65">
            <v>2621</v>
          </cell>
          <cell r="C65">
            <v>2621</v>
          </cell>
          <cell r="D65" t="str">
            <v>A.L.I. Imaging Systems Corp.</v>
          </cell>
          <cell r="E65" t="str">
            <v>ALI Imaging Systems Corp </v>
          </cell>
          <cell r="F65" t="str">
            <v>USD</v>
          </cell>
          <cell r="G65" t="str">
            <v>USD</v>
          </cell>
          <cell r="H65" t="str">
            <v> </v>
          </cell>
          <cell r="I65" t="str">
            <v>TOTMPT</v>
          </cell>
          <cell r="J65">
            <v>9090002621</v>
          </cell>
          <cell r="K65">
            <v>9000002621</v>
          </cell>
        </row>
        <row r="66">
          <cell r="A66">
            <v>2622</v>
          </cell>
          <cell r="B66">
            <v>2622</v>
          </cell>
          <cell r="C66">
            <v>2622</v>
          </cell>
          <cell r="D66" t="str">
            <v>McKesson Intl. Nova Scotia ULC</v>
          </cell>
          <cell r="E66" t="str">
            <v>McK Int'l Nova Scotia ULC</v>
          </cell>
          <cell r="F66" t="str">
            <v>CAD</v>
          </cell>
          <cell r="G66" t="str">
            <v>CAD</v>
          </cell>
          <cell r="H66" t="str">
            <v> </v>
          </cell>
          <cell r="I66" t="str">
            <v>TOTMPT</v>
          </cell>
          <cell r="J66">
            <v>9090002622</v>
          </cell>
          <cell r="K66">
            <v>9000002622</v>
          </cell>
        </row>
        <row r="67">
          <cell r="A67">
            <v>2623</v>
          </cell>
          <cell r="B67">
            <v>2623</v>
          </cell>
          <cell r="C67">
            <v>2623</v>
          </cell>
          <cell r="D67" t="str">
            <v>McK Info Sol Holdings II S.a.r.l.</v>
          </cell>
          <cell r="E67" t="str">
            <v>McK Info Sol Hold II Sarl</v>
          </cell>
          <cell r="F67" t="str">
            <v>USD</v>
          </cell>
          <cell r="G67" t="str">
            <v>USD</v>
          </cell>
          <cell r="H67" t="str">
            <v> </v>
          </cell>
          <cell r="I67" t="str">
            <v>TOTMPT</v>
          </cell>
          <cell r="J67">
            <v>9090002623</v>
          </cell>
          <cell r="K67">
            <v>9000002623</v>
          </cell>
        </row>
        <row r="68">
          <cell r="A68">
            <v>2624</v>
          </cell>
          <cell r="B68">
            <v>2624</v>
          </cell>
          <cell r="C68">
            <v>2624</v>
          </cell>
          <cell r="D68" t="str">
            <v>A.L.I. Technologies Intl. LLC</v>
          </cell>
          <cell r="E68" t="str">
            <v>ALI Tech Int'l LLC </v>
          </cell>
          <cell r="F68" t="str">
            <v>USD</v>
          </cell>
          <cell r="G68" t="str">
            <v>USD</v>
          </cell>
          <cell r="H68" t="str">
            <v> </v>
          </cell>
          <cell r="I68" t="str">
            <v>TOTMPT</v>
          </cell>
          <cell r="J68">
            <v>9090002624</v>
          </cell>
          <cell r="K68">
            <v>9000002624</v>
          </cell>
        </row>
        <row r="69">
          <cell r="A69">
            <v>2625</v>
          </cell>
          <cell r="B69">
            <v>2625</v>
          </cell>
          <cell r="C69">
            <v>2625</v>
          </cell>
          <cell r="D69" t="str">
            <v>A.L.I. Technologies (Europe) BV</v>
          </cell>
          <cell r="E69" t="str">
            <v>ALI Tech (Europe) BV </v>
          </cell>
          <cell r="F69" t="str">
            <v>EUR</v>
          </cell>
          <cell r="G69" t="str">
            <v>EUR</v>
          </cell>
          <cell r="H69" t="str">
            <v> </v>
          </cell>
          <cell r="I69" t="str">
            <v>TOTMPT</v>
          </cell>
          <cell r="J69">
            <v>9090002625</v>
          </cell>
          <cell r="K69">
            <v>9000002625</v>
          </cell>
        </row>
        <row r="70">
          <cell r="A70">
            <v>2626</v>
          </cell>
          <cell r="B70">
            <v>2626</v>
          </cell>
          <cell r="C70">
            <v>2626</v>
          </cell>
          <cell r="D70" t="str">
            <v>A.L.I. Technologies (Deutschland) GmbH</v>
          </cell>
          <cell r="E70" t="str">
            <v>ALI Tech (De) GmbH </v>
          </cell>
          <cell r="F70" t="str">
            <v>EUR</v>
          </cell>
          <cell r="G70" t="str">
            <v>EUR</v>
          </cell>
          <cell r="H70" t="str">
            <v> </v>
          </cell>
          <cell r="I70" t="str">
            <v>TOTMPT</v>
          </cell>
          <cell r="J70">
            <v>9090002626</v>
          </cell>
          <cell r="K70">
            <v>9000002626</v>
          </cell>
        </row>
        <row r="71">
          <cell r="A71">
            <v>2627</v>
          </cell>
          <cell r="B71">
            <v>2627</v>
          </cell>
          <cell r="C71">
            <v>2627</v>
          </cell>
          <cell r="D71" t="str">
            <v>Medical Imaging SRL</v>
          </cell>
          <cell r="E71" t="str">
            <v>Medical Imaging SRL </v>
          </cell>
          <cell r="F71" t="str">
            <v>USD</v>
          </cell>
          <cell r="G71" t="str">
            <v>USD</v>
          </cell>
          <cell r="H71" t="str">
            <v> </v>
          </cell>
          <cell r="I71" t="str">
            <v>TOTMPT</v>
          </cell>
          <cell r="J71">
            <v>9090002627</v>
          </cell>
          <cell r="K71">
            <v>9000002627</v>
          </cell>
        </row>
        <row r="72">
          <cell r="A72">
            <v>2628</v>
          </cell>
          <cell r="B72">
            <v>2628</v>
          </cell>
          <cell r="C72">
            <v>2628</v>
          </cell>
          <cell r="D72" t="str">
            <v>A.L.I. Holdings LLC</v>
          </cell>
          <cell r="E72" t="str">
            <v>ALI Holdings LLC </v>
          </cell>
          <cell r="F72" t="str">
            <v>USD</v>
          </cell>
          <cell r="G72" t="str">
            <v>USD</v>
          </cell>
          <cell r="H72" t="str">
            <v> </v>
          </cell>
          <cell r="I72" t="str">
            <v>TOTMPT</v>
          </cell>
          <cell r="J72">
            <v>9090002628</v>
          </cell>
          <cell r="K72">
            <v>9000002628</v>
          </cell>
        </row>
        <row r="73">
          <cell r="A73">
            <v>2629</v>
          </cell>
          <cell r="B73">
            <v>2629</v>
          </cell>
          <cell r="C73">
            <v>2629</v>
          </cell>
          <cell r="D73" t="str">
            <v>McK Info Sol Holding I SRL</v>
          </cell>
          <cell r="E73" t="str">
            <v>McK Info Sol Hold I SRL </v>
          </cell>
          <cell r="F73" t="str">
            <v>USD</v>
          </cell>
          <cell r="G73" t="str">
            <v>USD</v>
          </cell>
          <cell r="H73" t="str">
            <v> </v>
          </cell>
          <cell r="I73" t="str">
            <v>TOTMPT</v>
          </cell>
          <cell r="J73">
            <v>9090002629</v>
          </cell>
          <cell r="K73">
            <v>9000002629</v>
          </cell>
        </row>
        <row r="74">
          <cell r="A74">
            <v>2630</v>
          </cell>
          <cell r="B74">
            <v>2630</v>
          </cell>
          <cell r="C74">
            <v>2630</v>
          </cell>
          <cell r="D74" t="str">
            <v>McK Info Solutions I SRL</v>
          </cell>
          <cell r="E74" t="str">
            <v>McK Info Sol I SRL </v>
          </cell>
          <cell r="F74" t="str">
            <v>USD</v>
          </cell>
          <cell r="G74" t="str">
            <v>USD</v>
          </cell>
          <cell r="H74" t="str">
            <v> </v>
          </cell>
          <cell r="I74" t="str">
            <v>TOTMPT</v>
          </cell>
          <cell r="J74">
            <v>9090002630</v>
          </cell>
          <cell r="K74">
            <v>9000002630</v>
          </cell>
        </row>
        <row r="75">
          <cell r="A75">
            <v>2631</v>
          </cell>
          <cell r="B75">
            <v>2631</v>
          </cell>
          <cell r="C75">
            <v>2631</v>
          </cell>
          <cell r="D75" t="str">
            <v>McK International LLC</v>
          </cell>
          <cell r="E75" t="str">
            <v>McK International LLC </v>
          </cell>
          <cell r="F75" t="str">
            <v>USD</v>
          </cell>
          <cell r="G75" t="str">
            <v>USD</v>
          </cell>
          <cell r="H75" t="str">
            <v> </v>
          </cell>
          <cell r="I75" t="str">
            <v>TOTMPT</v>
          </cell>
          <cell r="J75">
            <v>9090002631</v>
          </cell>
          <cell r="K75">
            <v>9000002631</v>
          </cell>
        </row>
        <row r="76">
          <cell r="A76">
            <v>2650</v>
          </cell>
          <cell r="B76">
            <v>2650</v>
          </cell>
          <cell r="C76">
            <v>2650</v>
          </cell>
          <cell r="D76" t="str">
            <v>PerSe Technologies Inc</v>
          </cell>
          <cell r="E76" t="str">
            <v>Per-Se Technologies, Inc.</v>
          </cell>
          <cell r="F76" t="str">
            <v>USD</v>
          </cell>
          <cell r="G76" t="str">
            <v>USD</v>
          </cell>
          <cell r="H76" t="str">
            <v>Quasi</v>
          </cell>
          <cell r="I76" t="str">
            <v>TOTMPT</v>
          </cell>
          <cell r="J76">
            <v>9090002650</v>
          </cell>
          <cell r="K76">
            <v>9000002650</v>
          </cell>
        </row>
        <row r="77">
          <cell r="A77">
            <v>2651</v>
          </cell>
          <cell r="B77">
            <v>2651</v>
          </cell>
          <cell r="C77">
            <v>2651</v>
          </cell>
          <cell r="D77" t="str">
            <v>PST Services Inc</v>
          </cell>
          <cell r="E77" t="str">
            <v>PST Services Inc. Georgia</v>
          </cell>
          <cell r="F77" t="str">
            <v>USD</v>
          </cell>
          <cell r="G77" t="str">
            <v>USD</v>
          </cell>
          <cell r="H77" t="str">
            <v>Quasi</v>
          </cell>
          <cell r="I77" t="str">
            <v>TOTMPT</v>
          </cell>
          <cell r="J77">
            <v>9090002651</v>
          </cell>
          <cell r="K77">
            <v>9000002651</v>
          </cell>
        </row>
        <row r="78">
          <cell r="A78">
            <v>2652</v>
          </cell>
          <cell r="B78">
            <v>2652</v>
          </cell>
          <cell r="C78">
            <v>2652</v>
          </cell>
          <cell r="D78" t="str">
            <v>PST Products LLC California</v>
          </cell>
          <cell r="E78" t="str">
            <v>PST Products LLC Calif </v>
          </cell>
          <cell r="F78" t="str">
            <v>USD</v>
          </cell>
          <cell r="G78" t="str">
            <v>USD</v>
          </cell>
          <cell r="H78" t="str">
            <v>Quasi</v>
          </cell>
          <cell r="I78" t="str">
            <v>TOTMPT</v>
          </cell>
          <cell r="J78">
            <v>9090002652</v>
          </cell>
          <cell r="K78">
            <v>9000002652</v>
          </cell>
        </row>
        <row r="79">
          <cell r="A79">
            <v>2653</v>
          </cell>
          <cell r="B79">
            <v>2653</v>
          </cell>
          <cell r="C79">
            <v>2653</v>
          </cell>
          <cell r="D79" t="str">
            <v>Knowledgeable Healthcare Solutions</v>
          </cell>
          <cell r="E79" t="str">
            <v>Knowledgeable HC Solution</v>
          </cell>
          <cell r="F79" t="str">
            <v>USD</v>
          </cell>
          <cell r="G79" t="str">
            <v>USD</v>
          </cell>
          <cell r="H79" t="str">
            <v>Quasi</v>
          </cell>
          <cell r="I79" t="str">
            <v>TOTMPT</v>
          </cell>
          <cell r="J79">
            <v>9090002653</v>
          </cell>
          <cell r="K79">
            <v>9000002653</v>
          </cell>
        </row>
        <row r="80">
          <cell r="A80">
            <v>2654</v>
          </cell>
          <cell r="B80">
            <v>2654</v>
          </cell>
          <cell r="C80">
            <v>2654</v>
          </cell>
          <cell r="D80" t="str">
            <v>PerSe Technologies Limited UK</v>
          </cell>
          <cell r="E80" t="str">
            <v>Per Se Tech UK Limited </v>
          </cell>
          <cell r="F80" t="str">
            <v>GBP</v>
          </cell>
          <cell r="G80" t="str">
            <v>GBP</v>
          </cell>
          <cell r="H80" t="str">
            <v>Quasi</v>
          </cell>
          <cell r="I80" t="str">
            <v>TOTMPT</v>
          </cell>
          <cell r="J80">
            <v>9090002654</v>
          </cell>
          <cell r="K80">
            <v>9000002654</v>
          </cell>
        </row>
        <row r="81">
          <cell r="A81">
            <v>2655</v>
          </cell>
          <cell r="B81">
            <v>2655</v>
          </cell>
          <cell r="C81">
            <v>2655</v>
          </cell>
          <cell r="D81" t="str">
            <v>PerSe Technologies Canada Inc</v>
          </cell>
          <cell r="E81" t="str">
            <v>Per-Se Tech Canada </v>
          </cell>
          <cell r="F81" t="str">
            <v>CAD</v>
          </cell>
          <cell r="G81" t="str">
            <v>CAD</v>
          </cell>
          <cell r="H81" t="str">
            <v>Quasi</v>
          </cell>
          <cell r="I81" t="str">
            <v>TOTMPT</v>
          </cell>
          <cell r="J81">
            <v>9090002655</v>
          </cell>
          <cell r="K81">
            <v>9000002655</v>
          </cell>
        </row>
        <row r="82">
          <cell r="A82">
            <v>2656</v>
          </cell>
          <cell r="B82">
            <v>2656</v>
          </cell>
          <cell r="C82">
            <v>2656</v>
          </cell>
          <cell r="D82" t="str">
            <v>PerSe Technologies Australia</v>
          </cell>
          <cell r="E82" t="str">
            <v>Per-Se Tech Australia </v>
          </cell>
          <cell r="F82" t="str">
            <v>AUD</v>
          </cell>
          <cell r="G82" t="str">
            <v>AUD</v>
          </cell>
          <cell r="H82" t="str">
            <v>Quasi</v>
          </cell>
          <cell r="I82" t="str">
            <v>TOTMPT</v>
          </cell>
          <cell r="J82">
            <v>9090002656</v>
          </cell>
          <cell r="K82">
            <v>9000002656</v>
          </cell>
        </row>
        <row r="83">
          <cell r="A83">
            <v>2657</v>
          </cell>
          <cell r="B83">
            <v>2657</v>
          </cell>
          <cell r="C83">
            <v>2657</v>
          </cell>
          <cell r="D83" t="str">
            <v>PerSe Transaction Services</v>
          </cell>
          <cell r="E83" t="str">
            <v>Per-Se Trans Svcs Ohio </v>
          </cell>
          <cell r="F83" t="str">
            <v>USD</v>
          </cell>
          <cell r="G83" t="str">
            <v>USD</v>
          </cell>
          <cell r="H83" t="str">
            <v>Quasi</v>
          </cell>
          <cell r="I83" t="str">
            <v>TOTMPT</v>
          </cell>
          <cell r="J83">
            <v>9090002657</v>
          </cell>
          <cell r="K83">
            <v>9000002657</v>
          </cell>
        </row>
        <row r="84">
          <cell r="A84">
            <v>2658</v>
          </cell>
          <cell r="B84">
            <v>2658</v>
          </cell>
          <cell r="C84">
            <v>2658</v>
          </cell>
          <cell r="D84" t="str">
            <v>Patient Acct Mgmt Services Inc</v>
          </cell>
          <cell r="E84" t="str">
            <v>Patient Acct Mgt Ohio </v>
          </cell>
          <cell r="F84" t="str">
            <v>USD</v>
          </cell>
          <cell r="G84" t="str">
            <v>USD</v>
          </cell>
          <cell r="H84" t="str">
            <v>Quasi</v>
          </cell>
          <cell r="I84" t="str">
            <v>TOTMPT</v>
          </cell>
          <cell r="J84">
            <v>9090002658</v>
          </cell>
          <cell r="K84">
            <v>9000002658</v>
          </cell>
        </row>
        <row r="85">
          <cell r="A85">
            <v>2659</v>
          </cell>
          <cell r="B85">
            <v>2659</v>
          </cell>
          <cell r="C85">
            <v>2659</v>
          </cell>
          <cell r="D85" t="str">
            <v>NDC Health Corporation</v>
          </cell>
          <cell r="E85" t="str">
            <v>NDC Health Corp Delaware </v>
          </cell>
          <cell r="F85" t="str">
            <v>USD</v>
          </cell>
          <cell r="G85" t="str">
            <v>USD</v>
          </cell>
          <cell r="H85" t="str">
            <v>Quasi</v>
          </cell>
          <cell r="I85" t="str">
            <v>TOTMPT</v>
          </cell>
          <cell r="J85">
            <v>9090002659</v>
          </cell>
          <cell r="K85">
            <v>9000002659</v>
          </cell>
        </row>
        <row r="86">
          <cell r="A86">
            <v>2660</v>
          </cell>
          <cell r="B86">
            <v>2660</v>
          </cell>
          <cell r="C86">
            <v>2660</v>
          </cell>
          <cell r="D86" t="str">
            <v>NDC Health Pharmacy Sys and Srvcs</v>
          </cell>
          <cell r="E86" t="str">
            <v>NDC Health Phcy Sys </v>
          </cell>
          <cell r="F86" t="str">
            <v>USD</v>
          </cell>
          <cell r="G86" t="str">
            <v>USD</v>
          </cell>
          <cell r="H86" t="str">
            <v>Quasi</v>
          </cell>
          <cell r="I86" t="str">
            <v>TOTMPT</v>
          </cell>
          <cell r="J86">
            <v>9090002660</v>
          </cell>
          <cell r="K86">
            <v>9000002660</v>
          </cell>
        </row>
        <row r="87">
          <cell r="A87">
            <v>2661</v>
          </cell>
          <cell r="B87">
            <v>2661</v>
          </cell>
          <cell r="C87">
            <v>2661</v>
          </cell>
          <cell r="D87" t="str">
            <v>NDC Health Pharmacy Sys and Srvcs Canada</v>
          </cell>
          <cell r="E87" t="str">
            <v>NDC Health Sys Canada </v>
          </cell>
          <cell r="F87" t="str">
            <v>CAD</v>
          </cell>
          <cell r="G87" t="str">
            <v>CAD</v>
          </cell>
          <cell r="H87" t="str">
            <v>Quasi</v>
          </cell>
          <cell r="I87" t="str">
            <v>TOTMPT</v>
          </cell>
          <cell r="J87">
            <v>9090002661</v>
          </cell>
          <cell r="K87">
            <v>9000002661</v>
          </cell>
        </row>
        <row r="88">
          <cell r="A88">
            <v>2662</v>
          </cell>
          <cell r="B88">
            <v>2662</v>
          </cell>
          <cell r="C88">
            <v>2662</v>
          </cell>
          <cell r="D88" t="str">
            <v>NDC Health Holdings UK Ltd</v>
          </cell>
          <cell r="E88" t="str">
            <v>NDCHealth Hldgs UK Ltd </v>
          </cell>
          <cell r="F88" t="str">
            <v>GBP</v>
          </cell>
          <cell r="G88" t="str">
            <v>GBP</v>
          </cell>
          <cell r="H88" t="str">
            <v>Quasi</v>
          </cell>
          <cell r="I88" t="str">
            <v>TOTMPT</v>
          </cell>
          <cell r="J88">
            <v>9090002662</v>
          </cell>
          <cell r="K88">
            <v>9000002662</v>
          </cell>
        </row>
        <row r="89">
          <cell r="A89">
            <v>2665</v>
          </cell>
          <cell r="B89">
            <v>2665</v>
          </cell>
          <cell r="C89">
            <v>2665</v>
          </cell>
          <cell r="D89" t="str">
            <v>PerSe Elimination</v>
          </cell>
          <cell r="E89" t="str">
            <v>Per-Se Eliminations </v>
          </cell>
          <cell r="F89" t="str">
            <v>USD</v>
          </cell>
          <cell r="G89" t="str">
            <v>USD</v>
          </cell>
          <cell r="H89" t="str">
            <v>Elimination</v>
          </cell>
          <cell r="I89" t="str">
            <v>TOTMPT</v>
          </cell>
          <cell r="J89">
            <v>9090002665</v>
          </cell>
          <cell r="K89">
            <v>9000002665</v>
          </cell>
        </row>
        <row r="90">
          <cell r="A90">
            <v>2666</v>
          </cell>
          <cell r="B90">
            <v>2666</v>
          </cell>
          <cell r="C90">
            <v>2666</v>
          </cell>
          <cell r="D90" t="str">
            <v>NDC Elimination</v>
          </cell>
          <cell r="E90" t="str">
            <v>NDC Elimination Co </v>
          </cell>
          <cell r="F90" t="str">
            <v>USD</v>
          </cell>
          <cell r="G90" t="str">
            <v>USD</v>
          </cell>
          <cell r="H90" t="str">
            <v>Elimination</v>
          </cell>
          <cell r="I90" t="str">
            <v>TOTMPT</v>
          </cell>
          <cell r="J90">
            <v>9090002666</v>
          </cell>
          <cell r="K90">
            <v>9000002666</v>
          </cell>
        </row>
        <row r="91">
          <cell r="A91">
            <v>2667</v>
          </cell>
          <cell r="B91">
            <v>2667</v>
          </cell>
          <cell r="C91">
            <v>2667</v>
          </cell>
          <cell r="D91" t="str">
            <v>PerSe Consolidation Elimination</v>
          </cell>
          <cell r="E91" t="str">
            <v>Per-Se Consolidation Elim</v>
          </cell>
          <cell r="F91" t="str">
            <v>USD</v>
          </cell>
          <cell r="G91" t="str">
            <v>USD</v>
          </cell>
          <cell r="H91" t="str">
            <v>Pending Close</v>
          </cell>
          <cell r="I91" t="str">
            <v>TOTMPT</v>
          </cell>
          <cell r="J91">
            <v>9090002667</v>
          </cell>
          <cell r="K91">
            <v>9000002667</v>
          </cell>
        </row>
        <row r="92">
          <cell r="A92">
            <v>2670</v>
          </cell>
          <cell r="B92">
            <v>2670</v>
          </cell>
          <cell r="C92">
            <v>2670</v>
          </cell>
          <cell r="D92" t="str">
            <v>Practice Partner</v>
          </cell>
          <cell r="E92" t="str">
            <v>Practice Partner </v>
          </cell>
          <cell r="F92" t="str">
            <v>USD</v>
          </cell>
          <cell r="G92" t="str">
            <v>USD</v>
          </cell>
          <cell r="H92" t="str">
            <v>Pending Close</v>
          </cell>
          <cell r="I92" t="str">
            <v>TOTMPT</v>
          </cell>
          <cell r="J92">
            <v>9090002670</v>
          </cell>
          <cell r="K92">
            <v>9000002670</v>
          </cell>
        </row>
        <row r="93">
          <cell r="A93">
            <v>2671</v>
          </cell>
          <cell r="B93">
            <v>2671</v>
          </cell>
          <cell r="C93">
            <v>2671</v>
          </cell>
          <cell r="D93" t="str">
            <v>Prospective Health Srvcs</v>
          </cell>
          <cell r="E93" t="str">
            <v>Prospective Heatlh Svcs </v>
          </cell>
          <cell r="F93" t="str">
            <v>USD</v>
          </cell>
          <cell r="G93" t="str">
            <v>USD</v>
          </cell>
          <cell r="H93" t="str">
            <v>Pending Close</v>
          </cell>
          <cell r="I93" t="str">
            <v>TOTMPT</v>
          </cell>
          <cell r="J93">
            <v>9090002671</v>
          </cell>
          <cell r="K93">
            <v>9000002671</v>
          </cell>
        </row>
        <row r="94">
          <cell r="A94">
            <v>2672</v>
          </cell>
          <cell r="B94">
            <v>2672</v>
          </cell>
          <cell r="C94">
            <v>2672</v>
          </cell>
          <cell r="D94" t="str">
            <v>Awarix Inc</v>
          </cell>
          <cell r="E94" t="str">
            <v>Awarix, Inc. </v>
          </cell>
          <cell r="F94" t="str">
            <v>USD</v>
          </cell>
          <cell r="G94" t="str">
            <v>USD</v>
          </cell>
          <cell r="H94" t="str">
            <v>Pending Close</v>
          </cell>
          <cell r="I94" t="str">
            <v>TOTMPT</v>
          </cell>
          <cell r="J94">
            <v>9090002672</v>
          </cell>
          <cell r="K94">
            <v>9000002672</v>
          </cell>
        </row>
        <row r="95">
          <cell r="A95">
            <v>2673</v>
          </cell>
          <cell r="B95">
            <v>2673</v>
          </cell>
          <cell r="C95">
            <v>2673</v>
          </cell>
          <cell r="D95" t="str">
            <v>HTP LLC</v>
          </cell>
          <cell r="E95" t="str">
            <v>HTP LLC </v>
          </cell>
          <cell r="F95" t="str">
            <v>USD</v>
          </cell>
          <cell r="G95" t="str">
            <v>USD</v>
          </cell>
          <cell r="H95" t="str">
            <v>Pending Close</v>
          </cell>
          <cell r="I95" t="str">
            <v>TOTMPT</v>
          </cell>
          <cell r="J95">
            <v>9090002673</v>
          </cell>
          <cell r="K95">
            <v>9000002673</v>
          </cell>
        </row>
        <row r="96">
          <cell r="A96">
            <v>5020</v>
          </cell>
          <cell r="C96">
            <v>5020</v>
          </cell>
          <cell r="D96" t="str">
            <v> </v>
          </cell>
          <cell r="E96" t="str">
            <v>MPS/3PM (FA Only) Memo </v>
          </cell>
          <cell r="G96" t="str">
            <v>USD</v>
          </cell>
          <cell r="H96" t="str">
            <v>Quasi</v>
          </cell>
          <cell r="I96" t="str">
            <v>N/A</v>
          </cell>
          <cell r="J96">
            <v>9090005020</v>
          </cell>
          <cell r="K96">
            <v>9000005020</v>
          </cell>
        </row>
        <row r="97">
          <cell r="A97">
            <v>5025</v>
          </cell>
          <cell r="C97">
            <v>5025</v>
          </cell>
          <cell r="D97" t="str">
            <v> </v>
          </cell>
          <cell r="E97" t="str">
            <v>MPS Per-Se(FA Only) </v>
          </cell>
          <cell r="G97" t="str">
            <v>USD</v>
          </cell>
          <cell r="H97" t="str">
            <v>Quasi</v>
          </cell>
          <cell r="I97" t="str">
            <v>N/A</v>
          </cell>
          <cell r="J97">
            <v>9090005025</v>
          </cell>
          <cell r="K97">
            <v>9000005025</v>
          </cell>
        </row>
        <row r="98">
          <cell r="A98">
            <v>5050</v>
          </cell>
          <cell r="C98">
            <v>5050</v>
          </cell>
          <cell r="D98" t="str">
            <v> </v>
          </cell>
          <cell r="E98" t="str">
            <v>McKBldg (Fix.Assets) Memo</v>
          </cell>
          <cell r="G98" t="str">
            <v>USD</v>
          </cell>
          <cell r="H98" t="str">
            <v>Quasi</v>
          </cell>
          <cell r="I98" t="str">
            <v>N/A</v>
          </cell>
          <cell r="J98">
            <v>9090005050</v>
          </cell>
          <cell r="K98">
            <v>9000005050</v>
          </cell>
        </row>
        <row r="99">
          <cell r="A99">
            <v>5060</v>
          </cell>
          <cell r="C99">
            <v>5060</v>
          </cell>
          <cell r="D99" t="str">
            <v> </v>
          </cell>
          <cell r="E99" t="str">
            <v>LUX7 Statutory Inac Clos </v>
          </cell>
          <cell r="G99" t="str">
            <v>CAD</v>
          </cell>
          <cell r="H99" t="str">
            <v>Pending Close</v>
          </cell>
          <cell r="I99" t="str">
            <v>N/A</v>
          </cell>
          <cell r="J99">
            <v>9090005060</v>
          </cell>
          <cell r="K99">
            <v>9000005060</v>
          </cell>
        </row>
        <row r="100">
          <cell r="A100">
            <v>5061</v>
          </cell>
          <cell r="C100">
            <v>5061</v>
          </cell>
          <cell r="D100" t="str">
            <v> </v>
          </cell>
          <cell r="E100" t="str">
            <v>LUX 5B/LUX 10 Inac Clos </v>
          </cell>
          <cell r="G100" t="str">
            <v>CAD</v>
          </cell>
          <cell r="H100" t="str">
            <v>Pending Close</v>
          </cell>
          <cell r="I100" t="str">
            <v>N/A</v>
          </cell>
          <cell r="J100">
            <v>9090005061</v>
          </cell>
          <cell r="K100">
            <v>9000005061</v>
          </cell>
        </row>
        <row r="101">
          <cell r="A101">
            <v>5999</v>
          </cell>
          <cell r="C101">
            <v>5999</v>
          </cell>
          <cell r="D101" t="str">
            <v> </v>
          </cell>
          <cell r="E101" t="str">
            <v>Non McK Operating Company</v>
          </cell>
          <cell r="G101" t="str">
            <v>USD</v>
          </cell>
          <cell r="H101" t="str">
            <v> </v>
          </cell>
          <cell r="I101" t="str">
            <v>N/A</v>
          </cell>
          <cell r="J101">
            <v>9090005999</v>
          </cell>
          <cell r="K101">
            <v>9000005999</v>
          </cell>
        </row>
        <row r="102">
          <cell r="A102">
            <v>6000</v>
          </cell>
          <cell r="B102">
            <v>6000</v>
          </cell>
          <cell r="C102">
            <v>6000</v>
          </cell>
          <cell r="D102" t="str">
            <v>DC Land Company</v>
          </cell>
          <cell r="E102" t="str">
            <v>DC Land Company </v>
          </cell>
          <cell r="F102" t="str">
            <v>USD</v>
          </cell>
          <cell r="G102" t="str">
            <v>USD</v>
          </cell>
          <cell r="H102" t="str">
            <v> </v>
          </cell>
          <cell r="I102" t="str">
            <v>CORPOTH</v>
          </cell>
          <cell r="J102">
            <v>9090006000</v>
          </cell>
          <cell r="K102">
            <v>9000006000</v>
          </cell>
        </row>
        <row r="103">
          <cell r="A103">
            <v>6010</v>
          </cell>
          <cell r="B103">
            <v>6010</v>
          </cell>
          <cell r="C103">
            <v>6010</v>
          </cell>
          <cell r="D103" t="str">
            <v>DCAZ Land Company</v>
          </cell>
          <cell r="E103" t="str">
            <v>DCAZ Land Company </v>
          </cell>
          <cell r="F103" t="str">
            <v>USD</v>
          </cell>
          <cell r="G103" t="str">
            <v>USD</v>
          </cell>
          <cell r="H103" t="str">
            <v> </v>
          </cell>
          <cell r="I103" t="str">
            <v>CORPOTH</v>
          </cell>
          <cell r="J103">
            <v>9090006010</v>
          </cell>
          <cell r="K103">
            <v>9000006010</v>
          </cell>
        </row>
        <row r="104">
          <cell r="A104">
            <v>6020</v>
          </cell>
          <cell r="B104">
            <v>6020</v>
          </cell>
          <cell r="C104">
            <v>6020</v>
          </cell>
          <cell r="D104" t="str">
            <v>Foremost McKesson Property</v>
          </cell>
          <cell r="E104" t="str">
            <v>McKesson Property Company</v>
          </cell>
          <cell r="F104" t="str">
            <v>USD</v>
          </cell>
          <cell r="G104" t="str">
            <v>USD</v>
          </cell>
          <cell r="H104" t="str">
            <v> </v>
          </cell>
          <cell r="I104" t="str">
            <v>CORPOTH</v>
          </cell>
          <cell r="J104">
            <v>9090006020</v>
          </cell>
          <cell r="K104">
            <v>9000006020</v>
          </cell>
        </row>
        <row r="105">
          <cell r="A105">
            <v>6025</v>
          </cell>
          <cell r="B105">
            <v>6025</v>
          </cell>
          <cell r="C105">
            <v>6025</v>
          </cell>
          <cell r="D105" t="str">
            <v>Foremost McKesson Prop HO</v>
          </cell>
          <cell r="E105" t="str">
            <v>McK Property Co.Inc. Inac</v>
          </cell>
          <cell r="F105" t="str">
            <v>USD</v>
          </cell>
          <cell r="G105" t="str">
            <v>USD</v>
          </cell>
          <cell r="H105" t="str">
            <v>Pending Close</v>
          </cell>
          <cell r="I105" t="str">
            <v>CORPOTH</v>
          </cell>
          <cell r="J105">
            <v>9090006025</v>
          </cell>
          <cell r="K105">
            <v>9000006025</v>
          </cell>
        </row>
        <row r="106">
          <cell r="A106">
            <v>6030</v>
          </cell>
          <cell r="B106">
            <v>6030</v>
          </cell>
          <cell r="C106">
            <v>6030</v>
          </cell>
          <cell r="D106" t="str">
            <v>HF Land Company</v>
          </cell>
          <cell r="E106" t="str">
            <v>HF Land Company </v>
          </cell>
          <cell r="F106" t="str">
            <v>USD</v>
          </cell>
          <cell r="G106" t="str">
            <v>USD</v>
          </cell>
          <cell r="H106" t="str">
            <v> </v>
          </cell>
          <cell r="I106" t="str">
            <v>CORPOTH</v>
          </cell>
          <cell r="J106">
            <v>9090006030</v>
          </cell>
          <cell r="K106">
            <v>9000006030</v>
          </cell>
        </row>
        <row r="107">
          <cell r="A107">
            <v>6040</v>
          </cell>
          <cell r="B107">
            <v>6040</v>
          </cell>
          <cell r="C107">
            <v>6040</v>
          </cell>
          <cell r="D107" t="str">
            <v>HomeBuilding Elimination</v>
          </cell>
          <cell r="E107" t="str">
            <v>Homebuilding Elim Inac </v>
          </cell>
          <cell r="F107" t="str">
            <v>USD</v>
          </cell>
          <cell r="G107" t="str">
            <v>USD</v>
          </cell>
          <cell r="H107" t="str">
            <v>Pending Close</v>
          </cell>
          <cell r="I107" t="str">
            <v>CORPOTH</v>
          </cell>
          <cell r="J107">
            <v>9090006040</v>
          </cell>
          <cell r="K107">
            <v>9000006040</v>
          </cell>
        </row>
        <row r="108">
          <cell r="A108">
            <v>6050</v>
          </cell>
          <cell r="C108">
            <v>6050</v>
          </cell>
          <cell r="D108" t="str">
            <v> </v>
          </cell>
          <cell r="E108" t="str">
            <v>Visitacion Assoc-Inac </v>
          </cell>
          <cell r="G108" t="str">
            <v>USD</v>
          </cell>
          <cell r="H108" t="str">
            <v>Pending Close</v>
          </cell>
          <cell r="I108" t="str">
            <v>N/A</v>
          </cell>
          <cell r="J108">
            <v>9090006050</v>
          </cell>
          <cell r="K108">
            <v>9000006050</v>
          </cell>
        </row>
        <row r="109">
          <cell r="A109">
            <v>6060</v>
          </cell>
          <cell r="C109">
            <v>6060</v>
          </cell>
          <cell r="D109" t="str">
            <v> </v>
          </cell>
          <cell r="E109" t="str">
            <v>Armor All Elim Clos </v>
          </cell>
          <cell r="G109" t="str">
            <v>USD</v>
          </cell>
          <cell r="H109" t="str">
            <v>Closed</v>
          </cell>
          <cell r="I109" t="str">
            <v>N/A</v>
          </cell>
          <cell r="J109">
            <v>9090006060</v>
          </cell>
          <cell r="K109">
            <v>9000006060</v>
          </cell>
        </row>
        <row r="110">
          <cell r="A110">
            <v>6080</v>
          </cell>
          <cell r="B110">
            <v>6080</v>
          </cell>
          <cell r="C110">
            <v>6080</v>
          </cell>
          <cell r="D110" t="str">
            <v>Business Disposition Costs-Corporate</v>
          </cell>
          <cell r="E110" t="str">
            <v>BDC - Corporate </v>
          </cell>
          <cell r="F110" t="str">
            <v>USD</v>
          </cell>
          <cell r="G110" t="str">
            <v>USD</v>
          </cell>
          <cell r="H110" t="str">
            <v> </v>
          </cell>
          <cell r="I110" t="str">
            <v>CORPOTH</v>
          </cell>
          <cell r="J110">
            <v>9090006080</v>
          </cell>
          <cell r="K110">
            <v>9000006080</v>
          </cell>
        </row>
        <row r="111">
          <cell r="A111">
            <v>6090</v>
          </cell>
          <cell r="B111">
            <v>6090</v>
          </cell>
          <cell r="C111">
            <v>6090</v>
          </cell>
          <cell r="D111" t="str">
            <v>Business Disposition Costs-HomeBuilding</v>
          </cell>
          <cell r="E111" t="str">
            <v>BDC - Homebuilding Inac </v>
          </cell>
          <cell r="F111" t="str">
            <v>USD</v>
          </cell>
          <cell r="G111" t="str">
            <v>USD</v>
          </cell>
          <cell r="H111" t="str">
            <v>Pending Close</v>
          </cell>
          <cell r="I111" t="str">
            <v>CORPOTH</v>
          </cell>
          <cell r="J111">
            <v>9090006090</v>
          </cell>
          <cell r="K111">
            <v>9000006090</v>
          </cell>
        </row>
        <row r="112">
          <cell r="A112">
            <v>6100</v>
          </cell>
          <cell r="B112">
            <v>6100</v>
          </cell>
          <cell r="C112">
            <v>6100</v>
          </cell>
          <cell r="D112" t="str">
            <v>Business Disposition Costs- Mohawk Elim</v>
          </cell>
          <cell r="E112" t="str">
            <v>BDC - Mohawk Elimination </v>
          </cell>
          <cell r="F112" t="str">
            <v>USD</v>
          </cell>
          <cell r="G112" t="str">
            <v>USD</v>
          </cell>
          <cell r="H112" t="str">
            <v>Elimination</v>
          </cell>
          <cell r="I112" t="str">
            <v>CORPOTH</v>
          </cell>
          <cell r="J112">
            <v>9090006100</v>
          </cell>
          <cell r="K112">
            <v>9000006100</v>
          </cell>
        </row>
        <row r="113">
          <cell r="A113">
            <v>6110</v>
          </cell>
          <cell r="B113">
            <v>6110</v>
          </cell>
          <cell r="C113">
            <v>6110</v>
          </cell>
          <cell r="D113" t="str">
            <v>Business Disposition Costs- W &amp; S HO</v>
          </cell>
          <cell r="E113" t="str">
            <v>BDC - W &amp; S H.O. </v>
          </cell>
          <cell r="F113" t="str">
            <v>USD</v>
          </cell>
          <cell r="G113" t="str">
            <v>USD</v>
          </cell>
          <cell r="H113" t="str">
            <v> </v>
          </cell>
          <cell r="I113" t="str">
            <v>CORPOTH</v>
          </cell>
          <cell r="J113">
            <v>9090006110</v>
          </cell>
          <cell r="K113">
            <v>9000006110</v>
          </cell>
        </row>
        <row r="114">
          <cell r="A114">
            <v>6120</v>
          </cell>
          <cell r="B114">
            <v>6120</v>
          </cell>
          <cell r="C114">
            <v>6120</v>
          </cell>
          <cell r="D114" t="str">
            <v>Business Disposition Costs- Chemical</v>
          </cell>
          <cell r="E114" t="str">
            <v>BDC - Chemical </v>
          </cell>
          <cell r="F114" t="str">
            <v>USD</v>
          </cell>
          <cell r="G114" t="str">
            <v>USD</v>
          </cell>
          <cell r="H114" t="str">
            <v> </v>
          </cell>
          <cell r="I114" t="str">
            <v>CORPOTH</v>
          </cell>
          <cell r="J114">
            <v>9090006120</v>
          </cell>
          <cell r="K114">
            <v>9000006120</v>
          </cell>
        </row>
        <row r="115">
          <cell r="A115">
            <v>6130</v>
          </cell>
          <cell r="B115">
            <v>6130</v>
          </cell>
          <cell r="C115">
            <v>6130</v>
          </cell>
          <cell r="D115" t="str">
            <v>Business Disposition Costs- Mohawk</v>
          </cell>
          <cell r="E115" t="str">
            <v>BDC - Mohawk </v>
          </cell>
          <cell r="F115" t="str">
            <v>USD</v>
          </cell>
          <cell r="G115" t="str">
            <v>USD</v>
          </cell>
          <cell r="H115" t="str">
            <v> </v>
          </cell>
          <cell r="I115" t="str">
            <v>CORPOTH</v>
          </cell>
          <cell r="J115">
            <v>9090006130</v>
          </cell>
          <cell r="K115">
            <v>9000006130</v>
          </cell>
        </row>
        <row r="116">
          <cell r="A116">
            <v>6140</v>
          </cell>
          <cell r="C116">
            <v>6140</v>
          </cell>
          <cell r="D116" t="str">
            <v> </v>
          </cell>
          <cell r="E116" t="str">
            <v>Armor All Adj- Clos </v>
          </cell>
          <cell r="G116" t="str">
            <v>USD</v>
          </cell>
          <cell r="H116" t="str">
            <v>Closed</v>
          </cell>
          <cell r="I116" t="str">
            <v>N/A</v>
          </cell>
          <cell r="J116">
            <v>9090006140</v>
          </cell>
          <cell r="K116">
            <v>9000006140</v>
          </cell>
        </row>
        <row r="117">
          <cell r="A117">
            <v>6150</v>
          </cell>
          <cell r="B117">
            <v>6150</v>
          </cell>
          <cell r="C117">
            <v>6150</v>
          </cell>
          <cell r="D117" t="str">
            <v>Millbrook Distributions Svcs</v>
          </cell>
          <cell r="E117" t="str">
            <v>Serv.MdseAdj(Dsctnd) Inac</v>
          </cell>
          <cell r="F117" t="str">
            <v>USD</v>
          </cell>
          <cell r="G117" t="str">
            <v>USD</v>
          </cell>
          <cell r="H117" t="str">
            <v>Pending Close</v>
          </cell>
          <cell r="I117" t="str">
            <v>CORPOTH</v>
          </cell>
          <cell r="J117">
            <v>9090006150</v>
          </cell>
          <cell r="K117">
            <v>9000006150</v>
          </cell>
        </row>
        <row r="118">
          <cell r="A118">
            <v>6155</v>
          </cell>
          <cell r="B118">
            <v>6155</v>
          </cell>
          <cell r="C118">
            <v>6155</v>
          </cell>
          <cell r="D118" t="str">
            <v>Gain on Sale of MWPC</v>
          </cell>
          <cell r="E118" t="str">
            <v>Gain on Dscntnd Ops Inac </v>
          </cell>
          <cell r="F118" t="str">
            <v>USD</v>
          </cell>
          <cell r="G118" t="str">
            <v>USD</v>
          </cell>
          <cell r="H118" t="str">
            <v>Pending Close</v>
          </cell>
          <cell r="I118" t="str">
            <v>CORPOTH</v>
          </cell>
          <cell r="J118">
            <v>9090006155</v>
          </cell>
          <cell r="K118">
            <v>9000006155</v>
          </cell>
        </row>
        <row r="119">
          <cell r="A119">
            <v>6170</v>
          </cell>
          <cell r="B119">
            <v>6170</v>
          </cell>
          <cell r="C119">
            <v>6170</v>
          </cell>
          <cell r="D119" t="str">
            <v>Disc Ops - Restatements</v>
          </cell>
          <cell r="E119" t="str">
            <v>Disc Ops Restatement Inac</v>
          </cell>
          <cell r="F119" t="str">
            <v>USD</v>
          </cell>
          <cell r="G119" t="str">
            <v>USD</v>
          </cell>
          <cell r="H119" t="str">
            <v>Pending Close</v>
          </cell>
          <cell r="I119" t="str">
            <v>CORPOTH</v>
          </cell>
          <cell r="J119">
            <v>9090006170</v>
          </cell>
          <cell r="K119">
            <v>9000006170</v>
          </cell>
        </row>
        <row r="120">
          <cell r="A120">
            <v>6180</v>
          </cell>
          <cell r="B120">
            <v>6180</v>
          </cell>
          <cell r="C120">
            <v>6180</v>
          </cell>
          <cell r="D120" t="str">
            <v>McKesson International</v>
          </cell>
          <cell r="E120" t="str">
            <v>McKesson International </v>
          </cell>
          <cell r="F120" t="str">
            <v>USD</v>
          </cell>
          <cell r="G120" t="str">
            <v>USD</v>
          </cell>
          <cell r="H120" t="str">
            <v> </v>
          </cell>
          <cell r="I120" t="str">
            <v>CORPOTH</v>
          </cell>
          <cell r="J120">
            <v>9090006180</v>
          </cell>
          <cell r="K120">
            <v>9000006180</v>
          </cell>
        </row>
        <row r="121">
          <cell r="A121">
            <v>6190</v>
          </cell>
          <cell r="B121">
            <v>6190</v>
          </cell>
          <cell r="C121">
            <v>6190</v>
          </cell>
          <cell r="D121" t="str">
            <v>McKesson Veterinary Services</v>
          </cell>
          <cell r="E121" t="str">
            <v>McK Vet. Serv.-Inac </v>
          </cell>
          <cell r="F121" t="str">
            <v>USD</v>
          </cell>
          <cell r="G121" t="str">
            <v>USD</v>
          </cell>
          <cell r="H121" t="str">
            <v>Pending Close</v>
          </cell>
          <cell r="I121" t="str">
            <v>CORPOTH</v>
          </cell>
          <cell r="J121">
            <v>9090006190</v>
          </cell>
          <cell r="K121">
            <v>9000006190</v>
          </cell>
        </row>
        <row r="122">
          <cell r="A122">
            <v>6200</v>
          </cell>
          <cell r="C122">
            <v>6200</v>
          </cell>
          <cell r="D122" t="str">
            <v> </v>
          </cell>
          <cell r="E122" t="str">
            <v>Millbrook Elim-Inac </v>
          </cell>
          <cell r="G122" t="str">
            <v>USD</v>
          </cell>
          <cell r="H122" t="str">
            <v>Closed</v>
          </cell>
          <cell r="I122" t="str">
            <v>N/A</v>
          </cell>
          <cell r="J122">
            <v>9090006200</v>
          </cell>
          <cell r="K122">
            <v>9000006200</v>
          </cell>
        </row>
        <row r="123">
          <cell r="A123">
            <v>6210</v>
          </cell>
          <cell r="B123">
            <v>6210</v>
          </cell>
          <cell r="C123">
            <v>6210</v>
          </cell>
          <cell r="D123" t="str">
            <v>Sci-O-Tech</v>
          </cell>
          <cell r="E123" t="str">
            <v>Sci-O-Tech </v>
          </cell>
          <cell r="F123" t="str">
            <v>USD</v>
          </cell>
          <cell r="G123" t="str">
            <v>USD</v>
          </cell>
          <cell r="H123" t="str">
            <v> </v>
          </cell>
          <cell r="I123" t="str">
            <v>CORPOTH</v>
          </cell>
          <cell r="J123">
            <v>9090006210</v>
          </cell>
          <cell r="K123">
            <v>9000006210</v>
          </cell>
        </row>
        <row r="124">
          <cell r="A124">
            <v>7000</v>
          </cell>
          <cell r="B124">
            <v>7000</v>
          </cell>
          <cell r="C124">
            <v>7000</v>
          </cell>
          <cell r="D124" t="str">
            <v>Crocker Plaza Company</v>
          </cell>
          <cell r="E124" t="str">
            <v>Crocker Plaza Company </v>
          </cell>
          <cell r="F124" t="str">
            <v>USD</v>
          </cell>
          <cell r="G124" t="str">
            <v>USD</v>
          </cell>
          <cell r="H124" t="str">
            <v> </v>
          </cell>
          <cell r="I124" t="str">
            <v>CORPOTH</v>
          </cell>
          <cell r="J124">
            <v>9090007000</v>
          </cell>
          <cell r="K124">
            <v>9000007000</v>
          </cell>
        </row>
        <row r="125">
          <cell r="A125">
            <v>7010</v>
          </cell>
          <cell r="B125">
            <v>7010</v>
          </cell>
          <cell r="C125">
            <v>7010</v>
          </cell>
          <cell r="D125" t="str">
            <v>MRE Consolidated Elimination</v>
          </cell>
          <cell r="E125" t="str">
            <v>MRE Consolidatd Elim Inac</v>
          </cell>
          <cell r="F125" t="str">
            <v>USD</v>
          </cell>
          <cell r="G125" t="str">
            <v>USD</v>
          </cell>
          <cell r="H125" t="str">
            <v>Pending Close</v>
          </cell>
          <cell r="I125" t="str">
            <v>CORPOTH</v>
          </cell>
          <cell r="J125">
            <v>9090007010</v>
          </cell>
          <cell r="K125">
            <v>9000007010</v>
          </cell>
        </row>
        <row r="126">
          <cell r="A126">
            <v>7020</v>
          </cell>
          <cell r="B126">
            <v>7020</v>
          </cell>
          <cell r="C126">
            <v>7020</v>
          </cell>
          <cell r="D126" t="str">
            <v>Health Care Properties</v>
          </cell>
          <cell r="E126" t="str">
            <v>Health Care Prprties Inac</v>
          </cell>
          <cell r="F126" t="str">
            <v>USD</v>
          </cell>
          <cell r="G126" t="str">
            <v>USD</v>
          </cell>
          <cell r="H126" t="str">
            <v>Pending Close</v>
          </cell>
          <cell r="I126" t="str">
            <v>TOTDRG</v>
          </cell>
          <cell r="J126">
            <v>9090007020</v>
          </cell>
          <cell r="K126">
            <v>9000007020</v>
          </cell>
        </row>
        <row r="127">
          <cell r="A127">
            <v>7030</v>
          </cell>
          <cell r="C127">
            <v>7030</v>
          </cell>
          <cell r="D127" t="str">
            <v> </v>
          </cell>
          <cell r="E127" t="str">
            <v>Norwalk SntFe Spgs- Clos </v>
          </cell>
          <cell r="G127" t="str">
            <v>USD</v>
          </cell>
          <cell r="H127" t="str">
            <v>Closed</v>
          </cell>
          <cell r="I127" t="str">
            <v>N/A</v>
          </cell>
          <cell r="J127">
            <v>9090007030</v>
          </cell>
          <cell r="K127">
            <v>9000007030</v>
          </cell>
        </row>
        <row r="128">
          <cell r="A128">
            <v>7040</v>
          </cell>
          <cell r="B128">
            <v>7040</v>
          </cell>
          <cell r="C128">
            <v>7040</v>
          </cell>
          <cell r="D128" t="str">
            <v>Surplus Property</v>
          </cell>
          <cell r="E128" t="str">
            <v>Surplus Properties </v>
          </cell>
          <cell r="F128" t="str">
            <v>USD</v>
          </cell>
          <cell r="G128" t="str">
            <v>USD</v>
          </cell>
          <cell r="H128" t="str">
            <v> </v>
          </cell>
          <cell r="I128" t="str">
            <v>CORPOTH</v>
          </cell>
          <cell r="J128">
            <v>9090007040</v>
          </cell>
          <cell r="K128">
            <v>9000007040</v>
          </cell>
        </row>
        <row r="129">
          <cell r="A129">
            <v>7050</v>
          </cell>
          <cell r="B129">
            <v>7050</v>
          </cell>
          <cell r="C129">
            <v>7050</v>
          </cell>
          <cell r="D129" t="str">
            <v>Restructured Properties</v>
          </cell>
          <cell r="E129" t="str">
            <v>Restructured Properties </v>
          </cell>
          <cell r="F129" t="str">
            <v>USD</v>
          </cell>
          <cell r="G129" t="str">
            <v>USD</v>
          </cell>
          <cell r="H129" t="str">
            <v> </v>
          </cell>
          <cell r="I129" t="str">
            <v>CORPOTH</v>
          </cell>
          <cell r="J129">
            <v>9090007050</v>
          </cell>
          <cell r="K129">
            <v>9000007050</v>
          </cell>
        </row>
        <row r="130">
          <cell r="A130">
            <v>7060</v>
          </cell>
          <cell r="B130">
            <v>7060</v>
          </cell>
          <cell r="C130">
            <v>7060</v>
          </cell>
          <cell r="D130" t="str">
            <v>BioServices Leased Properties</v>
          </cell>
          <cell r="E130" t="str">
            <v>BioSvcs-Leased Properties</v>
          </cell>
          <cell r="F130" t="str">
            <v>USD</v>
          </cell>
          <cell r="G130" t="str">
            <v>USD</v>
          </cell>
          <cell r="H130" t="str">
            <v> </v>
          </cell>
          <cell r="I130" t="str">
            <v>CORPOTH</v>
          </cell>
          <cell r="J130">
            <v>9090007060</v>
          </cell>
          <cell r="K130">
            <v>9000007060</v>
          </cell>
        </row>
        <row r="131">
          <cell r="A131">
            <v>7065</v>
          </cell>
          <cell r="B131">
            <v>7065</v>
          </cell>
          <cell r="C131">
            <v>7065</v>
          </cell>
          <cell r="D131" t="str">
            <v>Zee Leased Properties</v>
          </cell>
          <cell r="E131" t="str">
            <v>Zee-Leased Properties </v>
          </cell>
          <cell r="F131" t="str">
            <v>USD</v>
          </cell>
          <cell r="G131" t="str">
            <v>USD</v>
          </cell>
          <cell r="H131" t="str">
            <v> </v>
          </cell>
          <cell r="I131" t="str">
            <v>CORPOTH</v>
          </cell>
          <cell r="J131">
            <v>9090007065</v>
          </cell>
          <cell r="K131">
            <v>9000007065</v>
          </cell>
        </row>
        <row r="132">
          <cell r="A132">
            <v>7070</v>
          </cell>
          <cell r="B132">
            <v>7070</v>
          </cell>
          <cell r="C132">
            <v>7070</v>
          </cell>
          <cell r="D132" t="str">
            <v>3PM Leased Properties</v>
          </cell>
          <cell r="E132" t="str">
            <v>3PM-Leased Properties </v>
          </cell>
          <cell r="F132" t="str">
            <v>USD</v>
          </cell>
          <cell r="G132" t="str">
            <v>USD</v>
          </cell>
          <cell r="H132" t="str">
            <v> </v>
          </cell>
          <cell r="I132" t="str">
            <v>CORPOTH</v>
          </cell>
          <cell r="J132">
            <v>9090007070</v>
          </cell>
          <cell r="K132">
            <v>9000007070</v>
          </cell>
        </row>
        <row r="133">
          <cell r="A133">
            <v>8000</v>
          </cell>
          <cell r="B133">
            <v>8000</v>
          </cell>
          <cell r="C133">
            <v>8000</v>
          </cell>
          <cell r="D133" t="str">
            <v>Drug Wholesale Operations</v>
          </cell>
          <cell r="E133" t="str">
            <v>Drug Wholesale </v>
          </cell>
          <cell r="F133" t="str">
            <v>USD</v>
          </cell>
          <cell r="G133" t="str">
            <v>USD</v>
          </cell>
          <cell r="H133" t="str">
            <v>Active</v>
          </cell>
          <cell r="I133" t="str">
            <v>TOTDRG</v>
          </cell>
          <cell r="J133">
            <v>9090008000</v>
          </cell>
          <cell r="K133">
            <v>9000008000</v>
          </cell>
        </row>
        <row r="134">
          <cell r="A134">
            <v>8005</v>
          </cell>
          <cell r="B134">
            <v>8005</v>
          </cell>
          <cell r="C134">
            <v>8005</v>
          </cell>
          <cell r="D134" t="str">
            <v>Rx-Pak</v>
          </cell>
          <cell r="E134" t="str">
            <v>Rx-Pak </v>
          </cell>
          <cell r="F134" t="str">
            <v>USD</v>
          </cell>
          <cell r="G134" t="str">
            <v>USD</v>
          </cell>
          <cell r="H134" t="str">
            <v>Active</v>
          </cell>
          <cell r="I134" t="str">
            <v>TOTDRG</v>
          </cell>
          <cell r="J134">
            <v>9090008005</v>
          </cell>
          <cell r="K134">
            <v>9000008005</v>
          </cell>
        </row>
        <row r="135">
          <cell r="A135">
            <v>8006</v>
          </cell>
          <cell r="B135">
            <v>8006</v>
          </cell>
          <cell r="C135">
            <v>8006</v>
          </cell>
          <cell r="D135" t="str">
            <v>McKesson Packaging Services</v>
          </cell>
          <cell r="E135" t="str">
            <v>McK Packaging Services </v>
          </cell>
          <cell r="F135" t="str">
            <v>USD</v>
          </cell>
          <cell r="G135" t="str">
            <v>USD</v>
          </cell>
          <cell r="H135" t="str">
            <v>Active</v>
          </cell>
          <cell r="I135" t="str">
            <v>TOTDRG</v>
          </cell>
          <cell r="J135">
            <v>9090008006</v>
          </cell>
          <cell r="K135">
            <v>9000008006</v>
          </cell>
        </row>
        <row r="136">
          <cell r="A136">
            <v>8008</v>
          </cell>
          <cell r="B136">
            <v>8008</v>
          </cell>
          <cell r="C136">
            <v>8008</v>
          </cell>
          <cell r="D136" t="str">
            <v>McKesson Central Fill, LLC</v>
          </cell>
          <cell r="E136" t="str">
            <v>McKesson Central Fill LLC</v>
          </cell>
          <cell r="F136" t="str">
            <v>USD</v>
          </cell>
          <cell r="G136" t="str">
            <v>USD</v>
          </cell>
          <cell r="J136">
            <v>9090008008</v>
          </cell>
          <cell r="K136">
            <v>9000008008</v>
          </cell>
        </row>
        <row r="137">
          <cell r="A137">
            <v>8009</v>
          </cell>
          <cell r="B137">
            <v>8009</v>
          </cell>
          <cell r="C137">
            <v>8009</v>
          </cell>
          <cell r="D137" t="str">
            <v>McQueary Bros Drug Co</v>
          </cell>
          <cell r="E137" t="str">
            <v>McQueary Bro Drug Company</v>
          </cell>
          <cell r="F137" t="str">
            <v>USD</v>
          </cell>
          <cell r="G137" t="str">
            <v>USD</v>
          </cell>
          <cell r="H137" t="str">
            <v>Quasi</v>
          </cell>
          <cell r="I137" t="str">
            <v>TOTDRG</v>
          </cell>
          <cell r="J137">
            <v>9090008009</v>
          </cell>
          <cell r="K137">
            <v>9000008009</v>
          </cell>
        </row>
        <row r="138">
          <cell r="A138">
            <v>8010</v>
          </cell>
          <cell r="B138">
            <v>8010</v>
          </cell>
          <cell r="C138">
            <v>8010</v>
          </cell>
          <cell r="D138" t="str">
            <v>McKesson Trading Company</v>
          </cell>
          <cell r="E138" t="str">
            <v>Trading Company </v>
          </cell>
          <cell r="F138" t="str">
            <v>USD</v>
          </cell>
          <cell r="G138" t="str">
            <v>USD</v>
          </cell>
          <cell r="H138" t="str">
            <v> </v>
          </cell>
          <cell r="I138" t="str">
            <v>TOTDRG</v>
          </cell>
          <cell r="J138">
            <v>9090008010</v>
          </cell>
          <cell r="K138">
            <v>9000008010</v>
          </cell>
        </row>
        <row r="139">
          <cell r="A139">
            <v>8011</v>
          </cell>
          <cell r="B139">
            <v>8011</v>
          </cell>
          <cell r="C139">
            <v>8011</v>
          </cell>
          <cell r="D139" t="str">
            <v>Northstar Rx LLC Mgmt</v>
          </cell>
          <cell r="E139" t="str">
            <v>NorthStar Rx LLC Mgmt </v>
          </cell>
          <cell r="F139" t="str">
            <v>USD</v>
          </cell>
          <cell r="G139" t="str">
            <v>USD</v>
          </cell>
          <cell r="H139" t="str">
            <v> </v>
          </cell>
          <cell r="I139" t="str">
            <v>TOTDRG</v>
          </cell>
          <cell r="J139">
            <v>9090008011</v>
          </cell>
          <cell r="K139">
            <v>9000008011</v>
          </cell>
        </row>
        <row r="140">
          <cell r="A140">
            <v>8012</v>
          </cell>
          <cell r="B140">
            <v>8012</v>
          </cell>
          <cell r="C140">
            <v>8012</v>
          </cell>
          <cell r="D140" t="str">
            <v>McKesson Northstar Intl LLC</v>
          </cell>
          <cell r="E140" t="str">
            <v>Northstar Rx LLC </v>
          </cell>
          <cell r="F140" t="str">
            <v>USD</v>
          </cell>
          <cell r="G140" t="str">
            <v>USD</v>
          </cell>
          <cell r="H140" t="str">
            <v> </v>
          </cell>
          <cell r="I140" t="str">
            <v>TOTDRG</v>
          </cell>
          <cell r="J140">
            <v>9090008012</v>
          </cell>
          <cell r="K140">
            <v>9000008012</v>
          </cell>
        </row>
        <row r="141">
          <cell r="A141">
            <v>8013</v>
          </cell>
          <cell r="B141">
            <v>8013</v>
          </cell>
          <cell r="C141">
            <v>8013</v>
          </cell>
          <cell r="D141" t="str">
            <v>McKesson International Distribution Ltd</v>
          </cell>
          <cell r="E141" t="str">
            <v>McK Int'l Dist. Ltd. </v>
          </cell>
          <cell r="F141" t="str">
            <v>USD</v>
          </cell>
          <cell r="G141" t="str">
            <v>USD</v>
          </cell>
          <cell r="H141" t="str">
            <v> </v>
          </cell>
          <cell r="I141" t="str">
            <v>TOTDRG</v>
          </cell>
          <cell r="J141">
            <v>9090008013</v>
          </cell>
          <cell r="K141">
            <v>9000008013</v>
          </cell>
        </row>
        <row r="142">
          <cell r="A142">
            <v>8014</v>
          </cell>
          <cell r="B142">
            <v>8014</v>
          </cell>
          <cell r="C142">
            <v>8014</v>
          </cell>
          <cell r="D142" t="str">
            <v>McKesson Distribution Holdings, Ltd.</v>
          </cell>
          <cell r="E142" t="str">
            <v>McK Dist Holdings, Ltd. </v>
          </cell>
          <cell r="F142" t="str">
            <v>USD</v>
          </cell>
          <cell r="G142" t="str">
            <v>USD</v>
          </cell>
          <cell r="H142" t="str">
            <v> </v>
          </cell>
          <cell r="I142" t="str">
            <v>TOTDRG</v>
          </cell>
          <cell r="J142">
            <v>9090008014</v>
          </cell>
          <cell r="K142">
            <v>9000008014</v>
          </cell>
        </row>
        <row r="143">
          <cell r="A143">
            <v>8015</v>
          </cell>
          <cell r="B143">
            <v>8015</v>
          </cell>
          <cell r="C143">
            <v>8015</v>
          </cell>
          <cell r="D143" t="str">
            <v>Prospective Health, Inc.</v>
          </cell>
          <cell r="E143" t="str">
            <v>PHI Pass </v>
          </cell>
          <cell r="F143" t="str">
            <v>USD</v>
          </cell>
          <cell r="G143" t="str">
            <v>USD</v>
          </cell>
          <cell r="H143" t="str">
            <v>Pending Close</v>
          </cell>
          <cell r="I143" t="str">
            <v>N/A</v>
          </cell>
          <cell r="J143">
            <v>9090008015</v>
          </cell>
          <cell r="K143">
            <v>9000008015</v>
          </cell>
        </row>
        <row r="144">
          <cell r="A144">
            <v>8016</v>
          </cell>
          <cell r="B144">
            <v>8016</v>
          </cell>
          <cell r="C144">
            <v>8016</v>
          </cell>
          <cell r="D144" t="str">
            <v>D and K Healthcare</v>
          </cell>
          <cell r="E144" t="str">
            <v>D&amp;K Healthcare Resources </v>
          </cell>
          <cell r="F144" t="str">
            <v>USD</v>
          </cell>
          <cell r="G144" t="str">
            <v>USD</v>
          </cell>
          <cell r="H144" t="str">
            <v>Quasi</v>
          </cell>
          <cell r="I144" t="str">
            <v>TOTDRG</v>
          </cell>
          <cell r="J144">
            <v>9090008016</v>
          </cell>
          <cell r="K144">
            <v>9000008016</v>
          </cell>
        </row>
        <row r="145">
          <cell r="A145">
            <v>8017</v>
          </cell>
          <cell r="B145">
            <v>8017</v>
          </cell>
          <cell r="C145">
            <v>8017</v>
          </cell>
          <cell r="D145" t="str">
            <v>D&amp;K Medical and Vaccine Products, Inc</v>
          </cell>
          <cell r="E145" t="str">
            <v>Medical &amp; Vaccine Product</v>
          </cell>
          <cell r="F145" t="str">
            <v>USD</v>
          </cell>
          <cell r="G145" t="str">
            <v>USD</v>
          </cell>
          <cell r="H145" t="str">
            <v> </v>
          </cell>
          <cell r="I145" t="str">
            <v>TOTDRG</v>
          </cell>
          <cell r="J145">
            <v>9090008017</v>
          </cell>
          <cell r="K145">
            <v>9000008017</v>
          </cell>
        </row>
        <row r="146">
          <cell r="A146">
            <v>8018</v>
          </cell>
          <cell r="B146">
            <v>8018</v>
          </cell>
          <cell r="C146">
            <v>8018</v>
          </cell>
          <cell r="D146" t="str">
            <v>Pharma Buyers Inc</v>
          </cell>
          <cell r="E146" t="str">
            <v>Pharmaceutical Buyers Inc</v>
          </cell>
          <cell r="F146" t="str">
            <v>USD</v>
          </cell>
          <cell r="G146" t="str">
            <v>USD</v>
          </cell>
          <cell r="H146" t="str">
            <v> </v>
          </cell>
          <cell r="I146" t="str">
            <v>NET_DISC</v>
          </cell>
          <cell r="J146">
            <v>9090008018</v>
          </cell>
          <cell r="K146">
            <v>9000008018</v>
          </cell>
        </row>
        <row r="147">
          <cell r="A147">
            <v>8019</v>
          </cell>
          <cell r="B147">
            <v>8019</v>
          </cell>
          <cell r="C147">
            <v>8019</v>
          </cell>
          <cell r="D147" t="str">
            <v>Viking</v>
          </cell>
          <cell r="E147" t="str">
            <v>Do Not Use </v>
          </cell>
          <cell r="F147" t="str">
            <v>USD</v>
          </cell>
          <cell r="G147" t="str">
            <v>USD</v>
          </cell>
          <cell r="H147" t="str">
            <v>Closed</v>
          </cell>
          <cell r="I147" t="str">
            <v>N/A</v>
          </cell>
          <cell r="J147">
            <v>9090008019</v>
          </cell>
          <cell r="K147">
            <v>9000008019</v>
          </cell>
        </row>
        <row r="148">
          <cell r="A148">
            <v>8020</v>
          </cell>
          <cell r="C148">
            <v>8020</v>
          </cell>
          <cell r="D148" t="str">
            <v> </v>
          </cell>
          <cell r="E148" t="str">
            <v>West Whlsl Drug Co. Inac </v>
          </cell>
          <cell r="G148" t="str">
            <v>USD</v>
          </cell>
          <cell r="H148" t="str">
            <v>Pending Close</v>
          </cell>
          <cell r="I148" t="str">
            <v>N/A</v>
          </cell>
          <cell r="J148">
            <v>9090008020</v>
          </cell>
          <cell r="K148">
            <v>9000008020</v>
          </cell>
        </row>
        <row r="149">
          <cell r="A149">
            <v>8021</v>
          </cell>
          <cell r="B149">
            <v>8021</v>
          </cell>
          <cell r="C149">
            <v>8021</v>
          </cell>
          <cell r="D149" t="str">
            <v>McKesson Capital LLC</v>
          </cell>
          <cell r="E149" t="str">
            <v>McKesson Capital LLC </v>
          </cell>
          <cell r="F149" t="str">
            <v>USD</v>
          </cell>
          <cell r="G149" t="str">
            <v>USD</v>
          </cell>
          <cell r="H149" t="str">
            <v>Active</v>
          </cell>
          <cell r="I149" t="str">
            <v>CORPOTH</v>
          </cell>
          <cell r="J149">
            <v>9090008021</v>
          </cell>
          <cell r="K149">
            <v>9000008021</v>
          </cell>
        </row>
        <row r="150">
          <cell r="A150">
            <v>8025</v>
          </cell>
          <cell r="B150">
            <v>8025</v>
          </cell>
          <cell r="C150">
            <v>8025</v>
          </cell>
          <cell r="D150" t="str">
            <v>McKesson Capital Corp. - CRP</v>
          </cell>
          <cell r="E150" t="str">
            <v>McKesson Capital Funding </v>
          </cell>
          <cell r="F150" t="str">
            <v>USD</v>
          </cell>
          <cell r="G150" t="str">
            <v>USD</v>
          </cell>
          <cell r="H150" t="str">
            <v>Active</v>
          </cell>
          <cell r="I150" t="str">
            <v>CORPOTH</v>
          </cell>
          <cell r="J150">
            <v>9090008025</v>
          </cell>
          <cell r="K150">
            <v>9000008025</v>
          </cell>
        </row>
        <row r="151">
          <cell r="A151">
            <v>8026</v>
          </cell>
          <cell r="B151">
            <v>8026</v>
          </cell>
          <cell r="C151">
            <v>8026</v>
          </cell>
          <cell r="D151" t="str">
            <v>McKesson Capital Corp - DRG</v>
          </cell>
          <cell r="E151" t="str">
            <v>MCFC - Pharma </v>
          </cell>
          <cell r="F151" t="str">
            <v>USD</v>
          </cell>
          <cell r="G151" t="str">
            <v>USD</v>
          </cell>
          <cell r="H151" t="str">
            <v>Active</v>
          </cell>
          <cell r="I151" t="str">
            <v>TOTMCCDRG</v>
          </cell>
          <cell r="J151">
            <v>9090008026</v>
          </cell>
          <cell r="K151">
            <v>9000008026</v>
          </cell>
        </row>
        <row r="152">
          <cell r="A152">
            <v>8027</v>
          </cell>
          <cell r="B152">
            <v>8027</v>
          </cell>
          <cell r="C152">
            <v>8027</v>
          </cell>
          <cell r="D152" t="str">
            <v>McKesson Capital Corporation - MPT</v>
          </cell>
          <cell r="E152" t="str">
            <v>MCFC - MPT </v>
          </cell>
          <cell r="F152" t="str">
            <v>USD</v>
          </cell>
          <cell r="G152" t="str">
            <v>USD</v>
          </cell>
          <cell r="H152" t="str">
            <v>Active</v>
          </cell>
          <cell r="I152" t="str">
            <v>TOTMPT</v>
          </cell>
          <cell r="J152">
            <v>9090008027</v>
          </cell>
          <cell r="K152">
            <v>9000008027</v>
          </cell>
        </row>
        <row r="153">
          <cell r="A153">
            <v>8030</v>
          </cell>
          <cell r="B153">
            <v>8030</v>
          </cell>
          <cell r="C153">
            <v>8030</v>
          </cell>
          <cell r="D153" t="str">
            <v>Golden State Finance</v>
          </cell>
          <cell r="E153" t="str">
            <v>CGSF Company </v>
          </cell>
          <cell r="F153" t="str">
            <v>USD</v>
          </cell>
          <cell r="G153" t="str">
            <v>USD</v>
          </cell>
          <cell r="H153" t="str">
            <v> </v>
          </cell>
          <cell r="I153" t="str">
            <v>TOTDRG</v>
          </cell>
          <cell r="J153">
            <v>9090008030</v>
          </cell>
          <cell r="K153">
            <v>9000008030</v>
          </cell>
        </row>
        <row r="154">
          <cell r="A154">
            <v>8040</v>
          </cell>
          <cell r="B154">
            <v>8040</v>
          </cell>
          <cell r="C154">
            <v>8040</v>
          </cell>
          <cell r="D154" t="str">
            <v>Golden State Finance Eliminations</v>
          </cell>
          <cell r="E154" t="str">
            <v>CGSF Elimination </v>
          </cell>
          <cell r="F154" t="str">
            <v>USD</v>
          </cell>
          <cell r="G154" t="str">
            <v>USD</v>
          </cell>
          <cell r="H154" t="str">
            <v>Elimination</v>
          </cell>
          <cell r="I154" t="str">
            <v>TOTDRG</v>
          </cell>
          <cell r="J154">
            <v>9090008040</v>
          </cell>
          <cell r="K154">
            <v>9000008040</v>
          </cell>
        </row>
        <row r="155">
          <cell r="A155">
            <v>8050</v>
          </cell>
          <cell r="B155">
            <v>8050</v>
          </cell>
          <cell r="C155">
            <v>8050</v>
          </cell>
          <cell r="D155" t="str">
            <v>Golden State Finance Holding</v>
          </cell>
          <cell r="E155" t="str">
            <v>CGSF Holding </v>
          </cell>
          <cell r="F155" t="str">
            <v>USD</v>
          </cell>
          <cell r="G155" t="str">
            <v>USD</v>
          </cell>
          <cell r="H155" t="str">
            <v>Active</v>
          </cell>
          <cell r="I155" t="str">
            <v>TOTDRG</v>
          </cell>
          <cell r="J155">
            <v>9090008050</v>
          </cell>
          <cell r="K155">
            <v>9000008050</v>
          </cell>
        </row>
        <row r="156">
          <cell r="A156">
            <v>8055</v>
          </cell>
          <cell r="B156">
            <v>8055</v>
          </cell>
          <cell r="C156">
            <v>8055</v>
          </cell>
          <cell r="D156" t="str">
            <v>CGSF Funding</v>
          </cell>
          <cell r="E156" t="str">
            <v>CGSF Funding </v>
          </cell>
          <cell r="F156" t="str">
            <v>USD</v>
          </cell>
          <cell r="G156" t="str">
            <v>USD</v>
          </cell>
          <cell r="H156" t="str">
            <v>Active</v>
          </cell>
          <cell r="I156" t="str">
            <v>TOTDRG</v>
          </cell>
          <cell r="J156">
            <v>9090008055</v>
          </cell>
          <cell r="K156">
            <v>9000008055</v>
          </cell>
        </row>
        <row r="157">
          <cell r="A157">
            <v>8060</v>
          </cell>
          <cell r="C157">
            <v>8060</v>
          </cell>
          <cell r="D157" t="str">
            <v> </v>
          </cell>
          <cell r="E157" t="str">
            <v>AHI CLOS</v>
          </cell>
          <cell r="G157" t="str">
            <v>USD</v>
          </cell>
          <cell r="H157" t="str">
            <v>Closed</v>
          </cell>
          <cell r="I157" t="str">
            <v>N/A</v>
          </cell>
          <cell r="J157">
            <v>9090008060</v>
          </cell>
          <cell r="K157">
            <v>9000008060</v>
          </cell>
        </row>
        <row r="158">
          <cell r="A158">
            <v>8061</v>
          </cell>
          <cell r="B158">
            <v>8061</v>
          </cell>
          <cell r="C158">
            <v>8061</v>
          </cell>
          <cell r="D158" t="str">
            <v>D and K Healthcare Eliminations</v>
          </cell>
          <cell r="E158" t="str">
            <v>D&amp;K Eliminations </v>
          </cell>
          <cell r="F158" t="str">
            <v>USD</v>
          </cell>
          <cell r="G158" t="str">
            <v>USD</v>
          </cell>
          <cell r="H158" t="str">
            <v>Elimination</v>
          </cell>
          <cell r="I158" t="str">
            <v>TOTDRG</v>
          </cell>
          <cell r="J158">
            <v>9090008061</v>
          </cell>
          <cell r="K158">
            <v>9000008061</v>
          </cell>
        </row>
        <row r="159">
          <cell r="A159">
            <v>8065</v>
          </cell>
          <cell r="B159">
            <v>8065</v>
          </cell>
          <cell r="C159">
            <v>8065</v>
          </cell>
          <cell r="D159" t="str">
            <v>PACT, LLC</v>
          </cell>
          <cell r="E159" t="str">
            <v>PACT </v>
          </cell>
          <cell r="F159" t="str">
            <v>USD</v>
          </cell>
          <cell r="G159" t="str">
            <v>USD</v>
          </cell>
          <cell r="H159" t="str">
            <v>Active</v>
          </cell>
          <cell r="I159" t="str">
            <v>TOTDRG</v>
          </cell>
          <cell r="J159">
            <v>9090008065</v>
          </cell>
          <cell r="K159">
            <v>9000008065</v>
          </cell>
        </row>
        <row r="160">
          <cell r="A160">
            <v>8066</v>
          </cell>
          <cell r="B160">
            <v>8066</v>
          </cell>
          <cell r="C160">
            <v>8066</v>
          </cell>
          <cell r="D160" t="str">
            <v>Mck Pharma Optimization, LLC</v>
          </cell>
          <cell r="E160" t="str">
            <v>Mckesson Pharma.Optim LLC</v>
          </cell>
          <cell r="F160" t="str">
            <v>USD</v>
          </cell>
          <cell r="G160" t="str">
            <v>USD</v>
          </cell>
          <cell r="H160" t="str">
            <v>Active</v>
          </cell>
          <cell r="I160" t="str">
            <v>TOTDRG</v>
          </cell>
          <cell r="J160">
            <v>9090008066</v>
          </cell>
          <cell r="K160">
            <v>9000008066</v>
          </cell>
        </row>
        <row r="161">
          <cell r="A161">
            <v>8070</v>
          </cell>
          <cell r="C161">
            <v>8070</v>
          </cell>
          <cell r="D161" t="str">
            <v> </v>
          </cell>
          <cell r="E161" t="str">
            <v>AHI Elimination-CLOS </v>
          </cell>
          <cell r="G161" t="str">
            <v>USD</v>
          </cell>
          <cell r="H161" t="str">
            <v>Closed</v>
          </cell>
          <cell r="I161" t="str">
            <v>N/A</v>
          </cell>
          <cell r="J161">
            <v>9090008070</v>
          </cell>
          <cell r="K161">
            <v>9000008070</v>
          </cell>
        </row>
        <row r="162">
          <cell r="A162">
            <v>8074</v>
          </cell>
          <cell r="B162">
            <v>8074</v>
          </cell>
          <cell r="D162" t="str">
            <v>Zee Medical Intangibles</v>
          </cell>
          <cell r="E162" t="str">
            <v> </v>
          </cell>
          <cell r="F162" t="str">
            <v>USD</v>
          </cell>
          <cell r="H162" t="str">
            <v>HFM only</v>
          </cell>
          <cell r="I162" t="str">
            <v> </v>
          </cell>
          <cell r="J162">
            <v>9090008074</v>
          </cell>
          <cell r="K162">
            <v>9000008074</v>
          </cell>
        </row>
        <row r="163">
          <cell r="A163">
            <v>8075</v>
          </cell>
          <cell r="B163">
            <v>8075</v>
          </cell>
          <cell r="D163" t="str">
            <v>Zee Medical Eliminations</v>
          </cell>
          <cell r="E163" t="str">
            <v> </v>
          </cell>
          <cell r="F163" t="str">
            <v>USD</v>
          </cell>
          <cell r="H163" t="str">
            <v>HFM only</v>
          </cell>
          <cell r="I163" t="str">
            <v> </v>
          </cell>
          <cell r="J163">
            <v>9090008075</v>
          </cell>
          <cell r="K163">
            <v>9000008075</v>
          </cell>
        </row>
        <row r="164">
          <cell r="A164">
            <v>8080</v>
          </cell>
          <cell r="B164">
            <v>8080</v>
          </cell>
          <cell r="C164">
            <v>8080</v>
          </cell>
          <cell r="D164" t="str">
            <v>AHI Intangibles</v>
          </cell>
          <cell r="E164" t="str">
            <v>AHI Intangibles-CLOS </v>
          </cell>
          <cell r="F164" t="str">
            <v>USD</v>
          </cell>
          <cell r="G164" t="str">
            <v>USD</v>
          </cell>
          <cell r="H164" t="str">
            <v>Closed</v>
          </cell>
          <cell r="I164" t="str">
            <v>N/A</v>
          </cell>
          <cell r="J164">
            <v>9090008080</v>
          </cell>
          <cell r="K164">
            <v>9000008080</v>
          </cell>
        </row>
        <row r="165">
          <cell r="A165">
            <v>8085</v>
          </cell>
          <cell r="B165">
            <v>8085</v>
          </cell>
          <cell r="C165">
            <v>8085</v>
          </cell>
          <cell r="D165" t="str">
            <v>#Invalid member 8085 for dimension Entity,</v>
          </cell>
          <cell r="E165" t="str">
            <v>e-Supply CLOS</v>
          </cell>
          <cell r="F165" t="str">
            <v>#Invalidmember8085fordimensionEntity,</v>
          </cell>
          <cell r="G165" t="str">
            <v>USD</v>
          </cell>
          <cell r="H165" t="str">
            <v>Closed</v>
          </cell>
          <cell r="I165" t="str">
            <v>N/A</v>
          </cell>
          <cell r="J165">
            <v>9090008085</v>
          </cell>
          <cell r="K165">
            <v>9000008085</v>
          </cell>
        </row>
        <row r="166">
          <cell r="A166">
            <v>8089</v>
          </cell>
          <cell r="B166">
            <v>8089</v>
          </cell>
          <cell r="D166" t="str">
            <v>Medication Mgmt Virgin Islands Inc</v>
          </cell>
          <cell r="E166" t="str">
            <v> </v>
          </cell>
          <cell r="F166" t="str">
            <v>USD</v>
          </cell>
          <cell r="H166" t="str">
            <v>HFM only</v>
          </cell>
          <cell r="I166" t="str">
            <v> </v>
          </cell>
          <cell r="J166">
            <v>9090008089</v>
          </cell>
          <cell r="K166">
            <v>9000008089</v>
          </cell>
        </row>
        <row r="167">
          <cell r="A167">
            <v>8090</v>
          </cell>
          <cell r="B167">
            <v>8090</v>
          </cell>
          <cell r="C167">
            <v>8090</v>
          </cell>
          <cell r="D167" t="str">
            <v>Medication Management</v>
          </cell>
          <cell r="E167" t="str">
            <v>MedManagement - Pass </v>
          </cell>
          <cell r="F167" t="str">
            <v>USD</v>
          </cell>
          <cell r="G167" t="str">
            <v>USD</v>
          </cell>
          <cell r="H167" t="str">
            <v>Pending Close</v>
          </cell>
          <cell r="I167" t="str">
            <v>N/A</v>
          </cell>
          <cell r="J167">
            <v>9090008090</v>
          </cell>
          <cell r="K167">
            <v>9000008090</v>
          </cell>
        </row>
        <row r="168">
          <cell r="A168">
            <v>8091</v>
          </cell>
          <cell r="B168">
            <v>8091</v>
          </cell>
          <cell r="D168" t="str">
            <v>Medication Management Puerto Rico, Inc.</v>
          </cell>
          <cell r="E168" t="str">
            <v> </v>
          </cell>
          <cell r="F168" t="str">
            <v>USD</v>
          </cell>
          <cell r="H168" t="str">
            <v>HFM only</v>
          </cell>
          <cell r="I168" t="str">
            <v> </v>
          </cell>
          <cell r="J168">
            <v>9090008091</v>
          </cell>
          <cell r="K168">
            <v>9000008091</v>
          </cell>
        </row>
        <row r="169">
          <cell r="A169">
            <v>8092</v>
          </cell>
          <cell r="B169">
            <v>8092</v>
          </cell>
          <cell r="D169" t="str">
            <v>PACT, LLC</v>
          </cell>
          <cell r="E169" t="str">
            <v> </v>
          </cell>
          <cell r="F169" t="str">
            <v>USD</v>
          </cell>
          <cell r="H169" t="str">
            <v>HFM only</v>
          </cell>
          <cell r="I169" t="str">
            <v> </v>
          </cell>
          <cell r="J169">
            <v>9090008092</v>
          </cell>
          <cell r="K169">
            <v>9000008092</v>
          </cell>
        </row>
        <row r="170">
          <cell r="A170">
            <v>8093</v>
          </cell>
          <cell r="B170">
            <v>8093</v>
          </cell>
          <cell r="C170">
            <v>8093</v>
          </cell>
          <cell r="D170" t="str">
            <v>McKesson Transportation Services</v>
          </cell>
          <cell r="E170" t="str">
            <v>McK Trnsprtn Systm Pass </v>
          </cell>
          <cell r="F170" t="str">
            <v>USD</v>
          </cell>
          <cell r="G170" t="str">
            <v>USD</v>
          </cell>
          <cell r="H170" t="str">
            <v>Pass-Thru</v>
          </cell>
          <cell r="I170" t="str">
            <v>N/A</v>
          </cell>
          <cell r="J170">
            <v>9090008093</v>
          </cell>
          <cell r="K170">
            <v>9000008093</v>
          </cell>
        </row>
        <row r="171">
          <cell r="A171">
            <v>8094</v>
          </cell>
          <cell r="B171">
            <v>8094</v>
          </cell>
          <cell r="C171">
            <v>8094</v>
          </cell>
          <cell r="D171" t="str">
            <v>McKesson Pharmacy Systems</v>
          </cell>
          <cell r="E171" t="str">
            <v>McK Pharmacy Systems Pass</v>
          </cell>
          <cell r="F171" t="str">
            <v>USD</v>
          </cell>
          <cell r="G171" t="str">
            <v>USD</v>
          </cell>
          <cell r="H171" t="str">
            <v>Pass-Thru</v>
          </cell>
          <cell r="I171" t="str">
            <v>N/A</v>
          </cell>
          <cell r="J171">
            <v>9090008094</v>
          </cell>
          <cell r="K171">
            <v>9000008094</v>
          </cell>
        </row>
        <row r="172">
          <cell r="A172">
            <v>8095</v>
          </cell>
          <cell r="C172">
            <v>8095</v>
          </cell>
          <cell r="D172" t="str">
            <v> </v>
          </cell>
          <cell r="E172" t="str">
            <v>Spe.OTN_IVP Pass-Thru </v>
          </cell>
          <cell r="G172" t="str">
            <v>USD</v>
          </cell>
          <cell r="H172" t="str">
            <v>Pass-Thru</v>
          </cell>
          <cell r="I172" t="str">
            <v>N/A</v>
          </cell>
          <cell r="J172">
            <v>9090008095</v>
          </cell>
          <cell r="K172">
            <v>9000008095</v>
          </cell>
        </row>
        <row r="173">
          <cell r="A173">
            <v>8096</v>
          </cell>
          <cell r="B173">
            <v>8096</v>
          </cell>
          <cell r="D173" t="str">
            <v>McKesson Pharmacy Systems LLC</v>
          </cell>
          <cell r="E173" t="str">
            <v> </v>
          </cell>
          <cell r="F173" t="str">
            <v>USD</v>
          </cell>
          <cell r="H173" t="str">
            <v>HFM only</v>
          </cell>
          <cell r="I173" t="str">
            <v> </v>
          </cell>
          <cell r="J173">
            <v>9090008096</v>
          </cell>
          <cell r="K173">
            <v>9000008096</v>
          </cell>
        </row>
        <row r="174">
          <cell r="A174">
            <v>8100</v>
          </cell>
          <cell r="C174">
            <v>8100</v>
          </cell>
          <cell r="D174" t="str">
            <v> </v>
          </cell>
          <cell r="E174" t="str">
            <v>Zee Eliminations-CLOS </v>
          </cell>
          <cell r="G174" t="str">
            <v>USD</v>
          </cell>
          <cell r="H174" t="str">
            <v>Closed</v>
          </cell>
          <cell r="I174" t="str">
            <v>N/A</v>
          </cell>
          <cell r="J174">
            <v>9090008100</v>
          </cell>
          <cell r="K174">
            <v>9000008100</v>
          </cell>
        </row>
        <row r="175">
          <cell r="A175">
            <v>8110</v>
          </cell>
          <cell r="B175">
            <v>8110</v>
          </cell>
          <cell r="C175">
            <v>8110</v>
          </cell>
          <cell r="D175" t="str">
            <v>Spectro Intangibles</v>
          </cell>
          <cell r="E175" t="str">
            <v>Spectro Intangibles Inac </v>
          </cell>
          <cell r="F175" t="str">
            <v>USD</v>
          </cell>
          <cell r="G175" t="str">
            <v>USD</v>
          </cell>
          <cell r="H175" t="str">
            <v>Closed</v>
          </cell>
          <cell r="I175" t="str">
            <v>TOTDRG</v>
          </cell>
          <cell r="J175">
            <v>9090008110</v>
          </cell>
          <cell r="K175">
            <v>9000008110</v>
          </cell>
        </row>
        <row r="176">
          <cell r="A176">
            <v>8120</v>
          </cell>
          <cell r="B176">
            <v>8120</v>
          </cell>
          <cell r="C176">
            <v>8120</v>
          </cell>
          <cell r="D176" t="str">
            <v>3 PM Intangibles</v>
          </cell>
          <cell r="E176" t="str">
            <v>3PM Intangibles CLOS</v>
          </cell>
          <cell r="F176" t="str">
            <v>USD</v>
          </cell>
          <cell r="G176" t="str">
            <v>USD</v>
          </cell>
          <cell r="H176" t="str">
            <v>Closed</v>
          </cell>
          <cell r="I176" t="str">
            <v>TOTAMG</v>
          </cell>
          <cell r="J176">
            <v>9090008120</v>
          </cell>
          <cell r="K176">
            <v>9000008120</v>
          </cell>
        </row>
        <row r="177">
          <cell r="A177">
            <v>8130</v>
          </cell>
          <cell r="C177">
            <v>8130</v>
          </cell>
          <cell r="D177" t="str">
            <v> </v>
          </cell>
          <cell r="E177" t="str">
            <v>Zee Intangibles-Clos </v>
          </cell>
          <cell r="G177" t="str">
            <v>USD</v>
          </cell>
          <cell r="H177" t="str">
            <v>Closed</v>
          </cell>
          <cell r="I177" t="str">
            <v>N/A</v>
          </cell>
          <cell r="J177">
            <v>9090008130</v>
          </cell>
          <cell r="K177">
            <v>9000008130</v>
          </cell>
        </row>
        <row r="178">
          <cell r="A178">
            <v>8140</v>
          </cell>
          <cell r="B178">
            <v>8140</v>
          </cell>
          <cell r="C178">
            <v>8140</v>
          </cell>
          <cell r="D178" t="str">
            <v>SP Drug Intangibles</v>
          </cell>
          <cell r="E178" t="str">
            <v>SP Intangibles Clos </v>
          </cell>
          <cell r="F178" t="str">
            <v>USD</v>
          </cell>
          <cell r="G178" t="str">
            <v>USD</v>
          </cell>
          <cell r="H178" t="str">
            <v>Pending Close</v>
          </cell>
          <cell r="I178" t="str">
            <v>TOTDRG</v>
          </cell>
          <cell r="J178">
            <v>9090008140</v>
          </cell>
          <cell r="K178">
            <v>9000008140</v>
          </cell>
        </row>
        <row r="179">
          <cell r="A179">
            <v>8150</v>
          </cell>
          <cell r="B179">
            <v>8150</v>
          </cell>
          <cell r="C179">
            <v>8150</v>
          </cell>
          <cell r="D179" t="str">
            <v>Johnson Drug Intangibles</v>
          </cell>
          <cell r="E179" t="str">
            <v>JohnsonDrug Intngbls Inac</v>
          </cell>
          <cell r="F179" t="str">
            <v>USD</v>
          </cell>
          <cell r="G179" t="str">
            <v>USD</v>
          </cell>
          <cell r="H179" t="str">
            <v>Pending Close</v>
          </cell>
          <cell r="I179" t="str">
            <v>TOTDRG</v>
          </cell>
          <cell r="J179">
            <v>9090008150</v>
          </cell>
          <cell r="K179">
            <v>9000008150</v>
          </cell>
        </row>
        <row r="180">
          <cell r="A180">
            <v>8160</v>
          </cell>
          <cell r="B180">
            <v>8160</v>
          </cell>
          <cell r="C180">
            <v>8160</v>
          </cell>
          <cell r="D180" t="str">
            <v>Undistributed</v>
          </cell>
          <cell r="E180" t="str">
            <v>Drug Undistributed Inac </v>
          </cell>
          <cell r="F180" t="str">
            <v>USD</v>
          </cell>
          <cell r="G180" t="str">
            <v>USD</v>
          </cell>
          <cell r="H180" t="str">
            <v>Pending Close</v>
          </cell>
          <cell r="I180" t="str">
            <v>TOTDRG</v>
          </cell>
          <cell r="J180">
            <v>9090008160</v>
          </cell>
          <cell r="K180">
            <v>9000008160</v>
          </cell>
        </row>
        <row r="181">
          <cell r="A181">
            <v>8170</v>
          </cell>
          <cell r="B181">
            <v>8170</v>
          </cell>
          <cell r="C181">
            <v>8170</v>
          </cell>
          <cell r="D181" t="str">
            <v>G/O Adjustment and Reclass</v>
          </cell>
          <cell r="E181" t="str">
            <v>Drug G/O Adjmnt.&amp; Reclass</v>
          </cell>
          <cell r="F181" t="str">
            <v>USD</v>
          </cell>
          <cell r="G181" t="str">
            <v>USD</v>
          </cell>
          <cell r="H181" t="str">
            <v>Active</v>
          </cell>
          <cell r="I181" t="str">
            <v>TOTDRG</v>
          </cell>
          <cell r="J181">
            <v>9090008170</v>
          </cell>
          <cell r="K181">
            <v>9000008170</v>
          </cell>
        </row>
        <row r="182">
          <cell r="A182">
            <v>8180</v>
          </cell>
          <cell r="B182">
            <v>8180</v>
          </cell>
          <cell r="C182">
            <v>8180</v>
          </cell>
          <cell r="D182" t="str">
            <v>Healthmart Systems Inc.</v>
          </cell>
          <cell r="E182" t="str">
            <v>HealthMart </v>
          </cell>
          <cell r="F182" t="str">
            <v>USD</v>
          </cell>
          <cell r="G182" t="str">
            <v>USD</v>
          </cell>
          <cell r="H182" t="str">
            <v>Active</v>
          </cell>
          <cell r="I182" t="str">
            <v>TOTDRG</v>
          </cell>
          <cell r="J182">
            <v>9090008180</v>
          </cell>
          <cell r="K182">
            <v>9000008180</v>
          </cell>
        </row>
        <row r="183">
          <cell r="A183">
            <v>8190</v>
          </cell>
          <cell r="B183">
            <v>8190</v>
          </cell>
          <cell r="C183">
            <v>8190</v>
          </cell>
          <cell r="D183" t="str">
            <v>Investment Subsidiary</v>
          </cell>
          <cell r="E183" t="str">
            <v>InvstmntSubsdy(Drug) Inac</v>
          </cell>
          <cell r="F183" t="str">
            <v>USD</v>
          </cell>
          <cell r="G183" t="str">
            <v>USD</v>
          </cell>
          <cell r="H183" t="str">
            <v>Pending Close</v>
          </cell>
          <cell r="I183" t="str">
            <v>TOTDRG</v>
          </cell>
          <cell r="J183">
            <v>9090008190</v>
          </cell>
          <cell r="K183">
            <v>9000008190</v>
          </cell>
        </row>
        <row r="184">
          <cell r="A184">
            <v>8200</v>
          </cell>
          <cell r="B184">
            <v>8200</v>
          </cell>
          <cell r="C184">
            <v>8200</v>
          </cell>
          <cell r="D184" t="str">
            <v>McKesson Intangibles US$</v>
          </cell>
          <cell r="E184" t="str">
            <v>Medis U.S. Goodwill </v>
          </cell>
          <cell r="F184" t="str">
            <v>USD</v>
          </cell>
          <cell r="G184" t="str">
            <v>USD</v>
          </cell>
          <cell r="H184" t="str">
            <v>Active</v>
          </cell>
          <cell r="I184" t="str">
            <v>TOTMED</v>
          </cell>
          <cell r="J184">
            <v>9090008200</v>
          </cell>
          <cell r="K184">
            <v>9000008200</v>
          </cell>
        </row>
        <row r="185">
          <cell r="A185">
            <v>8205</v>
          </cell>
          <cell r="B185">
            <v>8205</v>
          </cell>
          <cell r="C185">
            <v>8205</v>
          </cell>
          <cell r="D185" t="str">
            <v>McKesson intl Holdings VII Sarl</v>
          </cell>
          <cell r="E185" t="str">
            <v>Lux 9B </v>
          </cell>
          <cell r="F185" t="str">
            <v>USD</v>
          </cell>
          <cell r="G185" t="str">
            <v>USD</v>
          </cell>
          <cell r="H185" t="str">
            <v>Active</v>
          </cell>
          <cell r="I185" t="str">
            <v>TOTMED</v>
          </cell>
          <cell r="J185">
            <v>9090008205</v>
          </cell>
          <cell r="K185">
            <v>9000008205</v>
          </cell>
        </row>
        <row r="186">
          <cell r="A186">
            <v>8209</v>
          </cell>
          <cell r="C186">
            <v>8209</v>
          </cell>
          <cell r="D186" t="str">
            <v> </v>
          </cell>
          <cell r="E186" t="str">
            <v>McKesson Canada Pass </v>
          </cell>
          <cell r="G186" t="str">
            <v>CAD</v>
          </cell>
          <cell r="H186" t="str">
            <v> </v>
          </cell>
          <cell r="I186" t="str">
            <v>N/A</v>
          </cell>
          <cell r="J186">
            <v>9090008209</v>
          </cell>
          <cell r="K186">
            <v>9000008209</v>
          </cell>
        </row>
        <row r="187">
          <cell r="A187">
            <v>8210</v>
          </cell>
          <cell r="B187">
            <v>8210</v>
          </cell>
          <cell r="C187">
            <v>8210</v>
          </cell>
          <cell r="D187" t="str">
            <v>McKesson Canada</v>
          </cell>
          <cell r="E187" t="str">
            <v>Medis ( USD ) Inac </v>
          </cell>
          <cell r="F187" t="str">
            <v>CAD</v>
          </cell>
          <cell r="G187" t="str">
            <v>USD</v>
          </cell>
          <cell r="H187" t="str">
            <v>Pending Close</v>
          </cell>
          <cell r="I187" t="str">
            <v>N/A</v>
          </cell>
          <cell r="J187">
            <v>9090008210</v>
          </cell>
          <cell r="K187">
            <v>9000008210</v>
          </cell>
        </row>
        <row r="188">
          <cell r="A188">
            <v>8211</v>
          </cell>
          <cell r="B188">
            <v>8211</v>
          </cell>
          <cell r="D188" t="str">
            <v>McKesson Canada Adjustments for US GAAP</v>
          </cell>
          <cell r="E188" t="str">
            <v> </v>
          </cell>
          <cell r="F188" t="str">
            <v>CAD</v>
          </cell>
          <cell r="H188" t="str">
            <v>HFM only</v>
          </cell>
          <cell r="I188" t="str">
            <v> </v>
          </cell>
          <cell r="J188">
            <v>9090008211</v>
          </cell>
          <cell r="K188">
            <v>9000008211</v>
          </cell>
        </row>
        <row r="189">
          <cell r="A189">
            <v>8220</v>
          </cell>
          <cell r="B189">
            <v>8220</v>
          </cell>
          <cell r="C189">
            <v>8220</v>
          </cell>
          <cell r="D189" t="str">
            <v>McKesson Canada Stub</v>
          </cell>
          <cell r="E189" t="str">
            <v>MdsElim/Stub AcrulC$ CLOS</v>
          </cell>
          <cell r="F189" t="str">
            <v>CAD</v>
          </cell>
          <cell r="G189" t="str">
            <v>USD</v>
          </cell>
          <cell r="H189" t="str">
            <v>Closed</v>
          </cell>
          <cell r="I189" t="str">
            <v>N/A</v>
          </cell>
          <cell r="J189">
            <v>9090008220</v>
          </cell>
          <cell r="K189">
            <v>9000008220</v>
          </cell>
        </row>
        <row r="190">
          <cell r="A190">
            <v>8221</v>
          </cell>
          <cell r="B190">
            <v>8221</v>
          </cell>
          <cell r="D190" t="str">
            <v>Retail Pharma</v>
          </cell>
          <cell r="E190" t="str">
            <v> </v>
          </cell>
          <cell r="F190" t="str">
            <v>CAD</v>
          </cell>
          <cell r="H190" t="str">
            <v>HFM only</v>
          </cell>
          <cell r="I190" t="str">
            <v> </v>
          </cell>
          <cell r="J190">
            <v>9090008221</v>
          </cell>
          <cell r="K190">
            <v>9000008221</v>
          </cell>
        </row>
        <row r="191">
          <cell r="A191">
            <v>8225</v>
          </cell>
          <cell r="B191">
            <v>8225</v>
          </cell>
          <cell r="D191" t="str">
            <v>McKesson Proxim</v>
          </cell>
          <cell r="E191" t="str">
            <v> </v>
          </cell>
          <cell r="F191" t="str">
            <v>CAD</v>
          </cell>
          <cell r="H191" t="str">
            <v>HFM only</v>
          </cell>
          <cell r="I191" t="str">
            <v> </v>
          </cell>
          <cell r="J191">
            <v>9090008225</v>
          </cell>
          <cell r="K191">
            <v>9000008225</v>
          </cell>
        </row>
        <row r="192">
          <cell r="A192">
            <v>8226</v>
          </cell>
          <cell r="B192">
            <v>8226</v>
          </cell>
          <cell r="D192" t="str">
            <v>McKesson Canada adjs for Proxim</v>
          </cell>
          <cell r="E192" t="str">
            <v> </v>
          </cell>
          <cell r="F192" t="str">
            <v>CAD</v>
          </cell>
          <cell r="H192" t="str">
            <v>HFM only</v>
          </cell>
          <cell r="I192" t="str">
            <v> </v>
          </cell>
          <cell r="J192">
            <v>9090008226</v>
          </cell>
          <cell r="K192">
            <v>9000008226</v>
          </cell>
        </row>
        <row r="193">
          <cell r="A193">
            <v>8230</v>
          </cell>
          <cell r="B193">
            <v>8230</v>
          </cell>
          <cell r="C193">
            <v>8230</v>
          </cell>
          <cell r="D193" t="str">
            <v>McKesson Specialty Pharmaceutical Svcs</v>
          </cell>
          <cell r="E193" t="str">
            <v>DO NOT USE -USE 8220 Clos</v>
          </cell>
          <cell r="F193" t="str">
            <v>CAD</v>
          </cell>
          <cell r="G193" t="str">
            <v>USD</v>
          </cell>
          <cell r="H193" t="str">
            <v>Closed</v>
          </cell>
          <cell r="I193" t="str">
            <v>N/A</v>
          </cell>
          <cell r="J193">
            <v>9090008230</v>
          </cell>
          <cell r="K193">
            <v>9000008230</v>
          </cell>
        </row>
        <row r="194">
          <cell r="A194">
            <v>8231</v>
          </cell>
          <cell r="B194">
            <v>8231</v>
          </cell>
          <cell r="D194" t="str">
            <v>Specialty Ontario</v>
          </cell>
          <cell r="E194" t="str">
            <v> </v>
          </cell>
          <cell r="F194" t="str">
            <v>CAD</v>
          </cell>
          <cell r="H194" t="str">
            <v>HFM only</v>
          </cell>
          <cell r="I194" t="str">
            <v> </v>
          </cell>
          <cell r="J194">
            <v>9090008231</v>
          </cell>
          <cell r="K194">
            <v>9000008231</v>
          </cell>
        </row>
        <row r="195">
          <cell r="A195">
            <v>8232</v>
          </cell>
          <cell r="B195">
            <v>8232</v>
          </cell>
          <cell r="D195" t="str">
            <v>Specialty B.C.</v>
          </cell>
          <cell r="E195" t="str">
            <v> </v>
          </cell>
          <cell r="F195" t="str">
            <v>CAD</v>
          </cell>
          <cell r="H195" t="str">
            <v>HFM only</v>
          </cell>
          <cell r="I195" t="str">
            <v> </v>
          </cell>
          <cell r="J195">
            <v>9090008232</v>
          </cell>
          <cell r="K195">
            <v>9000008232</v>
          </cell>
        </row>
        <row r="196">
          <cell r="A196">
            <v>8234</v>
          </cell>
          <cell r="B196">
            <v>8234</v>
          </cell>
          <cell r="D196" t="str">
            <v>APS Canada</v>
          </cell>
          <cell r="E196" t="str">
            <v> </v>
          </cell>
          <cell r="F196" t="str">
            <v>CAD</v>
          </cell>
          <cell r="H196" t="str">
            <v>HFM only</v>
          </cell>
          <cell r="I196" t="str">
            <v> </v>
          </cell>
          <cell r="J196">
            <v>9090008234</v>
          </cell>
          <cell r="K196">
            <v>9000008234</v>
          </cell>
        </row>
        <row r="197">
          <cell r="A197">
            <v>8240</v>
          </cell>
          <cell r="B197">
            <v>8240</v>
          </cell>
          <cell r="C197">
            <v>8240</v>
          </cell>
          <cell r="D197" t="str">
            <v>McKesson Financing - Canada US$</v>
          </cell>
          <cell r="E197" t="str">
            <v>McK Fin,Co of Can (USD) </v>
          </cell>
          <cell r="F197" t="str">
            <v>USD</v>
          </cell>
          <cell r="G197" t="str">
            <v>USD</v>
          </cell>
          <cell r="H197" t="str">
            <v> </v>
          </cell>
          <cell r="I197" t="str">
            <v>N/A</v>
          </cell>
          <cell r="J197">
            <v>9090008240</v>
          </cell>
          <cell r="K197">
            <v>9000008240</v>
          </cell>
        </row>
        <row r="198">
          <cell r="A198">
            <v>8245</v>
          </cell>
          <cell r="B198">
            <v>8245</v>
          </cell>
          <cell r="C198">
            <v>8245</v>
          </cell>
          <cell r="D198" t="str">
            <v>McKesson Financing - Canada</v>
          </cell>
          <cell r="E198" t="str">
            <v>McK Fin Co of Can Memo </v>
          </cell>
          <cell r="F198" t="str">
            <v>CAD</v>
          </cell>
          <cell r="G198" t="str">
            <v>CAD</v>
          </cell>
          <cell r="H198" t="str">
            <v>Active</v>
          </cell>
          <cell r="I198" t="str">
            <v>TOTMED</v>
          </cell>
          <cell r="J198">
            <v>9090008245</v>
          </cell>
          <cell r="K198">
            <v>9000008245</v>
          </cell>
        </row>
        <row r="199">
          <cell r="A199">
            <v>8250</v>
          </cell>
          <cell r="B199">
            <v>8250</v>
          </cell>
          <cell r="C199">
            <v>8250</v>
          </cell>
          <cell r="D199" t="str">
            <v>Bonima Home Office</v>
          </cell>
          <cell r="E199" t="str">
            <v>Bonima Home Office </v>
          </cell>
          <cell r="F199" t="str">
            <v>USD</v>
          </cell>
          <cell r="G199" t="str">
            <v>USD</v>
          </cell>
          <cell r="H199" t="str">
            <v>Active</v>
          </cell>
          <cell r="I199" t="str">
            <v>TOTBMA</v>
          </cell>
          <cell r="J199">
            <v>9090008250</v>
          </cell>
          <cell r="K199">
            <v>9000008250</v>
          </cell>
        </row>
        <row r="200">
          <cell r="A200">
            <v>8260</v>
          </cell>
          <cell r="B200">
            <v>8260</v>
          </cell>
          <cell r="C200">
            <v>8260</v>
          </cell>
          <cell r="D200" t="str">
            <v>Nadro</v>
          </cell>
          <cell r="E200" t="str">
            <v>Nadro </v>
          </cell>
          <cell r="F200" t="str">
            <v>USD</v>
          </cell>
          <cell r="G200" t="str">
            <v>USD</v>
          </cell>
          <cell r="H200" t="str">
            <v>Active</v>
          </cell>
          <cell r="I200" t="str">
            <v>TOTNADRO</v>
          </cell>
          <cell r="J200">
            <v>9090008260</v>
          </cell>
          <cell r="K200">
            <v>9000008260</v>
          </cell>
        </row>
        <row r="201">
          <cell r="A201">
            <v>8261</v>
          </cell>
          <cell r="B201">
            <v>8261</v>
          </cell>
          <cell r="C201">
            <v>8261</v>
          </cell>
          <cell r="D201" t="str">
            <v>McKesson intl Netherlands BV</v>
          </cell>
          <cell r="E201" t="str">
            <v>BV1 </v>
          </cell>
          <cell r="F201" t="str">
            <v>USD</v>
          </cell>
          <cell r="G201" t="str">
            <v>USD</v>
          </cell>
          <cell r="H201" t="str">
            <v>Active</v>
          </cell>
          <cell r="I201" t="str">
            <v>TOTNADRO</v>
          </cell>
          <cell r="J201">
            <v>9090008261</v>
          </cell>
          <cell r="K201">
            <v>9000008261</v>
          </cell>
        </row>
        <row r="202">
          <cell r="A202">
            <v>8262</v>
          </cell>
          <cell r="B202">
            <v>8262</v>
          </cell>
          <cell r="C202">
            <v>8262</v>
          </cell>
          <cell r="D202" t="str">
            <v>ALI Technologies (Eur) BV (Neth)</v>
          </cell>
          <cell r="E202" t="str">
            <v>BV2 </v>
          </cell>
          <cell r="F202" t="str">
            <v>USD</v>
          </cell>
          <cell r="G202" t="str">
            <v>USD</v>
          </cell>
          <cell r="H202" t="str">
            <v>Active</v>
          </cell>
          <cell r="I202" t="str">
            <v>TOTNADRO</v>
          </cell>
          <cell r="J202">
            <v>9090008262</v>
          </cell>
          <cell r="K202">
            <v>9000008262</v>
          </cell>
        </row>
        <row r="203">
          <cell r="A203">
            <v>8263</v>
          </cell>
          <cell r="B203">
            <v>8263</v>
          </cell>
          <cell r="C203">
            <v>8263</v>
          </cell>
          <cell r="D203" t="str">
            <v>Nadro BV3 Division</v>
          </cell>
          <cell r="E203" t="str">
            <v>Nadro BV3 </v>
          </cell>
          <cell r="F203" t="str">
            <v>USD</v>
          </cell>
          <cell r="G203" t="str">
            <v>USD</v>
          </cell>
          <cell r="H203" t="str">
            <v>Active</v>
          </cell>
          <cell r="I203" t="str">
            <v>TOTNADRO</v>
          </cell>
          <cell r="J203">
            <v>9090008263</v>
          </cell>
          <cell r="K203">
            <v>9000008263</v>
          </cell>
        </row>
        <row r="204">
          <cell r="A204">
            <v>8264</v>
          </cell>
          <cell r="C204">
            <v>8264</v>
          </cell>
          <cell r="D204" t="str">
            <v> </v>
          </cell>
          <cell r="E204" t="str">
            <v>Nadro MXP </v>
          </cell>
          <cell r="G204" t="str">
            <v>MXN</v>
          </cell>
          <cell r="H204" t="str">
            <v> </v>
          </cell>
          <cell r="I204" t="str">
            <v>N/A</v>
          </cell>
          <cell r="J204">
            <v>9090008264</v>
          </cell>
          <cell r="K204">
            <v>9000008264</v>
          </cell>
        </row>
        <row r="205">
          <cell r="A205">
            <v>8265</v>
          </cell>
          <cell r="C205">
            <v>8265</v>
          </cell>
          <cell r="D205" t="str">
            <v> </v>
          </cell>
          <cell r="E205" t="str">
            <v>Nadro MXP </v>
          </cell>
          <cell r="G205" t="str">
            <v>MXN</v>
          </cell>
          <cell r="H205" t="str">
            <v> </v>
          </cell>
          <cell r="I205" t="str">
            <v>N/A</v>
          </cell>
          <cell r="J205">
            <v>9090008265</v>
          </cell>
          <cell r="K205">
            <v>9000008265</v>
          </cell>
        </row>
        <row r="206">
          <cell r="A206">
            <v>8267</v>
          </cell>
          <cell r="B206">
            <v>8267</v>
          </cell>
          <cell r="C206">
            <v>8267</v>
          </cell>
          <cell r="D206" t="str">
            <v>Nadro US GAAP</v>
          </cell>
          <cell r="E206" t="str">
            <v>Nadro US GAAP </v>
          </cell>
          <cell r="F206" t="str">
            <v>USD</v>
          </cell>
          <cell r="G206" t="str">
            <v>USD</v>
          </cell>
          <cell r="H206" t="str">
            <v>Active</v>
          </cell>
          <cell r="I206" t="str">
            <v>TOTNADRO</v>
          </cell>
          <cell r="J206">
            <v>9090008267</v>
          </cell>
          <cell r="K206">
            <v>9000008267</v>
          </cell>
        </row>
        <row r="207">
          <cell r="A207">
            <v>8270</v>
          </cell>
          <cell r="C207">
            <v>8270</v>
          </cell>
          <cell r="D207" t="str">
            <v> </v>
          </cell>
          <cell r="E207" t="str">
            <v>Baker/APS- CLOS </v>
          </cell>
          <cell r="G207" t="str">
            <v>USD</v>
          </cell>
          <cell r="H207" t="str">
            <v>Closed</v>
          </cell>
          <cell r="I207" t="str">
            <v>N/A</v>
          </cell>
          <cell r="J207">
            <v>9090008270</v>
          </cell>
          <cell r="K207">
            <v>9000008270</v>
          </cell>
        </row>
        <row r="208">
          <cell r="A208">
            <v>8272</v>
          </cell>
          <cell r="B208">
            <v>8272</v>
          </cell>
          <cell r="C208">
            <v>8272</v>
          </cell>
          <cell r="D208" t="str">
            <v>Northstar Healthcare Eliminations</v>
          </cell>
          <cell r="E208" t="str">
            <v>Northstar Healthcare Elim</v>
          </cell>
          <cell r="F208" t="str">
            <v>USD</v>
          </cell>
          <cell r="G208" t="str">
            <v>USD</v>
          </cell>
          <cell r="H208" t="str">
            <v>Elimination</v>
          </cell>
          <cell r="I208" t="str">
            <v>TOTPHARM</v>
          </cell>
          <cell r="J208">
            <v>9090008272</v>
          </cell>
          <cell r="K208">
            <v>9000008272</v>
          </cell>
        </row>
        <row r="209">
          <cell r="A209">
            <v>8273</v>
          </cell>
          <cell r="B209">
            <v>8273</v>
          </cell>
          <cell r="C209">
            <v>8273</v>
          </cell>
          <cell r="D209" t="str">
            <v>Northstar Rx Eliminations</v>
          </cell>
          <cell r="E209" t="str">
            <v>Northstar Rx LLC Elims </v>
          </cell>
          <cell r="F209" t="str">
            <v>USD</v>
          </cell>
          <cell r="G209" t="str">
            <v>USD</v>
          </cell>
          <cell r="H209" t="str">
            <v>Elimination</v>
          </cell>
          <cell r="I209" t="str">
            <v>TOTPHARM</v>
          </cell>
          <cell r="J209">
            <v>9090008273</v>
          </cell>
          <cell r="K209">
            <v>9000008273</v>
          </cell>
        </row>
        <row r="210">
          <cell r="A210">
            <v>8274</v>
          </cell>
          <cell r="B210">
            <v>8274</v>
          </cell>
          <cell r="C210">
            <v>8274</v>
          </cell>
          <cell r="D210" t="str">
            <v>Pharma Eliminations</v>
          </cell>
          <cell r="E210" t="str">
            <v>Pharmaceutical Eliminatio</v>
          </cell>
          <cell r="F210" t="str">
            <v>USD</v>
          </cell>
          <cell r="G210" t="str">
            <v>USD</v>
          </cell>
          <cell r="H210" t="str">
            <v>Elimination</v>
          </cell>
          <cell r="I210" t="str">
            <v>TOTDRG</v>
          </cell>
          <cell r="J210">
            <v>9090008274</v>
          </cell>
          <cell r="K210">
            <v>9000008274</v>
          </cell>
        </row>
        <row r="211">
          <cell r="A211">
            <v>8275</v>
          </cell>
          <cell r="B211">
            <v>8275</v>
          </cell>
          <cell r="C211">
            <v>8275</v>
          </cell>
          <cell r="D211" t="str">
            <v>Health Solutions Elimination</v>
          </cell>
          <cell r="E211" t="str">
            <v>HealthSolutions Elim Inac</v>
          </cell>
          <cell r="F211" t="str">
            <v>USD</v>
          </cell>
          <cell r="G211" t="str">
            <v>USD</v>
          </cell>
          <cell r="H211" t="str">
            <v>Pending Close</v>
          </cell>
          <cell r="I211" t="str">
            <v>TOTHS</v>
          </cell>
          <cell r="J211">
            <v>9090008275</v>
          </cell>
          <cell r="K211">
            <v>9000008275</v>
          </cell>
        </row>
        <row r="212">
          <cell r="A212">
            <v>8277</v>
          </cell>
          <cell r="B212">
            <v>8277</v>
          </cell>
          <cell r="C212">
            <v>8277</v>
          </cell>
          <cell r="D212" t="str">
            <v>Northstar IP5 Elimination</v>
          </cell>
          <cell r="E212" t="str">
            <v>Northstar IP5 Elim </v>
          </cell>
          <cell r="F212" t="str">
            <v>USD</v>
          </cell>
          <cell r="G212" t="str">
            <v>USD</v>
          </cell>
          <cell r="H212" t="str">
            <v>Elimination</v>
          </cell>
          <cell r="I212" t="str">
            <v>TOTDRG</v>
          </cell>
          <cell r="J212">
            <v>9090008277</v>
          </cell>
          <cell r="K212">
            <v>9000008277</v>
          </cell>
        </row>
        <row r="213">
          <cell r="A213">
            <v>8280</v>
          </cell>
          <cell r="B213">
            <v>8280</v>
          </cell>
          <cell r="C213">
            <v>8280</v>
          </cell>
          <cell r="D213" t="str">
            <v>Professional Personal Promotion</v>
          </cell>
          <cell r="E213" t="str">
            <v>Prof Personal Prmtns Inac</v>
          </cell>
          <cell r="F213" t="str">
            <v>USD</v>
          </cell>
          <cell r="G213" t="str">
            <v>USD</v>
          </cell>
          <cell r="H213" t="str">
            <v>Pending Close</v>
          </cell>
          <cell r="I213" t="str">
            <v>TOTHS</v>
          </cell>
          <cell r="J213">
            <v>9090008280</v>
          </cell>
          <cell r="K213">
            <v>9000008280</v>
          </cell>
        </row>
        <row r="214">
          <cell r="A214">
            <v>8285</v>
          </cell>
          <cell r="B214">
            <v>8285</v>
          </cell>
          <cell r="C214">
            <v>8285</v>
          </cell>
          <cell r="D214" t="str">
            <v>PPG Headquarters</v>
          </cell>
          <cell r="E214" t="str">
            <v>PPG Headquarters Inac </v>
          </cell>
          <cell r="F214" t="str">
            <v>USD</v>
          </cell>
          <cell r="G214" t="str">
            <v>USD</v>
          </cell>
          <cell r="H214" t="str">
            <v>Pending Close</v>
          </cell>
          <cell r="I214" t="str">
            <v>TOTHS</v>
          </cell>
          <cell r="J214">
            <v>9090008285</v>
          </cell>
          <cell r="K214">
            <v>9000008285</v>
          </cell>
        </row>
        <row r="215">
          <cell r="A215">
            <v>8290</v>
          </cell>
          <cell r="B215">
            <v>8290</v>
          </cell>
          <cell r="C215">
            <v>8290</v>
          </cell>
          <cell r="D215" t="str">
            <v>MedPath</v>
          </cell>
          <cell r="E215" t="str">
            <v>Specialty Distribution </v>
          </cell>
          <cell r="F215" t="str">
            <v>USD</v>
          </cell>
          <cell r="G215" t="str">
            <v>USD</v>
          </cell>
          <cell r="H215" t="str">
            <v>Active</v>
          </cell>
          <cell r="I215" t="str">
            <v>TOTHS</v>
          </cell>
          <cell r="J215">
            <v>9090008290</v>
          </cell>
          <cell r="K215">
            <v>9000008290</v>
          </cell>
        </row>
        <row r="216">
          <cell r="A216">
            <v>8295</v>
          </cell>
          <cell r="B216">
            <v>8295</v>
          </cell>
          <cell r="C216">
            <v>8295</v>
          </cell>
          <cell r="D216" t="str">
            <v>Vita Rx</v>
          </cell>
          <cell r="E216" t="str">
            <v>McK Splty Pharmaceuticals</v>
          </cell>
          <cell r="F216" t="str">
            <v>USD</v>
          </cell>
          <cell r="G216" t="str">
            <v>USD</v>
          </cell>
          <cell r="H216" t="str">
            <v>Active</v>
          </cell>
          <cell r="I216" t="str">
            <v>TOTHS</v>
          </cell>
          <cell r="J216">
            <v>9090008295</v>
          </cell>
          <cell r="K216">
            <v>9000008295</v>
          </cell>
        </row>
        <row r="217">
          <cell r="A217">
            <v>8296</v>
          </cell>
          <cell r="B217">
            <v>8296</v>
          </cell>
          <cell r="C217">
            <v>8296</v>
          </cell>
          <cell r="D217" t="str">
            <v>IVP Care</v>
          </cell>
          <cell r="E217" t="str">
            <v>IVPCare, Inc.-Quasi </v>
          </cell>
          <cell r="F217" t="str">
            <v>USD</v>
          </cell>
          <cell r="G217" t="str">
            <v>USD</v>
          </cell>
          <cell r="H217" t="str">
            <v>Quasi</v>
          </cell>
          <cell r="I217" t="str">
            <v>TOTHS</v>
          </cell>
          <cell r="J217">
            <v>9090008296</v>
          </cell>
          <cell r="K217">
            <v>9000008296</v>
          </cell>
        </row>
        <row r="218">
          <cell r="A218">
            <v>8400</v>
          </cell>
          <cell r="C218">
            <v>8400</v>
          </cell>
          <cell r="D218" t="str">
            <v> </v>
          </cell>
          <cell r="E218" t="str">
            <v>iMcKesson - Inac </v>
          </cell>
          <cell r="G218" t="str">
            <v>USD</v>
          </cell>
          <cell r="H218" t="str">
            <v>Closed</v>
          </cell>
          <cell r="I218" t="str">
            <v>N/A</v>
          </cell>
          <cell r="J218">
            <v>9090008400</v>
          </cell>
          <cell r="K218">
            <v>9000008400</v>
          </cell>
        </row>
        <row r="219">
          <cell r="A219">
            <v>8505</v>
          </cell>
          <cell r="B219">
            <v>8505</v>
          </cell>
          <cell r="C219">
            <v>8505</v>
          </cell>
          <cell r="D219" t="str">
            <v>Specialty Headquarters</v>
          </cell>
          <cell r="E219" t="str">
            <v>Health Solutions HeadQtr </v>
          </cell>
          <cell r="F219" t="str">
            <v>USD</v>
          </cell>
          <cell r="G219" t="str">
            <v>USD</v>
          </cell>
          <cell r="H219" t="str">
            <v>Active</v>
          </cell>
          <cell r="I219" t="str">
            <v>TOTHS</v>
          </cell>
          <cell r="J219">
            <v>9090008505</v>
          </cell>
          <cell r="K219">
            <v>9000008505</v>
          </cell>
        </row>
        <row r="220">
          <cell r="A220">
            <v>8510</v>
          </cell>
          <cell r="B220">
            <v>8510</v>
          </cell>
          <cell r="C220">
            <v>8510</v>
          </cell>
          <cell r="D220" t="str">
            <v>MSAZ - NonSAP</v>
          </cell>
          <cell r="E220" t="str">
            <v>MSAZ / SMS - " CLOSED "</v>
          </cell>
          <cell r="F220" t="str">
            <v>USD</v>
          </cell>
          <cell r="G220" t="str">
            <v>USD</v>
          </cell>
          <cell r="H220" t="str">
            <v>Closed</v>
          </cell>
          <cell r="I220" t="str">
            <v>N/A</v>
          </cell>
          <cell r="J220">
            <v>9090008510</v>
          </cell>
          <cell r="K220">
            <v>9000008510</v>
          </cell>
        </row>
        <row r="221">
          <cell r="A221">
            <v>8511</v>
          </cell>
          <cell r="B221">
            <v>8511</v>
          </cell>
          <cell r="C221">
            <v>8511</v>
          </cell>
          <cell r="D221" t="str">
            <v>MSAZ - SAP</v>
          </cell>
          <cell r="E221" t="str">
            <v>McK Specialty Arizona Inc</v>
          </cell>
          <cell r="F221" t="str">
            <v>USD</v>
          </cell>
          <cell r="G221" t="str">
            <v>USD</v>
          </cell>
          <cell r="H221" t="str">
            <v>Active</v>
          </cell>
          <cell r="I221" t="str">
            <v>TOTHS</v>
          </cell>
          <cell r="J221">
            <v>9090008511</v>
          </cell>
          <cell r="K221">
            <v>9000008511</v>
          </cell>
        </row>
        <row r="222">
          <cell r="A222">
            <v>8515</v>
          </cell>
          <cell r="B222">
            <v>8515</v>
          </cell>
          <cell r="C222">
            <v>8515</v>
          </cell>
          <cell r="D222" t="str">
            <v>National Oncology Alliance</v>
          </cell>
          <cell r="E222" t="str">
            <v>National Oncology Allianc</v>
          </cell>
          <cell r="F222" t="str">
            <v>USD</v>
          </cell>
          <cell r="G222" t="str">
            <v>USD</v>
          </cell>
          <cell r="H222" t="str">
            <v>Active</v>
          </cell>
          <cell r="I222" t="str">
            <v>TOTHS</v>
          </cell>
          <cell r="J222">
            <v>9090008515</v>
          </cell>
          <cell r="K222">
            <v>9000008515</v>
          </cell>
        </row>
        <row r="223">
          <cell r="A223">
            <v>8520</v>
          </cell>
          <cell r="B223">
            <v>8520</v>
          </cell>
          <cell r="C223">
            <v>8520</v>
          </cell>
          <cell r="D223" t="str">
            <v>Logistics</v>
          </cell>
          <cell r="E223" t="str">
            <v>Logstics/Knipper Clos </v>
          </cell>
          <cell r="F223" t="str">
            <v>USD</v>
          </cell>
          <cell r="G223" t="str">
            <v>USD</v>
          </cell>
          <cell r="H223" t="str">
            <v>Closed</v>
          </cell>
          <cell r="I223" t="str">
            <v>N/A</v>
          </cell>
          <cell r="J223">
            <v>9090008520</v>
          </cell>
          <cell r="K223">
            <v>9000008520</v>
          </cell>
        </row>
        <row r="224">
          <cell r="A224">
            <v>8525</v>
          </cell>
          <cell r="B224">
            <v>8525</v>
          </cell>
          <cell r="C224">
            <v>8525</v>
          </cell>
          <cell r="D224" t="str">
            <v>OTN</v>
          </cell>
          <cell r="E224" t="str">
            <v>OTN - Quasi </v>
          </cell>
          <cell r="F224" t="str">
            <v>USD</v>
          </cell>
          <cell r="G224" t="str">
            <v>USD</v>
          </cell>
          <cell r="H224" t="str">
            <v>Quasi</v>
          </cell>
          <cell r="I224" t="str">
            <v>TOTHS</v>
          </cell>
          <cell r="J224">
            <v>9090008525</v>
          </cell>
          <cell r="K224">
            <v>9000008525</v>
          </cell>
        </row>
        <row r="225">
          <cell r="A225">
            <v>8526</v>
          </cell>
          <cell r="B225">
            <v>8526</v>
          </cell>
          <cell r="C225">
            <v>8526</v>
          </cell>
          <cell r="D225" t="str">
            <v>OnMark</v>
          </cell>
          <cell r="E225" t="str">
            <v>OnMark, Inc -Quasi </v>
          </cell>
          <cell r="F225" t="str">
            <v>USD</v>
          </cell>
          <cell r="G225" t="str">
            <v>USD</v>
          </cell>
          <cell r="H225" t="str">
            <v>Quasi</v>
          </cell>
          <cell r="I225" t="str">
            <v>TOTHS</v>
          </cell>
          <cell r="J225">
            <v>9090008526</v>
          </cell>
          <cell r="K225">
            <v>9000008526</v>
          </cell>
        </row>
        <row r="226">
          <cell r="A226">
            <v>8527</v>
          </cell>
          <cell r="B226">
            <v>8527</v>
          </cell>
          <cell r="C226">
            <v>8527</v>
          </cell>
          <cell r="D226" t="str">
            <v>OTN Generics</v>
          </cell>
          <cell r="E226" t="str">
            <v>OTN Generics, Inc-Quasi </v>
          </cell>
          <cell r="F226" t="str">
            <v>USD</v>
          </cell>
          <cell r="G226" t="str">
            <v>USD</v>
          </cell>
          <cell r="H226" t="str">
            <v>Quasi</v>
          </cell>
          <cell r="I226" t="str">
            <v>TOTHS</v>
          </cell>
          <cell r="J226">
            <v>9090008527</v>
          </cell>
          <cell r="K226">
            <v>9000008527</v>
          </cell>
        </row>
        <row r="227">
          <cell r="A227">
            <v>8528</v>
          </cell>
          <cell r="B227">
            <v>8528</v>
          </cell>
          <cell r="C227">
            <v>8528</v>
          </cell>
          <cell r="D227" t="str">
            <v>Oncology Holdings II (CCE)</v>
          </cell>
          <cell r="E227" t="str">
            <v>Oncology Holdings II-Quas</v>
          </cell>
          <cell r="F227" t="str">
            <v>USD</v>
          </cell>
          <cell r="G227" t="str">
            <v>USD</v>
          </cell>
          <cell r="H227" t="str">
            <v>Quasi</v>
          </cell>
          <cell r="I227" t="str">
            <v>TOTHS</v>
          </cell>
          <cell r="J227">
            <v>9090008528</v>
          </cell>
          <cell r="K227">
            <v>9000008528</v>
          </cell>
        </row>
        <row r="228">
          <cell r="A228">
            <v>8529</v>
          </cell>
          <cell r="B228">
            <v>8529</v>
          </cell>
          <cell r="C228">
            <v>8529</v>
          </cell>
          <cell r="D228" t="str">
            <v>OTN Eliminations</v>
          </cell>
          <cell r="E228" t="str">
            <v>OTN Eliminations </v>
          </cell>
          <cell r="F228" t="str">
            <v>USD</v>
          </cell>
          <cell r="G228" t="str">
            <v>USD</v>
          </cell>
          <cell r="H228" t="str">
            <v>Elimination</v>
          </cell>
          <cell r="I228" t="str">
            <v>TOTHS</v>
          </cell>
          <cell r="J228">
            <v>9090008529</v>
          </cell>
          <cell r="K228">
            <v>9000008529</v>
          </cell>
        </row>
        <row r="229">
          <cell r="A229">
            <v>8530</v>
          </cell>
          <cell r="B229">
            <v>8530</v>
          </cell>
          <cell r="C229">
            <v>8530</v>
          </cell>
          <cell r="D229" t="str">
            <v>Customer Decision Analysis &amp; Support</v>
          </cell>
          <cell r="E229" t="str">
            <v>Decsn Anal &amp;Sup-Clos Qasi</v>
          </cell>
          <cell r="F229" t="str">
            <v>USD</v>
          </cell>
          <cell r="G229" t="str">
            <v>USD</v>
          </cell>
          <cell r="H229" t="str">
            <v>Closed</v>
          </cell>
          <cell r="I229" t="str">
            <v>N/A</v>
          </cell>
          <cell r="J229">
            <v>9090008530</v>
          </cell>
          <cell r="K229">
            <v>9000008530</v>
          </cell>
        </row>
        <row r="230">
          <cell r="A230">
            <v>8535</v>
          </cell>
          <cell r="B230">
            <v>8535</v>
          </cell>
          <cell r="C230">
            <v>8535</v>
          </cell>
          <cell r="D230" t="str">
            <v>Verispan, LLC</v>
          </cell>
          <cell r="E230" t="str">
            <v>Verispan, L.L.C. </v>
          </cell>
          <cell r="F230" t="str">
            <v>USD</v>
          </cell>
          <cell r="G230" t="str">
            <v>USD</v>
          </cell>
          <cell r="H230" t="str">
            <v>Active</v>
          </cell>
          <cell r="I230" t="str">
            <v>TOTVSPAN</v>
          </cell>
          <cell r="J230">
            <v>9090008535</v>
          </cell>
          <cell r="K230">
            <v>9000008535</v>
          </cell>
        </row>
        <row r="231">
          <cell r="A231">
            <v>8540</v>
          </cell>
          <cell r="B231">
            <v>8540</v>
          </cell>
          <cell r="C231">
            <v>8540</v>
          </cell>
          <cell r="D231" t="str">
            <v>Sales Force Automation Tech. Solutions</v>
          </cell>
          <cell r="E231" t="str">
            <v>Tech Solts KWSF Clos Qasi</v>
          </cell>
          <cell r="F231" t="str">
            <v>USD</v>
          </cell>
          <cell r="G231" t="str">
            <v>USD</v>
          </cell>
          <cell r="H231" t="str">
            <v>Closed</v>
          </cell>
          <cell r="I231" t="str">
            <v>N/A</v>
          </cell>
          <cell r="J231">
            <v>9090008540</v>
          </cell>
          <cell r="K231">
            <v>9000008540</v>
          </cell>
        </row>
        <row r="232">
          <cell r="A232">
            <v>8545</v>
          </cell>
          <cell r="B232">
            <v>8545</v>
          </cell>
          <cell r="C232">
            <v>8545</v>
          </cell>
          <cell r="D232" t="str">
            <v>Mck Plasma and BioLogics</v>
          </cell>
          <cell r="E232" t="str">
            <v>McK Plasma &amp; Biologics </v>
          </cell>
          <cell r="F232" t="str">
            <v>USD</v>
          </cell>
          <cell r="G232" t="str">
            <v>USD</v>
          </cell>
          <cell r="H232" t="str">
            <v>Active</v>
          </cell>
          <cell r="I232" t="str">
            <v>TOTDRG</v>
          </cell>
          <cell r="J232">
            <v>9090008545</v>
          </cell>
          <cell r="K232">
            <v>9000008545</v>
          </cell>
        </row>
        <row r="233">
          <cell r="A233">
            <v>8590</v>
          </cell>
          <cell r="B233">
            <v>8590</v>
          </cell>
          <cell r="C233">
            <v>8590</v>
          </cell>
          <cell r="D233" t="str">
            <v>Clinical and Biological - Operations</v>
          </cell>
          <cell r="E233" t="str">
            <v>BioServices - Pass </v>
          </cell>
          <cell r="F233" t="str">
            <v>USD</v>
          </cell>
          <cell r="G233" t="str">
            <v>USD</v>
          </cell>
          <cell r="H233" t="str">
            <v>Closed</v>
          </cell>
          <cell r="I233" t="str">
            <v>N/A</v>
          </cell>
          <cell r="J233">
            <v>9090008590</v>
          </cell>
          <cell r="K233">
            <v>9000008590</v>
          </cell>
        </row>
        <row r="234">
          <cell r="A234">
            <v>8600</v>
          </cell>
          <cell r="B234">
            <v>8600</v>
          </cell>
          <cell r="C234">
            <v>8600</v>
          </cell>
          <cell r="D234" t="str">
            <v>McKesson General Medical</v>
          </cell>
          <cell r="E234" t="str">
            <v>General Medical Pass </v>
          </cell>
          <cell r="F234" t="str">
            <v>USD</v>
          </cell>
          <cell r="G234" t="str">
            <v>USD</v>
          </cell>
          <cell r="H234" t="str">
            <v>Pass-Thru</v>
          </cell>
          <cell r="I234" t="str">
            <v>N/A</v>
          </cell>
          <cell r="J234">
            <v>9090008600</v>
          </cell>
          <cell r="K234">
            <v>9000008600</v>
          </cell>
        </row>
        <row r="235">
          <cell r="A235">
            <v>8601</v>
          </cell>
          <cell r="B235">
            <v>8601</v>
          </cell>
          <cell r="D235" t="str">
            <v>General Medical Stub</v>
          </cell>
          <cell r="E235" t="str">
            <v> </v>
          </cell>
          <cell r="F235" t="str">
            <v>USD</v>
          </cell>
          <cell r="H235" t="str">
            <v>HFM only</v>
          </cell>
          <cell r="I235" t="str">
            <v> </v>
          </cell>
          <cell r="J235">
            <v>9090008601</v>
          </cell>
          <cell r="K235">
            <v>9000008601</v>
          </cell>
        </row>
        <row r="236">
          <cell r="A236">
            <v>8602</v>
          </cell>
          <cell r="B236">
            <v>8602</v>
          </cell>
          <cell r="D236" t="str">
            <v>Acute Care Contra</v>
          </cell>
          <cell r="E236" t="str">
            <v> </v>
          </cell>
          <cell r="F236" t="str">
            <v>USD</v>
          </cell>
          <cell r="H236" t="str">
            <v>HFM only</v>
          </cell>
          <cell r="I236" t="str">
            <v> </v>
          </cell>
          <cell r="J236">
            <v>9090008602</v>
          </cell>
          <cell r="K236">
            <v>9000008602</v>
          </cell>
        </row>
        <row r="237">
          <cell r="A237">
            <v>8603</v>
          </cell>
          <cell r="B237">
            <v>8603</v>
          </cell>
          <cell r="D237" t="str">
            <v>Acute Care Discops</v>
          </cell>
          <cell r="E237" t="str">
            <v> </v>
          </cell>
          <cell r="F237" t="str">
            <v>USD</v>
          </cell>
          <cell r="H237" t="str">
            <v>HFM only</v>
          </cell>
          <cell r="I237" t="str">
            <v> </v>
          </cell>
          <cell r="J237">
            <v>9090008603</v>
          </cell>
          <cell r="K237">
            <v>9000008603</v>
          </cell>
        </row>
        <row r="238">
          <cell r="A238">
            <v>8640</v>
          </cell>
          <cell r="B238">
            <v>8640</v>
          </cell>
          <cell r="D238" t="str">
            <v>MedSurg Elimination Co</v>
          </cell>
          <cell r="E238" t="str">
            <v> </v>
          </cell>
          <cell r="F238" t="str">
            <v>USD</v>
          </cell>
          <cell r="H238" t="str">
            <v>HFM only</v>
          </cell>
          <cell r="I238" t="str">
            <v> </v>
          </cell>
          <cell r="J238">
            <v>9090008640</v>
          </cell>
          <cell r="K238">
            <v>9000008640</v>
          </cell>
        </row>
        <row r="239">
          <cell r="A239">
            <v>8641</v>
          </cell>
          <cell r="B239">
            <v>8641</v>
          </cell>
          <cell r="D239" t="str">
            <v>MedSurg Elimination Stub</v>
          </cell>
          <cell r="E239" t="str">
            <v> </v>
          </cell>
          <cell r="F239" t="str">
            <v>USD</v>
          </cell>
          <cell r="H239" t="str">
            <v>HFM only</v>
          </cell>
          <cell r="I239" t="str">
            <v> </v>
          </cell>
          <cell r="J239">
            <v>9090008641</v>
          </cell>
          <cell r="K239">
            <v>9000008641</v>
          </cell>
        </row>
        <row r="240">
          <cell r="A240">
            <v>8650</v>
          </cell>
          <cell r="B240">
            <v>8650</v>
          </cell>
          <cell r="C240">
            <v>8650</v>
          </cell>
          <cell r="D240" t="str">
            <v>Cypress Medical</v>
          </cell>
          <cell r="E240" t="str">
            <v>Cypress Medical Products </v>
          </cell>
          <cell r="F240" t="str">
            <v>USD</v>
          </cell>
          <cell r="G240" t="str">
            <v>USD</v>
          </cell>
          <cell r="H240" t="str">
            <v>Pass-Thru</v>
          </cell>
          <cell r="I240" t="str">
            <v>N/A</v>
          </cell>
          <cell r="J240">
            <v>9090008650</v>
          </cell>
          <cell r="K240">
            <v>9000008650</v>
          </cell>
        </row>
        <row r="241">
          <cell r="A241">
            <v>8651</v>
          </cell>
          <cell r="B241">
            <v>8651</v>
          </cell>
          <cell r="D241" t="str">
            <v>Cypress Medical Stub</v>
          </cell>
          <cell r="E241" t="str">
            <v> </v>
          </cell>
          <cell r="F241" t="str">
            <v>USD</v>
          </cell>
          <cell r="H241" t="str">
            <v>HFM only</v>
          </cell>
          <cell r="I241" t="str">
            <v> </v>
          </cell>
          <cell r="J241">
            <v>9090008651</v>
          </cell>
          <cell r="K241">
            <v>9000008651</v>
          </cell>
        </row>
        <row r="242">
          <cell r="A242">
            <v>8652</v>
          </cell>
          <cell r="B242">
            <v>8652</v>
          </cell>
          <cell r="C242">
            <v>8652</v>
          </cell>
          <cell r="D242" t="str">
            <v>Northstar Hldings MedSurg Div (IP5)</v>
          </cell>
          <cell r="E242" t="str">
            <v>Northstar Hldg Med Surg </v>
          </cell>
          <cell r="F242" t="str">
            <v>USD</v>
          </cell>
          <cell r="G242" t="str">
            <v>USD</v>
          </cell>
          <cell r="H242" t="str">
            <v> </v>
          </cell>
          <cell r="I242" t="str">
            <v>TOTMGM</v>
          </cell>
          <cell r="J242">
            <v>9090008652</v>
          </cell>
          <cell r="K242">
            <v>9000008652</v>
          </cell>
        </row>
        <row r="243">
          <cell r="A243">
            <v>8653</v>
          </cell>
          <cell r="B243">
            <v>8653</v>
          </cell>
          <cell r="C243">
            <v>8653</v>
          </cell>
          <cell r="D243" t="str">
            <v>Mck MedSurg Intl Ltd(Opco 4)</v>
          </cell>
          <cell r="E243" t="str">
            <v>Opco 4 </v>
          </cell>
          <cell r="F243" t="str">
            <v>USD</v>
          </cell>
          <cell r="G243" t="str">
            <v>USD</v>
          </cell>
          <cell r="H243" t="str">
            <v> </v>
          </cell>
          <cell r="I243" t="str">
            <v>TOTMGM</v>
          </cell>
          <cell r="J243">
            <v>9090008653</v>
          </cell>
          <cell r="K243">
            <v>9000008653</v>
          </cell>
        </row>
        <row r="244">
          <cell r="A244">
            <v>8654</v>
          </cell>
          <cell r="B244">
            <v>8654</v>
          </cell>
          <cell r="C244">
            <v>8654</v>
          </cell>
          <cell r="D244" t="str">
            <v>Mck MedSurg Intl - Eliminations</v>
          </cell>
          <cell r="E244" t="str">
            <v>Med Surg Eliminations </v>
          </cell>
          <cell r="F244" t="str">
            <v>USD</v>
          </cell>
          <cell r="G244" t="str">
            <v>USD</v>
          </cell>
          <cell r="H244" t="str">
            <v>Elimination</v>
          </cell>
          <cell r="I244" t="str">
            <v>TOTMGM</v>
          </cell>
          <cell r="J244">
            <v>9090008654</v>
          </cell>
          <cell r="K244">
            <v>9000008654</v>
          </cell>
        </row>
        <row r="245">
          <cell r="A245">
            <v>8655</v>
          </cell>
          <cell r="B245">
            <v>8655</v>
          </cell>
          <cell r="C245">
            <v>8655</v>
          </cell>
          <cell r="D245" t="str">
            <v>McKesson Shanghai Trading</v>
          </cell>
          <cell r="E245" t="str">
            <v>McKesson Shanghai Trading</v>
          </cell>
          <cell r="F245" t="str">
            <v>USD</v>
          </cell>
          <cell r="G245" t="str">
            <v>USD</v>
          </cell>
          <cell r="H245" t="str">
            <v> </v>
          </cell>
          <cell r="I245" t="str">
            <v>N/A</v>
          </cell>
          <cell r="J245">
            <v>9090008655</v>
          </cell>
          <cell r="K245">
            <v>9000008655</v>
          </cell>
        </row>
        <row r="246">
          <cell r="A246">
            <v>8656</v>
          </cell>
          <cell r="B246">
            <v>8656</v>
          </cell>
          <cell r="D246" t="str">
            <v>Cypress Int'l Elimination</v>
          </cell>
          <cell r="E246" t="str">
            <v> </v>
          </cell>
          <cell r="F246" t="str">
            <v>USD</v>
          </cell>
          <cell r="H246" t="str">
            <v>HFM only</v>
          </cell>
          <cell r="I246" t="str">
            <v> </v>
          </cell>
          <cell r="J246">
            <v>9090008656</v>
          </cell>
          <cell r="K246">
            <v>9000008656</v>
          </cell>
        </row>
        <row r="247">
          <cell r="A247">
            <v>8657</v>
          </cell>
          <cell r="B247">
            <v>8657</v>
          </cell>
          <cell r="D247" t="str">
            <v>Cypress Taiwan</v>
          </cell>
          <cell r="E247" t="str">
            <v> </v>
          </cell>
          <cell r="F247" t="str">
            <v>USD</v>
          </cell>
          <cell r="H247" t="str">
            <v>HFM only</v>
          </cell>
          <cell r="I247" t="str">
            <v> </v>
          </cell>
          <cell r="J247">
            <v>9090008657</v>
          </cell>
          <cell r="K247">
            <v>9000008657</v>
          </cell>
        </row>
        <row r="248">
          <cell r="A248">
            <v>8658</v>
          </cell>
          <cell r="B248">
            <v>8658</v>
          </cell>
          <cell r="D248" t="str">
            <v>Cypress Malaysia</v>
          </cell>
          <cell r="E248" t="str">
            <v> </v>
          </cell>
          <cell r="F248" t="str">
            <v>USD</v>
          </cell>
          <cell r="H248" t="str">
            <v>HFM only</v>
          </cell>
          <cell r="I248" t="str">
            <v> </v>
          </cell>
          <cell r="J248">
            <v>9090008658</v>
          </cell>
          <cell r="K248">
            <v>9000008658</v>
          </cell>
        </row>
        <row r="249">
          <cell r="A249">
            <v>8660</v>
          </cell>
          <cell r="B249">
            <v>8660</v>
          </cell>
          <cell r="C249">
            <v>8660</v>
          </cell>
          <cell r="D249" t="str">
            <v>Hawk Medical</v>
          </cell>
          <cell r="E249" t="str">
            <v>Hawk Atlantic - Pass-Thru</v>
          </cell>
          <cell r="F249" t="str">
            <v>USD</v>
          </cell>
          <cell r="G249" t="str">
            <v>USD</v>
          </cell>
          <cell r="H249" t="str">
            <v>Pending Close</v>
          </cell>
          <cell r="I249" t="str">
            <v>N/A</v>
          </cell>
          <cell r="J249">
            <v>9090008660</v>
          </cell>
          <cell r="K249">
            <v>9000008660</v>
          </cell>
        </row>
        <row r="250">
          <cell r="A250">
            <v>8661</v>
          </cell>
          <cell r="B250">
            <v>8661</v>
          </cell>
          <cell r="D250" t="str">
            <v>Hawk Stub</v>
          </cell>
          <cell r="E250" t="str">
            <v> </v>
          </cell>
          <cell r="F250" t="str">
            <v>USD</v>
          </cell>
          <cell r="H250" t="str">
            <v>HFM only</v>
          </cell>
          <cell r="I250" t="str">
            <v> </v>
          </cell>
          <cell r="J250">
            <v>9090008661</v>
          </cell>
          <cell r="K250">
            <v>9000008661</v>
          </cell>
        </row>
        <row r="251">
          <cell r="A251">
            <v>8670</v>
          </cell>
          <cell r="B251">
            <v>8670</v>
          </cell>
          <cell r="C251">
            <v>8670</v>
          </cell>
          <cell r="D251" t="str">
            <v>McKesson Redline</v>
          </cell>
          <cell r="E251" t="str">
            <v>Redline - Pass-Thru </v>
          </cell>
          <cell r="F251" t="str">
            <v>USD</v>
          </cell>
          <cell r="G251" t="str">
            <v>USD</v>
          </cell>
          <cell r="H251" t="str">
            <v>Pass-Thru</v>
          </cell>
          <cell r="I251" t="str">
            <v>N/A</v>
          </cell>
          <cell r="J251">
            <v>9090008670</v>
          </cell>
          <cell r="K251">
            <v>9000008670</v>
          </cell>
        </row>
        <row r="252">
          <cell r="A252">
            <v>8671</v>
          </cell>
          <cell r="B252">
            <v>8671</v>
          </cell>
          <cell r="D252" t="str">
            <v>Redline Stub</v>
          </cell>
          <cell r="E252" t="str">
            <v> </v>
          </cell>
          <cell r="F252" t="str">
            <v>USD</v>
          </cell>
          <cell r="H252" t="str">
            <v>HFM only</v>
          </cell>
          <cell r="I252" t="str">
            <v> </v>
          </cell>
          <cell r="J252">
            <v>9090008671</v>
          </cell>
          <cell r="K252">
            <v>9000008671</v>
          </cell>
        </row>
        <row r="253">
          <cell r="A253">
            <v>8672</v>
          </cell>
          <cell r="B253">
            <v>8672</v>
          </cell>
          <cell r="D253" t="str">
            <v>McKesson Redline Contra</v>
          </cell>
          <cell r="E253" t="str">
            <v> </v>
          </cell>
          <cell r="F253" t="str">
            <v>USD</v>
          </cell>
          <cell r="H253" t="str">
            <v>HFM only</v>
          </cell>
          <cell r="I253" t="str">
            <v> </v>
          </cell>
          <cell r="J253">
            <v>9090008672</v>
          </cell>
          <cell r="K253">
            <v>9000008672</v>
          </cell>
        </row>
        <row r="254">
          <cell r="A254">
            <v>8673</v>
          </cell>
          <cell r="B254">
            <v>8673</v>
          </cell>
          <cell r="D254" t="str">
            <v>Redline Discops</v>
          </cell>
          <cell r="E254" t="str">
            <v> </v>
          </cell>
          <cell r="F254" t="str">
            <v>USD</v>
          </cell>
          <cell r="H254" t="str">
            <v>HFM only</v>
          </cell>
          <cell r="I254" t="str">
            <v> </v>
          </cell>
          <cell r="J254">
            <v>9090008673</v>
          </cell>
          <cell r="K254">
            <v>9000008673</v>
          </cell>
        </row>
        <row r="255">
          <cell r="A255">
            <v>8680</v>
          </cell>
          <cell r="B255">
            <v>8680</v>
          </cell>
          <cell r="C255">
            <v>8680</v>
          </cell>
          <cell r="D255" t="str">
            <v>Moore Medical</v>
          </cell>
          <cell r="E255" t="str">
            <v>Moore Medical - Pass-Thru</v>
          </cell>
          <cell r="F255" t="str">
            <v>USD</v>
          </cell>
          <cell r="G255" t="str">
            <v>USD</v>
          </cell>
          <cell r="H255" t="str">
            <v>Pass-Thru</v>
          </cell>
          <cell r="I255" t="str">
            <v>N/A</v>
          </cell>
          <cell r="J255">
            <v>9090008680</v>
          </cell>
          <cell r="K255">
            <v>9000008680</v>
          </cell>
        </row>
        <row r="256">
          <cell r="A256">
            <v>8681</v>
          </cell>
          <cell r="B256">
            <v>8681</v>
          </cell>
          <cell r="D256" t="str">
            <v>Moore Medical Stub</v>
          </cell>
          <cell r="E256" t="str">
            <v> </v>
          </cell>
          <cell r="F256" t="str">
            <v>USD</v>
          </cell>
          <cell r="H256" t="str">
            <v>HFM only</v>
          </cell>
          <cell r="I256" t="str">
            <v> </v>
          </cell>
          <cell r="J256">
            <v>9090008681</v>
          </cell>
          <cell r="K256">
            <v>9000008681</v>
          </cell>
        </row>
        <row r="257">
          <cell r="A257">
            <v>8690</v>
          </cell>
          <cell r="B257">
            <v>8690</v>
          </cell>
          <cell r="C257">
            <v>8690</v>
          </cell>
          <cell r="D257" t="str">
            <v>Sterling</v>
          </cell>
          <cell r="E257" t="str">
            <v>Sterling Medical Services</v>
          </cell>
          <cell r="F257" t="str">
            <v>USD</v>
          </cell>
          <cell r="G257" t="str">
            <v>USD</v>
          </cell>
          <cell r="H257" t="str">
            <v>Pass-Thru</v>
          </cell>
          <cell r="I257" t="str">
            <v>N/A</v>
          </cell>
          <cell r="J257">
            <v>9090008690</v>
          </cell>
          <cell r="K257">
            <v>9000008690</v>
          </cell>
        </row>
        <row r="258">
          <cell r="A258">
            <v>8691</v>
          </cell>
          <cell r="B258">
            <v>8691</v>
          </cell>
          <cell r="D258" t="str">
            <v>Sterling Stub</v>
          </cell>
          <cell r="E258" t="str">
            <v> </v>
          </cell>
          <cell r="F258" t="str">
            <v>USD</v>
          </cell>
          <cell r="H258" t="str">
            <v>HFM only</v>
          </cell>
          <cell r="I258" t="str">
            <v> </v>
          </cell>
          <cell r="J258">
            <v>9090008691</v>
          </cell>
          <cell r="K258">
            <v>9000008691</v>
          </cell>
        </row>
        <row r="259">
          <cell r="A259">
            <v>8700</v>
          </cell>
          <cell r="B259">
            <v>8700</v>
          </cell>
          <cell r="C259">
            <v>8700</v>
          </cell>
          <cell r="D259" t="str">
            <v>HealthNexis</v>
          </cell>
          <cell r="E259" t="str">
            <v>National Health Exchange </v>
          </cell>
          <cell r="F259" t="str">
            <v>USD</v>
          </cell>
          <cell r="G259" t="str">
            <v>USD</v>
          </cell>
          <cell r="H259" t="str">
            <v> </v>
          </cell>
          <cell r="I259" t="str">
            <v>CORPOTH</v>
          </cell>
          <cell r="J259">
            <v>9090008700</v>
          </cell>
          <cell r="K259">
            <v>9000008700</v>
          </cell>
        </row>
        <row r="260">
          <cell r="A260">
            <v>8710</v>
          </cell>
          <cell r="B260">
            <v>8710</v>
          </cell>
          <cell r="C260">
            <v>8710</v>
          </cell>
          <cell r="D260" t="str">
            <v>McKesson Automated Healthcare</v>
          </cell>
          <cell r="E260" t="str">
            <v>Automation Inc. - Pass </v>
          </cell>
          <cell r="F260" t="str">
            <v>USD</v>
          </cell>
          <cell r="G260" t="str">
            <v>USD</v>
          </cell>
          <cell r="H260" t="str">
            <v>Pass-Thru</v>
          </cell>
          <cell r="I260" t="str">
            <v>N/A</v>
          </cell>
          <cell r="J260">
            <v>9090008710</v>
          </cell>
          <cell r="K260">
            <v>9000008710</v>
          </cell>
        </row>
        <row r="261">
          <cell r="A261">
            <v>8711</v>
          </cell>
          <cell r="B261">
            <v>8711</v>
          </cell>
          <cell r="D261" t="str">
            <v>MEDS</v>
          </cell>
          <cell r="E261" t="str">
            <v> </v>
          </cell>
          <cell r="F261" t="str">
            <v>CAD</v>
          </cell>
          <cell r="H261" t="str">
            <v>HFM only</v>
          </cell>
          <cell r="I261" t="str">
            <v> </v>
          </cell>
          <cell r="J261">
            <v>9090008711</v>
          </cell>
          <cell r="K261">
            <v>9000008711</v>
          </cell>
        </row>
        <row r="262">
          <cell r="A262">
            <v>8713</v>
          </cell>
          <cell r="B262">
            <v>8713</v>
          </cell>
          <cell r="D262" t="str">
            <v>MEDS Elim</v>
          </cell>
          <cell r="E262" t="str">
            <v> </v>
          </cell>
          <cell r="F262" t="str">
            <v>USD</v>
          </cell>
          <cell r="H262" t="str">
            <v>HFM only</v>
          </cell>
          <cell r="I262" t="str">
            <v> </v>
          </cell>
          <cell r="J262">
            <v>9090008713</v>
          </cell>
          <cell r="K262">
            <v>9000008713</v>
          </cell>
        </row>
        <row r="263">
          <cell r="A263">
            <v>8715</v>
          </cell>
          <cell r="B263">
            <v>8715</v>
          </cell>
          <cell r="C263">
            <v>8715</v>
          </cell>
          <cell r="D263" t="str">
            <v>McKesson Financial Holdings Inc</v>
          </cell>
          <cell r="E263" t="str">
            <v>IP 3 MPT Branch </v>
          </cell>
          <cell r="F263" t="str">
            <v>USD</v>
          </cell>
          <cell r="G263" t="str">
            <v>USD</v>
          </cell>
          <cell r="H263" t="str">
            <v> </v>
          </cell>
          <cell r="I263" t="str">
            <v>TOTMPT</v>
          </cell>
          <cell r="J263">
            <v>9090008715</v>
          </cell>
          <cell r="K263">
            <v>9000008715</v>
          </cell>
        </row>
        <row r="264">
          <cell r="A264">
            <v>8759</v>
          </cell>
          <cell r="B264">
            <v>8759</v>
          </cell>
          <cell r="D264" t="str">
            <v>Zee Medical - Canada</v>
          </cell>
          <cell r="E264" t="str">
            <v> </v>
          </cell>
          <cell r="F264" t="str">
            <v>USD</v>
          </cell>
          <cell r="H264" t="str">
            <v>HFM only</v>
          </cell>
          <cell r="I264" t="str">
            <v> </v>
          </cell>
          <cell r="J264">
            <v>9090008759</v>
          </cell>
          <cell r="K264">
            <v>9000008759</v>
          </cell>
        </row>
        <row r="265">
          <cell r="A265">
            <v>8760</v>
          </cell>
          <cell r="B265">
            <v>8760</v>
          </cell>
          <cell r="C265">
            <v>8760</v>
          </cell>
          <cell r="D265" t="str">
            <v>McKesson APS</v>
          </cell>
          <cell r="E265" t="str">
            <v>APS/Baker - Pass </v>
          </cell>
          <cell r="F265" t="str">
            <v>USD</v>
          </cell>
          <cell r="G265" t="str">
            <v>USD</v>
          </cell>
          <cell r="H265" t="str">
            <v>Pass-Thru</v>
          </cell>
          <cell r="I265" t="str">
            <v>N/A</v>
          </cell>
          <cell r="J265">
            <v>9090008760</v>
          </cell>
          <cell r="K265">
            <v>9000008760</v>
          </cell>
        </row>
        <row r="266">
          <cell r="A266">
            <v>8761</v>
          </cell>
          <cell r="B266">
            <v>8761</v>
          </cell>
          <cell r="C266">
            <v>8761</v>
          </cell>
          <cell r="D266" t="str">
            <v>Mckesson High Volume Soluctions, Inc.</v>
          </cell>
          <cell r="E266" t="str">
            <v>SI/Baker, Inc. Not Used </v>
          </cell>
          <cell r="F266" t="str">
            <v>USD</v>
          </cell>
          <cell r="G266" t="str">
            <v>USD</v>
          </cell>
          <cell r="H266" t="str">
            <v>Pending Close</v>
          </cell>
          <cell r="I266" t="str">
            <v>N/A</v>
          </cell>
          <cell r="J266">
            <v>9090008761</v>
          </cell>
          <cell r="K266">
            <v>9000008761</v>
          </cell>
        </row>
        <row r="267">
          <cell r="A267">
            <v>8762</v>
          </cell>
          <cell r="B267">
            <v>8762</v>
          </cell>
          <cell r="D267" t="str">
            <v>APS Canada</v>
          </cell>
          <cell r="E267" t="str">
            <v> </v>
          </cell>
          <cell r="F267" t="str">
            <v>CAD</v>
          </cell>
          <cell r="H267" t="str">
            <v>HFM only</v>
          </cell>
          <cell r="I267" t="str">
            <v> </v>
          </cell>
          <cell r="J267">
            <v>9090008762</v>
          </cell>
          <cell r="K267">
            <v>9000008762</v>
          </cell>
        </row>
        <row r="268">
          <cell r="A268">
            <v>8763</v>
          </cell>
          <cell r="B268">
            <v>8763</v>
          </cell>
          <cell r="D268" t="str">
            <v>McKesson Parata Eliminations</v>
          </cell>
          <cell r="E268" t="str">
            <v> </v>
          </cell>
          <cell r="F268" t="str">
            <v>USD</v>
          </cell>
          <cell r="H268" t="str">
            <v>HFM only</v>
          </cell>
          <cell r="I268" t="str">
            <v> </v>
          </cell>
          <cell r="J268">
            <v>9090008763</v>
          </cell>
          <cell r="K268">
            <v>9000008763</v>
          </cell>
        </row>
        <row r="269">
          <cell r="A269">
            <v>8764</v>
          </cell>
          <cell r="B269">
            <v>8764</v>
          </cell>
          <cell r="D269" t="str">
            <v>APS Canada Elims</v>
          </cell>
          <cell r="E269" t="str">
            <v> </v>
          </cell>
          <cell r="F269" t="str">
            <v>USD</v>
          </cell>
          <cell r="H269" t="str">
            <v>HFM only</v>
          </cell>
          <cell r="I269" t="str">
            <v> </v>
          </cell>
          <cell r="J269">
            <v>9090008764</v>
          </cell>
          <cell r="K269">
            <v>9000008764</v>
          </cell>
        </row>
        <row r="270">
          <cell r="A270">
            <v>8765</v>
          </cell>
          <cell r="B270">
            <v>8765</v>
          </cell>
          <cell r="D270" t="str">
            <v>McKesson High Volume Solutions Elims</v>
          </cell>
          <cell r="E270" t="str">
            <v> </v>
          </cell>
          <cell r="F270" t="str">
            <v>USD</v>
          </cell>
          <cell r="H270" t="str">
            <v>HFM only</v>
          </cell>
          <cell r="I270" t="str">
            <v> </v>
          </cell>
          <cell r="J270">
            <v>9090008765</v>
          </cell>
          <cell r="K270">
            <v>9000008765</v>
          </cell>
        </row>
        <row r="271">
          <cell r="A271">
            <v>8766</v>
          </cell>
          <cell r="C271">
            <v>8766</v>
          </cell>
          <cell r="D271" t="str">
            <v> </v>
          </cell>
          <cell r="E271" t="str">
            <v>Per-Se Pass Through </v>
          </cell>
          <cell r="G271" t="str">
            <v>USD</v>
          </cell>
          <cell r="H271" t="str">
            <v>Pass-Thru</v>
          </cell>
          <cell r="I271" t="str">
            <v>N/A</v>
          </cell>
          <cell r="J271">
            <v>9090008766</v>
          </cell>
          <cell r="K271">
            <v>9000008766</v>
          </cell>
        </row>
        <row r="272">
          <cell r="A272">
            <v>8770</v>
          </cell>
          <cell r="B272">
            <v>8770</v>
          </cell>
          <cell r="C272">
            <v>8770</v>
          </cell>
          <cell r="D272" t="str">
            <v>NDC Health Corp</v>
          </cell>
          <cell r="E272" t="str">
            <v>NDC Health Corp - MPS </v>
          </cell>
          <cell r="F272" t="str">
            <v>USD</v>
          </cell>
          <cell r="G272" t="str">
            <v>USD</v>
          </cell>
          <cell r="H272" t="str">
            <v>Quasi</v>
          </cell>
          <cell r="I272" t="str">
            <v>TOTAMG</v>
          </cell>
          <cell r="J272">
            <v>9090008770</v>
          </cell>
          <cell r="K272">
            <v>9000008770</v>
          </cell>
        </row>
        <row r="273">
          <cell r="A273">
            <v>8771</v>
          </cell>
          <cell r="B273">
            <v>8771</v>
          </cell>
          <cell r="C273">
            <v>8771</v>
          </cell>
          <cell r="D273" t="str">
            <v>NDC Pharmacy Sys and Srvcs</v>
          </cell>
          <cell r="E273" t="str">
            <v>NDC Health Phy Sys - MPS </v>
          </cell>
          <cell r="F273" t="str">
            <v>USD</v>
          </cell>
          <cell r="G273" t="str">
            <v>USD</v>
          </cell>
          <cell r="H273" t="str">
            <v>Quasi</v>
          </cell>
          <cell r="I273" t="str">
            <v>TOTAMG</v>
          </cell>
          <cell r="J273">
            <v>9090008771</v>
          </cell>
          <cell r="K273">
            <v>9000008771</v>
          </cell>
        </row>
        <row r="274">
          <cell r="A274">
            <v>8772</v>
          </cell>
          <cell r="B274">
            <v>8772</v>
          </cell>
          <cell r="C274">
            <v>8772</v>
          </cell>
          <cell r="D274" t="str">
            <v>NDC Pharmacy Sys and Srvcs Canada</v>
          </cell>
          <cell r="E274" t="str">
            <v>NDC Health Phcy-Can-MPS </v>
          </cell>
          <cell r="F274" t="str">
            <v>CAD</v>
          </cell>
          <cell r="G274" t="str">
            <v>CAD</v>
          </cell>
          <cell r="H274" t="str">
            <v>Quasi</v>
          </cell>
          <cell r="I274" t="str">
            <v>TOTAMG</v>
          </cell>
          <cell r="J274">
            <v>9090008772</v>
          </cell>
          <cell r="K274">
            <v>9000008772</v>
          </cell>
        </row>
        <row r="275">
          <cell r="A275">
            <v>8773</v>
          </cell>
          <cell r="B275">
            <v>8773</v>
          </cell>
          <cell r="D275" t="str">
            <v>NDC Health Corp</v>
          </cell>
          <cell r="E275" t="str">
            <v> </v>
          </cell>
          <cell r="F275" t="str">
            <v>USD</v>
          </cell>
          <cell r="H275" t="str">
            <v>HFM only</v>
          </cell>
          <cell r="I275" t="str">
            <v> </v>
          </cell>
          <cell r="J275">
            <v>9090008773</v>
          </cell>
          <cell r="K275">
            <v>9000008773</v>
          </cell>
        </row>
        <row r="276">
          <cell r="A276">
            <v>8774</v>
          </cell>
          <cell r="B276">
            <v>8774</v>
          </cell>
          <cell r="D276" t="str">
            <v>NDC Health Corp LLC</v>
          </cell>
          <cell r="E276" t="str">
            <v> </v>
          </cell>
          <cell r="F276" t="str">
            <v>USD</v>
          </cell>
          <cell r="H276" t="str">
            <v>HFM only</v>
          </cell>
          <cell r="I276" t="str">
            <v> </v>
          </cell>
          <cell r="J276">
            <v>9090008774</v>
          </cell>
          <cell r="K276">
            <v>9000008774</v>
          </cell>
        </row>
        <row r="277">
          <cell r="A277">
            <v>8800</v>
          </cell>
          <cell r="B277">
            <v>8800</v>
          </cell>
          <cell r="C277">
            <v>8800</v>
          </cell>
          <cell r="D277" t="str">
            <v>Zee Medical</v>
          </cell>
          <cell r="E277" t="str">
            <v>Zee Medical - Pass </v>
          </cell>
          <cell r="F277" t="str">
            <v>USD</v>
          </cell>
          <cell r="G277" t="str">
            <v>USD</v>
          </cell>
          <cell r="H277" t="str">
            <v>Pass-Thru</v>
          </cell>
          <cell r="I277" t="str">
            <v>N/A</v>
          </cell>
          <cell r="J277">
            <v>9090008800</v>
          </cell>
          <cell r="K277">
            <v>9000008800</v>
          </cell>
        </row>
        <row r="278">
          <cell r="A278">
            <v>8801</v>
          </cell>
          <cell r="B278">
            <v>8801</v>
          </cell>
          <cell r="D278" t="str">
            <v>Zee Canada</v>
          </cell>
          <cell r="E278" t="str">
            <v> </v>
          </cell>
          <cell r="F278" t="str">
            <v>CAD</v>
          </cell>
          <cell r="H278" t="str">
            <v>HFM only</v>
          </cell>
          <cell r="I278" t="str">
            <v> </v>
          </cell>
          <cell r="J278">
            <v>9090008801</v>
          </cell>
          <cell r="K278">
            <v>9000008801</v>
          </cell>
        </row>
        <row r="279">
          <cell r="A279">
            <v>8905</v>
          </cell>
          <cell r="B279">
            <v>8905</v>
          </cell>
          <cell r="C279">
            <v>8905</v>
          </cell>
          <cell r="D279" t="str">
            <v>McKHBOC Admin</v>
          </cell>
          <cell r="E279" t="str">
            <v>McKHBOC Admin </v>
          </cell>
          <cell r="F279" t="str">
            <v>USD</v>
          </cell>
          <cell r="G279" t="str">
            <v>USD</v>
          </cell>
          <cell r="H279" t="str">
            <v> </v>
          </cell>
          <cell r="I279" t="str">
            <v>CORPOTH</v>
          </cell>
          <cell r="J279">
            <v>9090008905</v>
          </cell>
          <cell r="K279">
            <v>9000008905</v>
          </cell>
        </row>
        <row r="280">
          <cell r="A280">
            <v>8909</v>
          </cell>
          <cell r="B280">
            <v>8909</v>
          </cell>
          <cell r="C280">
            <v>8909</v>
          </cell>
          <cell r="D280" t="str">
            <v>McQueary Bros-LLC</v>
          </cell>
          <cell r="E280" t="str">
            <v>McQueary Bros LLC </v>
          </cell>
          <cell r="F280" t="str">
            <v>USD</v>
          </cell>
          <cell r="G280" t="str">
            <v>USD</v>
          </cell>
          <cell r="H280" t="str">
            <v> </v>
          </cell>
          <cell r="I280" t="str">
            <v>TOTDRG</v>
          </cell>
          <cell r="J280">
            <v>9090008909</v>
          </cell>
          <cell r="K280">
            <v>9000008909</v>
          </cell>
        </row>
        <row r="281">
          <cell r="A281">
            <v>9000</v>
          </cell>
          <cell r="B281">
            <v>9000</v>
          </cell>
          <cell r="C281">
            <v>9000</v>
          </cell>
          <cell r="D281" t="str">
            <v>Corporate Office</v>
          </cell>
          <cell r="E281" t="str">
            <v>Corporate Office </v>
          </cell>
          <cell r="F281" t="str">
            <v>USD</v>
          </cell>
          <cell r="G281" t="str">
            <v>USD</v>
          </cell>
          <cell r="H281" t="str">
            <v>Active</v>
          </cell>
          <cell r="I281" t="str">
            <v>CORPOTH</v>
          </cell>
          <cell r="J281">
            <v>9090009000</v>
          </cell>
          <cell r="K281">
            <v>9000009000</v>
          </cell>
        </row>
        <row r="282">
          <cell r="A282">
            <v>9005</v>
          </cell>
          <cell r="B282">
            <v>9005</v>
          </cell>
          <cell r="C282">
            <v>9005</v>
          </cell>
          <cell r="D282" t="str">
            <v>Restatement Adjustments</v>
          </cell>
          <cell r="E282" t="str">
            <v>Restatement Adjustments </v>
          </cell>
          <cell r="F282" t="str">
            <v>USD</v>
          </cell>
          <cell r="G282" t="str">
            <v>USD</v>
          </cell>
          <cell r="H282" t="str">
            <v> </v>
          </cell>
          <cell r="I282" t="str">
            <v>CORPOTH</v>
          </cell>
          <cell r="J282">
            <v>9090009005</v>
          </cell>
          <cell r="K282">
            <v>9000009005</v>
          </cell>
        </row>
        <row r="283">
          <cell r="A283">
            <v>9010</v>
          </cell>
          <cell r="B283">
            <v>9010</v>
          </cell>
          <cell r="C283">
            <v>9010</v>
          </cell>
          <cell r="D283" t="str">
            <v>Beldere Corporation</v>
          </cell>
          <cell r="E283" t="str">
            <v>Beldere Corp-Inactive </v>
          </cell>
          <cell r="F283" t="str">
            <v>USD</v>
          </cell>
          <cell r="G283" t="str">
            <v>USD</v>
          </cell>
          <cell r="H283" t="str">
            <v>Pending Close</v>
          </cell>
          <cell r="I283" t="str">
            <v>CORPOTH</v>
          </cell>
          <cell r="J283">
            <v>9090009010</v>
          </cell>
          <cell r="K283">
            <v>9000009010</v>
          </cell>
        </row>
        <row r="284">
          <cell r="A284">
            <v>9015</v>
          </cell>
          <cell r="B284">
            <v>9015</v>
          </cell>
          <cell r="C284">
            <v>9015</v>
          </cell>
          <cell r="D284" t="str">
            <v>McKesson Corporate Services</v>
          </cell>
          <cell r="E284" t="str">
            <v>MCK Corporate Services </v>
          </cell>
          <cell r="F284" t="str">
            <v>USD</v>
          </cell>
          <cell r="G284" t="str">
            <v>USD</v>
          </cell>
          <cell r="H284" t="str">
            <v> </v>
          </cell>
          <cell r="I284" t="str">
            <v>CORPOTH</v>
          </cell>
          <cell r="J284">
            <v>9090009015</v>
          </cell>
          <cell r="K284">
            <v>9000009015</v>
          </cell>
        </row>
        <row r="285">
          <cell r="A285">
            <v>9020</v>
          </cell>
          <cell r="B285">
            <v>9020</v>
          </cell>
          <cell r="C285">
            <v>9020</v>
          </cell>
          <cell r="D285" t="str">
            <v>Golden State Insurance Company Limited</v>
          </cell>
          <cell r="E285" t="str">
            <v>Golden State Ins Co. LTD </v>
          </cell>
          <cell r="F285" t="str">
            <v>USD</v>
          </cell>
          <cell r="G285" t="str">
            <v>USD</v>
          </cell>
          <cell r="H285" t="str">
            <v> </v>
          </cell>
          <cell r="I285" t="str">
            <v>CORPOTH</v>
          </cell>
          <cell r="J285">
            <v>9090009020</v>
          </cell>
          <cell r="K285">
            <v>9000009020</v>
          </cell>
        </row>
        <row r="286">
          <cell r="A286">
            <v>9021</v>
          </cell>
          <cell r="B286">
            <v>9021</v>
          </cell>
          <cell r="C286">
            <v>9021</v>
          </cell>
          <cell r="D286" t="str">
            <v>CGSI Eliminations</v>
          </cell>
          <cell r="E286" t="str">
            <v>CSGI Eliminations </v>
          </cell>
          <cell r="F286" t="str">
            <v>USD</v>
          </cell>
          <cell r="G286" t="str">
            <v>USD</v>
          </cell>
          <cell r="H286" t="str">
            <v>Elimination</v>
          </cell>
          <cell r="I286" t="str">
            <v>CORPOTH</v>
          </cell>
          <cell r="J286">
            <v>9090009021</v>
          </cell>
          <cell r="K286">
            <v>9000009021</v>
          </cell>
        </row>
        <row r="287">
          <cell r="A287">
            <v>9030</v>
          </cell>
          <cell r="C287">
            <v>9030</v>
          </cell>
          <cell r="D287" t="str">
            <v> </v>
          </cell>
          <cell r="E287" t="str">
            <v>Macfor Int. Finance Co. </v>
          </cell>
          <cell r="G287" t="str">
            <v>USD</v>
          </cell>
          <cell r="H287" t="str">
            <v> </v>
          </cell>
          <cell r="I287" t="str">
            <v>CORPOTH</v>
          </cell>
          <cell r="J287">
            <v>9090009030</v>
          </cell>
          <cell r="K287">
            <v>9000009030</v>
          </cell>
        </row>
        <row r="288">
          <cell r="A288">
            <v>9031</v>
          </cell>
          <cell r="B288">
            <v>9031</v>
          </cell>
          <cell r="C288">
            <v>9031</v>
          </cell>
          <cell r="D288" t="str">
            <v>McKesson Corporate Ventures</v>
          </cell>
          <cell r="E288" t="str">
            <v>McK Corporate Ventures </v>
          </cell>
          <cell r="F288" t="str">
            <v>USD</v>
          </cell>
          <cell r="G288" t="str">
            <v>USD</v>
          </cell>
          <cell r="H288" t="str">
            <v> </v>
          </cell>
          <cell r="I288" t="str">
            <v>CORPOTH</v>
          </cell>
          <cell r="J288">
            <v>9090009031</v>
          </cell>
          <cell r="K288">
            <v>9000009031</v>
          </cell>
        </row>
        <row r="289">
          <cell r="A289">
            <v>9040</v>
          </cell>
          <cell r="B289">
            <v>9040</v>
          </cell>
          <cell r="C289">
            <v>9040</v>
          </cell>
          <cell r="D289" t="str">
            <v>CGSF Funding Co.</v>
          </cell>
          <cell r="E289" t="str">
            <v>CGSF Company Funding </v>
          </cell>
          <cell r="F289" t="str">
            <v>USD</v>
          </cell>
          <cell r="G289" t="str">
            <v>USD</v>
          </cell>
          <cell r="H289" t="str">
            <v> </v>
          </cell>
          <cell r="I289" t="str">
            <v>CORPOTH</v>
          </cell>
          <cell r="J289">
            <v>9090009040</v>
          </cell>
          <cell r="K289">
            <v>9000009040</v>
          </cell>
        </row>
        <row r="290">
          <cell r="A290">
            <v>9045</v>
          </cell>
          <cell r="B290">
            <v>9045</v>
          </cell>
          <cell r="C290">
            <v>9045</v>
          </cell>
          <cell r="D290" t="str">
            <v>HBOC Reserves</v>
          </cell>
          <cell r="E290" t="str">
            <v>HBOC Reserves </v>
          </cell>
          <cell r="F290" t="str">
            <v>USD</v>
          </cell>
          <cell r="G290" t="str">
            <v>USD</v>
          </cell>
          <cell r="H290" t="str">
            <v> </v>
          </cell>
          <cell r="I290" t="str">
            <v>CORPOTH</v>
          </cell>
          <cell r="J290">
            <v>9090009045</v>
          </cell>
          <cell r="K290">
            <v>9000009045</v>
          </cell>
        </row>
        <row r="291">
          <cell r="A291">
            <v>9046</v>
          </cell>
          <cell r="B291">
            <v>9046</v>
          </cell>
          <cell r="C291">
            <v>9046</v>
          </cell>
          <cell r="D291" t="str">
            <v>Corporate Special Charges</v>
          </cell>
          <cell r="E291" t="str">
            <v>Corporate Special Charges</v>
          </cell>
          <cell r="F291" t="str">
            <v>USD</v>
          </cell>
          <cell r="G291" t="str">
            <v>USD</v>
          </cell>
          <cell r="H291" t="str">
            <v> </v>
          </cell>
          <cell r="I291" t="str">
            <v>CORPOTH</v>
          </cell>
          <cell r="J291">
            <v>9090009046</v>
          </cell>
          <cell r="K291">
            <v>9000009046</v>
          </cell>
        </row>
        <row r="292">
          <cell r="A292">
            <v>9050</v>
          </cell>
          <cell r="B292">
            <v>9050</v>
          </cell>
          <cell r="C292">
            <v>9050</v>
          </cell>
          <cell r="D292" t="str">
            <v>Restructuring</v>
          </cell>
          <cell r="E292" t="str">
            <v>Restructuring </v>
          </cell>
          <cell r="F292" t="str">
            <v>USD</v>
          </cell>
          <cell r="G292" t="str">
            <v>USD</v>
          </cell>
          <cell r="H292" t="str">
            <v> </v>
          </cell>
          <cell r="I292" t="str">
            <v>CORPOTH</v>
          </cell>
          <cell r="J292">
            <v>9090009050</v>
          </cell>
          <cell r="K292">
            <v>9000009050</v>
          </cell>
        </row>
        <row r="293">
          <cell r="A293">
            <v>9060</v>
          </cell>
          <cell r="B293">
            <v>9060</v>
          </cell>
          <cell r="C293">
            <v>9060</v>
          </cell>
          <cell r="D293" t="str">
            <v>Corporate Elimination</v>
          </cell>
          <cell r="E293" t="str">
            <v>Corporate Eliminations </v>
          </cell>
          <cell r="F293" t="str">
            <v>USD</v>
          </cell>
          <cell r="G293" t="str">
            <v>USD</v>
          </cell>
          <cell r="H293" t="str">
            <v>Elimination</v>
          </cell>
          <cell r="I293" t="str">
            <v>CORPOTH</v>
          </cell>
          <cell r="J293">
            <v>9090009060</v>
          </cell>
          <cell r="K293">
            <v>9000009060</v>
          </cell>
        </row>
        <row r="294">
          <cell r="A294">
            <v>9065</v>
          </cell>
          <cell r="B294">
            <v>9065</v>
          </cell>
          <cell r="C294">
            <v>9065</v>
          </cell>
          <cell r="D294" t="str">
            <v>Intl Finance Eliminations</v>
          </cell>
          <cell r="E294" t="str">
            <v>Intl Finance Eliminations</v>
          </cell>
          <cell r="F294" t="str">
            <v>USD</v>
          </cell>
          <cell r="G294" t="str">
            <v>USD</v>
          </cell>
          <cell r="H294" t="str">
            <v>Elimination</v>
          </cell>
          <cell r="I294" t="str">
            <v>TOTIAG</v>
          </cell>
          <cell r="J294">
            <v>9090009065</v>
          </cell>
          <cell r="K294">
            <v>9000009065</v>
          </cell>
        </row>
        <row r="295">
          <cell r="A295">
            <v>9066</v>
          </cell>
          <cell r="B295">
            <v>9066</v>
          </cell>
          <cell r="C295">
            <v>9066</v>
          </cell>
          <cell r="D295" t="str">
            <v>US UKGAAP Adjustments</v>
          </cell>
          <cell r="E295" t="str">
            <v>UK USGAAAP Adj </v>
          </cell>
          <cell r="F295" t="str">
            <v>GBP</v>
          </cell>
          <cell r="G295" t="str">
            <v>GBP</v>
          </cell>
          <cell r="H295" t="str">
            <v>Active</v>
          </cell>
          <cell r="I295" t="str">
            <v>TOTIAG</v>
          </cell>
          <cell r="J295">
            <v>9090009066</v>
          </cell>
          <cell r="K295">
            <v>9000009066</v>
          </cell>
        </row>
        <row r="296">
          <cell r="A296">
            <v>9067</v>
          </cell>
          <cell r="B296">
            <v>9067</v>
          </cell>
          <cell r="C296">
            <v>9067</v>
          </cell>
          <cell r="D296" t="str">
            <v>US GAAP Euro Adj</v>
          </cell>
          <cell r="E296" t="str">
            <v>US GAAP Euro Adjustment </v>
          </cell>
          <cell r="F296" t="str">
            <v>EUR</v>
          </cell>
          <cell r="G296" t="str">
            <v>EUR</v>
          </cell>
          <cell r="H296" t="str">
            <v>Active</v>
          </cell>
          <cell r="I296" t="str">
            <v>TOTIAG</v>
          </cell>
          <cell r="J296">
            <v>9090009067</v>
          </cell>
          <cell r="K296">
            <v>9000009067</v>
          </cell>
        </row>
        <row r="297">
          <cell r="A297">
            <v>9070</v>
          </cell>
          <cell r="B297">
            <v>9070</v>
          </cell>
          <cell r="C297">
            <v>9070</v>
          </cell>
          <cell r="D297" t="str">
            <v>McKesson Financing Trust</v>
          </cell>
          <cell r="E297" t="str">
            <v>McKesson Financing Trust </v>
          </cell>
          <cell r="F297" t="str">
            <v>USD</v>
          </cell>
          <cell r="G297" t="str">
            <v>USD</v>
          </cell>
          <cell r="H297" t="str">
            <v> </v>
          </cell>
          <cell r="I297" t="str">
            <v>N/A</v>
          </cell>
          <cell r="J297">
            <v>9090009070</v>
          </cell>
          <cell r="K297">
            <v>9000009070</v>
          </cell>
        </row>
        <row r="298">
          <cell r="A298">
            <v>9075</v>
          </cell>
          <cell r="B298">
            <v>9075</v>
          </cell>
          <cell r="C298">
            <v>9075</v>
          </cell>
          <cell r="D298" t="str">
            <v>Corporate Solutions Group</v>
          </cell>
          <cell r="E298" t="str">
            <v>Corporate Solutions CLOS </v>
          </cell>
          <cell r="F298" t="str">
            <v>USD</v>
          </cell>
          <cell r="G298" t="str">
            <v>USD</v>
          </cell>
          <cell r="H298" t="str">
            <v>Closed</v>
          </cell>
          <cell r="I298" t="str">
            <v>TOTMPT</v>
          </cell>
          <cell r="J298">
            <v>9090009075</v>
          </cell>
          <cell r="K298">
            <v>9000009075</v>
          </cell>
        </row>
        <row r="299">
          <cell r="A299">
            <v>9077</v>
          </cell>
          <cell r="B299">
            <v>9077</v>
          </cell>
          <cell r="C299">
            <v>9077</v>
          </cell>
          <cell r="D299" t="str">
            <v>CIT - Corporate</v>
          </cell>
          <cell r="E299" t="str">
            <v>CMTS - Corporate </v>
          </cell>
          <cell r="F299" t="str">
            <v>USD</v>
          </cell>
          <cell r="G299" t="str">
            <v>USD</v>
          </cell>
          <cell r="H299" t="str">
            <v>Active</v>
          </cell>
          <cell r="I299" t="str">
            <v>CIT</v>
          </cell>
          <cell r="J299">
            <v>9090009077</v>
          </cell>
          <cell r="K299">
            <v>9000009077</v>
          </cell>
        </row>
        <row r="300">
          <cell r="A300">
            <v>9078</v>
          </cell>
          <cell r="B300">
            <v>9078</v>
          </cell>
          <cell r="C300">
            <v>9078</v>
          </cell>
          <cell r="D300" t="str">
            <v>CIT - McKesson Information Solutions</v>
          </cell>
          <cell r="E300" t="str">
            <v>CMTS - Mck Info Sltns </v>
          </cell>
          <cell r="F300" t="str">
            <v>USD</v>
          </cell>
          <cell r="G300" t="str">
            <v>USD</v>
          </cell>
          <cell r="H300" t="str">
            <v>Active</v>
          </cell>
          <cell r="I300" t="str">
            <v>CIT</v>
          </cell>
          <cell r="J300">
            <v>9090009078</v>
          </cell>
          <cell r="K300">
            <v>9000009078</v>
          </cell>
        </row>
        <row r="301">
          <cell r="A301">
            <v>9080</v>
          </cell>
          <cell r="B301">
            <v>9080</v>
          </cell>
          <cell r="C301">
            <v>9080</v>
          </cell>
          <cell r="D301" t="str">
            <v>Zee Medical Canada US$</v>
          </cell>
          <cell r="E301" t="str">
            <v>Zee Medical Canada (USD) </v>
          </cell>
          <cell r="F301" t="str">
            <v>USD</v>
          </cell>
          <cell r="G301" t="str">
            <v>USD</v>
          </cell>
          <cell r="H301" t="str">
            <v>Active</v>
          </cell>
          <cell r="I301" t="str">
            <v>CORPOTH</v>
          </cell>
          <cell r="J301">
            <v>9090009080</v>
          </cell>
          <cell r="K301">
            <v>9000009080</v>
          </cell>
        </row>
        <row r="302">
          <cell r="A302">
            <v>9081</v>
          </cell>
          <cell r="C302">
            <v>9081</v>
          </cell>
          <cell r="D302" t="str">
            <v> </v>
          </cell>
          <cell r="E302" t="str">
            <v>Zee Medical Canada (CAD) </v>
          </cell>
          <cell r="G302" t="str">
            <v>CAD</v>
          </cell>
          <cell r="H302" t="str">
            <v> </v>
          </cell>
          <cell r="I302" t="str">
            <v>N/A</v>
          </cell>
          <cell r="J302">
            <v>9090009081</v>
          </cell>
          <cell r="K302">
            <v>9000009081</v>
          </cell>
        </row>
        <row r="303">
          <cell r="A303">
            <v>9090</v>
          </cell>
          <cell r="B303">
            <v>9090</v>
          </cell>
          <cell r="C303">
            <v>9090</v>
          </cell>
          <cell r="D303" t="str">
            <v>Distribution Sol - Intrasegment Elim</v>
          </cell>
          <cell r="E303" t="str">
            <v>Dist Sol Intrasegmnt Elim</v>
          </cell>
          <cell r="F303" t="str">
            <v>USD</v>
          </cell>
          <cell r="G303" t="str">
            <v>USD</v>
          </cell>
          <cell r="H303" t="str">
            <v>Elimination</v>
          </cell>
          <cell r="I303" t="str">
            <v>TOTPHARM</v>
          </cell>
          <cell r="J303">
            <v>9090009090</v>
          </cell>
          <cell r="K303">
            <v>9000009090</v>
          </cell>
        </row>
        <row r="304">
          <cell r="A304">
            <v>9091</v>
          </cell>
          <cell r="B304">
            <v>9091</v>
          </cell>
          <cell r="C304">
            <v>9091</v>
          </cell>
          <cell r="D304" t="str">
            <v>Distribution Sol - Intersegment Elim</v>
          </cell>
          <cell r="E304" t="str">
            <v>Dist Sol Intersegmnt Elim</v>
          </cell>
          <cell r="F304" t="str">
            <v>USD</v>
          </cell>
          <cell r="G304" t="str">
            <v>USD</v>
          </cell>
          <cell r="H304" t="str">
            <v>Elimination</v>
          </cell>
          <cell r="I304" t="str">
            <v>N/A</v>
          </cell>
          <cell r="J304">
            <v>9090009091</v>
          </cell>
          <cell r="K304">
            <v>9000009091</v>
          </cell>
        </row>
        <row r="305">
          <cell r="A305">
            <v>9095</v>
          </cell>
          <cell r="B305">
            <v>9095</v>
          </cell>
          <cell r="C305">
            <v>9095</v>
          </cell>
          <cell r="D305" t="str">
            <v>Tech Sol - Intersegment Elim</v>
          </cell>
          <cell r="E305" t="str">
            <v>Tech Sol Intersegmnt Elim</v>
          </cell>
          <cell r="F305" t="str">
            <v>USD</v>
          </cell>
          <cell r="G305" t="str">
            <v>USD</v>
          </cell>
          <cell r="H305" t="str">
            <v>Elimination</v>
          </cell>
          <cell r="I305" t="str">
            <v>N/A</v>
          </cell>
          <cell r="J305">
            <v>9090009095</v>
          </cell>
          <cell r="K305">
            <v>9000009095</v>
          </cell>
        </row>
        <row r="306">
          <cell r="A306">
            <v>9100</v>
          </cell>
          <cell r="B306">
            <v>9100</v>
          </cell>
          <cell r="C306">
            <v>9100</v>
          </cell>
          <cell r="D306" t="str">
            <v>Intersegment Sales Elimination</v>
          </cell>
          <cell r="E306" t="str">
            <v>Intersegment Sales Elim. </v>
          </cell>
          <cell r="F306" t="str">
            <v>USD</v>
          </cell>
          <cell r="G306" t="str">
            <v>USD</v>
          </cell>
          <cell r="H306" t="str">
            <v>Elimination</v>
          </cell>
          <cell r="I306" t="str">
            <v>CORPOTH</v>
          </cell>
          <cell r="J306">
            <v>9090009100</v>
          </cell>
          <cell r="K306">
            <v>9000009100</v>
          </cell>
        </row>
        <row r="307">
          <cell r="A307">
            <v>9109</v>
          </cell>
          <cell r="B307">
            <v>9109</v>
          </cell>
          <cell r="C307">
            <v>9109</v>
          </cell>
          <cell r="D307" t="str">
            <v>McKesson Intl Holdings LTD</v>
          </cell>
          <cell r="E307" t="str">
            <v>IP 2 Cross Segment Elim </v>
          </cell>
          <cell r="F307" t="str">
            <v>USD</v>
          </cell>
          <cell r="G307" t="str">
            <v>USD</v>
          </cell>
          <cell r="H307" t="str">
            <v>Elimination</v>
          </cell>
          <cell r="I307" t="str">
            <v>TOTIAG</v>
          </cell>
          <cell r="J307">
            <v>9090009109</v>
          </cell>
          <cell r="K307">
            <v>9000009109</v>
          </cell>
        </row>
        <row r="308">
          <cell r="A308">
            <v>9110</v>
          </cell>
          <cell r="C308">
            <v>9110</v>
          </cell>
          <cell r="D308" t="str">
            <v> </v>
          </cell>
          <cell r="E308" t="str">
            <v>McKessonBioServ- CLOS</v>
          </cell>
          <cell r="G308" t="str">
            <v>USD</v>
          </cell>
          <cell r="H308" t="str">
            <v>Closed</v>
          </cell>
          <cell r="I308" t="str">
            <v>N/A</v>
          </cell>
          <cell r="J308">
            <v>9090009110</v>
          </cell>
          <cell r="K308">
            <v>9000009110</v>
          </cell>
        </row>
        <row r="309">
          <cell r="A309">
            <v>9111</v>
          </cell>
          <cell r="B309">
            <v>9111</v>
          </cell>
          <cell r="C309">
            <v>9111</v>
          </cell>
          <cell r="D309" t="str">
            <v>Clinical and Biological Serv-Home Office</v>
          </cell>
          <cell r="E309" t="str">
            <v>McK BioServ H.O.-CLOS </v>
          </cell>
          <cell r="F309" t="str">
            <v>USD</v>
          </cell>
          <cell r="G309" t="str">
            <v>USD</v>
          </cell>
          <cell r="H309" t="str">
            <v>Closed</v>
          </cell>
          <cell r="I309" t="str">
            <v>NET_DISC</v>
          </cell>
          <cell r="J309">
            <v>9090009111</v>
          </cell>
          <cell r="K309">
            <v>9000009111</v>
          </cell>
        </row>
        <row r="310">
          <cell r="A310">
            <v>9112</v>
          </cell>
          <cell r="C310">
            <v>9112</v>
          </cell>
          <cell r="D310" t="str">
            <v> </v>
          </cell>
          <cell r="E310" t="str">
            <v>McKRx Sup Serv - CLOS</v>
          </cell>
          <cell r="G310" t="str">
            <v>USD</v>
          </cell>
          <cell r="H310" t="str">
            <v>Closed</v>
          </cell>
          <cell r="I310" t="str">
            <v>N/A</v>
          </cell>
          <cell r="J310">
            <v>9090009112</v>
          </cell>
          <cell r="K310">
            <v>9000009112</v>
          </cell>
        </row>
        <row r="311">
          <cell r="A311">
            <v>9113</v>
          </cell>
          <cell r="B311">
            <v>9113</v>
          </cell>
          <cell r="C311">
            <v>9113</v>
          </cell>
          <cell r="D311" t="str">
            <v>Northstar Hldgs Ltd</v>
          </cell>
          <cell r="E311" t="str">
            <v>IP5 Corporate Sub </v>
          </cell>
          <cell r="F311" t="str">
            <v>USD</v>
          </cell>
          <cell r="G311" t="str">
            <v>USD</v>
          </cell>
          <cell r="H311" t="str">
            <v>Active</v>
          </cell>
          <cell r="I311" t="str">
            <v>TOTIAG</v>
          </cell>
          <cell r="J311">
            <v>9090009113</v>
          </cell>
          <cell r="K311">
            <v>9000009113</v>
          </cell>
        </row>
        <row r="312">
          <cell r="A312">
            <v>9114</v>
          </cell>
          <cell r="B312">
            <v>9114</v>
          </cell>
          <cell r="C312">
            <v>9114</v>
          </cell>
          <cell r="D312" t="str">
            <v>Northstar Hldgs Ltd, Eliminations</v>
          </cell>
          <cell r="E312" t="str">
            <v>IP5 Corporate Elim </v>
          </cell>
          <cell r="F312" t="str">
            <v>USD</v>
          </cell>
          <cell r="G312" t="str">
            <v>USD</v>
          </cell>
          <cell r="H312" t="str">
            <v>Elimination</v>
          </cell>
          <cell r="I312" t="str">
            <v>TOTIAG</v>
          </cell>
          <cell r="J312">
            <v>9090009114</v>
          </cell>
          <cell r="K312">
            <v>9000009114</v>
          </cell>
        </row>
        <row r="313">
          <cell r="A313">
            <v>9120</v>
          </cell>
          <cell r="B313">
            <v>9120</v>
          </cell>
          <cell r="C313">
            <v>9120</v>
          </cell>
          <cell r="D313" t="str">
            <v>15 FX Trust</v>
          </cell>
          <cell r="E313" t="str">
            <v>18 FX Trust </v>
          </cell>
          <cell r="F313" t="str">
            <v>USD</v>
          </cell>
          <cell r="G313" t="str">
            <v>USD</v>
          </cell>
          <cell r="H313" t="str">
            <v>Active</v>
          </cell>
          <cell r="I313" t="str">
            <v>CORPOTH</v>
          </cell>
          <cell r="J313">
            <v>9090009120</v>
          </cell>
          <cell r="K313">
            <v>9000009120</v>
          </cell>
        </row>
        <row r="314">
          <cell r="A314">
            <v>9121</v>
          </cell>
          <cell r="B314">
            <v>9121</v>
          </cell>
          <cell r="C314">
            <v>9121</v>
          </cell>
          <cell r="D314" t="str">
            <v>16 FX Trust</v>
          </cell>
          <cell r="E314" t="str">
            <v>17 FX Trust </v>
          </cell>
          <cell r="F314" t="str">
            <v>USD</v>
          </cell>
          <cell r="G314" t="str">
            <v>USD</v>
          </cell>
          <cell r="H314" t="str">
            <v>Active</v>
          </cell>
          <cell r="I314" t="str">
            <v>CORPOTH</v>
          </cell>
          <cell r="J314">
            <v>9090009121</v>
          </cell>
          <cell r="K314">
            <v>9000009121</v>
          </cell>
        </row>
        <row r="315">
          <cell r="A315">
            <v>9122</v>
          </cell>
          <cell r="B315">
            <v>9122</v>
          </cell>
          <cell r="C315">
            <v>9122</v>
          </cell>
          <cell r="D315" t="str">
            <v>17 FX Trust</v>
          </cell>
          <cell r="E315" t="str">
            <v>15 FX Trust </v>
          </cell>
          <cell r="F315" t="str">
            <v>USD</v>
          </cell>
          <cell r="G315" t="str">
            <v>USD</v>
          </cell>
          <cell r="H315" t="str">
            <v>Active</v>
          </cell>
          <cell r="I315" t="str">
            <v>CORPOTH</v>
          </cell>
          <cell r="J315">
            <v>9090009122</v>
          </cell>
          <cell r="K315">
            <v>9000009122</v>
          </cell>
        </row>
        <row r="316">
          <cell r="A316">
            <v>9123</v>
          </cell>
          <cell r="B316">
            <v>9123</v>
          </cell>
          <cell r="C316">
            <v>9123</v>
          </cell>
          <cell r="D316" t="str">
            <v>18 FX Trust</v>
          </cell>
          <cell r="E316" t="str">
            <v>16 FX Trust </v>
          </cell>
          <cell r="F316" t="str">
            <v>USD</v>
          </cell>
          <cell r="G316" t="str">
            <v>USD</v>
          </cell>
          <cell r="H316" t="str">
            <v>Active</v>
          </cell>
          <cell r="I316" t="str">
            <v>CORPOTH</v>
          </cell>
          <cell r="J316">
            <v>9090009123</v>
          </cell>
          <cell r="K316">
            <v>9000009123</v>
          </cell>
        </row>
        <row r="317">
          <cell r="A317">
            <v>9124</v>
          </cell>
          <cell r="B317">
            <v>9124</v>
          </cell>
          <cell r="C317">
            <v>9124</v>
          </cell>
          <cell r="D317" t="str">
            <v>SN 624 Trust</v>
          </cell>
          <cell r="E317" t="str">
            <v>SN 624 Trust </v>
          </cell>
          <cell r="F317" t="str">
            <v>USD</v>
          </cell>
          <cell r="G317" t="str">
            <v>USD</v>
          </cell>
          <cell r="H317" t="str">
            <v>Active</v>
          </cell>
          <cell r="I317" t="str">
            <v>CORPOTH</v>
          </cell>
          <cell r="J317">
            <v>9090009124</v>
          </cell>
          <cell r="K317">
            <v>9000009124</v>
          </cell>
        </row>
        <row r="318">
          <cell r="A318">
            <v>9150</v>
          </cell>
          <cell r="C318">
            <v>9150</v>
          </cell>
          <cell r="D318" t="str">
            <v> </v>
          </cell>
          <cell r="E318" t="str">
            <v>General Medical- CLOS</v>
          </cell>
          <cell r="G318" t="str">
            <v>USD</v>
          </cell>
          <cell r="H318" t="str">
            <v>Closed</v>
          </cell>
          <cell r="I318" t="str">
            <v>N/A</v>
          </cell>
          <cell r="J318">
            <v>9090009150</v>
          </cell>
          <cell r="K318">
            <v>9000009150</v>
          </cell>
        </row>
        <row r="319">
          <cell r="A319">
            <v>9151</v>
          </cell>
          <cell r="C319">
            <v>9151</v>
          </cell>
          <cell r="D319" t="str">
            <v> </v>
          </cell>
          <cell r="E319" t="str">
            <v>Hawk Medical- CLOS </v>
          </cell>
          <cell r="G319" t="str">
            <v>USD</v>
          </cell>
          <cell r="H319" t="str">
            <v>Closed</v>
          </cell>
          <cell r="I319" t="str">
            <v>N/A</v>
          </cell>
          <cell r="J319">
            <v>9090009151</v>
          </cell>
          <cell r="K319">
            <v>9000009151</v>
          </cell>
        </row>
        <row r="320">
          <cell r="A320">
            <v>9200</v>
          </cell>
          <cell r="B320">
            <v>9200</v>
          </cell>
          <cell r="C320">
            <v>9200</v>
          </cell>
          <cell r="D320" t="str">
            <v>McKesson International Holdings Ltd.</v>
          </cell>
          <cell r="E320" t="str">
            <v>Irish Parent 2 </v>
          </cell>
          <cell r="F320" t="str">
            <v>USD</v>
          </cell>
          <cell r="G320" t="str">
            <v>USD</v>
          </cell>
          <cell r="H320" t="str">
            <v>Active</v>
          </cell>
          <cell r="I320" t="str">
            <v>TOTIAG</v>
          </cell>
          <cell r="J320">
            <v>9090009200</v>
          </cell>
          <cell r="K320">
            <v>9000009200</v>
          </cell>
        </row>
        <row r="321">
          <cell r="A321">
            <v>9201</v>
          </cell>
          <cell r="B321">
            <v>9201</v>
          </cell>
          <cell r="C321">
            <v>9201</v>
          </cell>
          <cell r="D321" t="str">
            <v>McKesson International Ireland Ltd.</v>
          </cell>
          <cell r="E321" t="str">
            <v>Irish Ops. 2 </v>
          </cell>
          <cell r="F321" t="str">
            <v>USD</v>
          </cell>
          <cell r="G321" t="str">
            <v>EUR</v>
          </cell>
          <cell r="H321" t="str">
            <v>Active</v>
          </cell>
          <cell r="I321" t="str">
            <v>N/A</v>
          </cell>
          <cell r="J321">
            <v>9090009201</v>
          </cell>
          <cell r="K321">
            <v>9000009201</v>
          </cell>
        </row>
        <row r="322">
          <cell r="A322">
            <v>9202</v>
          </cell>
          <cell r="B322">
            <v>9202</v>
          </cell>
          <cell r="C322">
            <v>9202</v>
          </cell>
          <cell r="D322" t="str">
            <v>McKesson International S a.r.l.</v>
          </cell>
          <cell r="E322" t="str">
            <v>McK International S.a.r.l</v>
          </cell>
          <cell r="F322" t="str">
            <v>CAD</v>
          </cell>
          <cell r="G322" t="str">
            <v>CAD</v>
          </cell>
          <cell r="H322" t="str">
            <v>Active</v>
          </cell>
          <cell r="I322" t="str">
            <v>TOTIAG</v>
          </cell>
          <cell r="J322">
            <v>9090009202</v>
          </cell>
          <cell r="K322">
            <v>9000009202</v>
          </cell>
        </row>
        <row r="323">
          <cell r="A323">
            <v>9203</v>
          </cell>
          <cell r="B323">
            <v>9203</v>
          </cell>
          <cell r="C323">
            <v>9203</v>
          </cell>
          <cell r="D323" t="str">
            <v>McKesson International Finance S a.r.l.</v>
          </cell>
          <cell r="E323" t="str">
            <v>McK Intn'l Finance Sarl </v>
          </cell>
          <cell r="F323" t="str">
            <v>CAD</v>
          </cell>
          <cell r="G323" t="str">
            <v>CAD</v>
          </cell>
          <cell r="H323" t="str">
            <v>Active</v>
          </cell>
          <cell r="I323" t="str">
            <v>TOTIAG</v>
          </cell>
          <cell r="J323">
            <v>9090009203</v>
          </cell>
          <cell r="K323">
            <v>9000009203</v>
          </cell>
        </row>
        <row r="324">
          <cell r="A324">
            <v>9204</v>
          </cell>
          <cell r="B324">
            <v>9204</v>
          </cell>
          <cell r="C324">
            <v>9204</v>
          </cell>
          <cell r="D324" t="str">
            <v>McKesson International Holdings S a.r.l.</v>
          </cell>
          <cell r="E324" t="str">
            <v>McK Intn'l Holdings Sarl </v>
          </cell>
          <cell r="F324" t="str">
            <v>CAD</v>
          </cell>
          <cell r="G324" t="str">
            <v>CAD</v>
          </cell>
          <cell r="H324" t="str">
            <v>Active</v>
          </cell>
          <cell r="I324" t="str">
            <v>TOTIAG</v>
          </cell>
          <cell r="J324">
            <v>9090009204</v>
          </cell>
          <cell r="K324">
            <v>9000009204</v>
          </cell>
        </row>
        <row r="325">
          <cell r="A325">
            <v>9205</v>
          </cell>
          <cell r="B325">
            <v>9205</v>
          </cell>
          <cell r="C325">
            <v>9205</v>
          </cell>
          <cell r="D325" t="str">
            <v>McKesson International Capital S a.r.l.</v>
          </cell>
          <cell r="E325" t="str">
            <v>McK Intn'l Capital Sarl </v>
          </cell>
          <cell r="F325" t="str">
            <v>CAD</v>
          </cell>
          <cell r="G325" t="str">
            <v>CAD</v>
          </cell>
          <cell r="H325" t="str">
            <v>Active</v>
          </cell>
          <cell r="I325" t="str">
            <v>TOTIAG</v>
          </cell>
          <cell r="J325">
            <v>9090009205</v>
          </cell>
          <cell r="K325">
            <v>9000009205</v>
          </cell>
        </row>
        <row r="326">
          <cell r="A326">
            <v>9206</v>
          </cell>
          <cell r="B326">
            <v>9206</v>
          </cell>
          <cell r="C326">
            <v>9206</v>
          </cell>
          <cell r="D326" t="str">
            <v>McKesson Internaional Holdings II S a.r.</v>
          </cell>
          <cell r="E326" t="str">
            <v>McK Intn'l Hold II Sarl </v>
          </cell>
          <cell r="F326" t="str">
            <v>CAD</v>
          </cell>
          <cell r="G326" t="str">
            <v>CAD</v>
          </cell>
          <cell r="H326" t="str">
            <v>Active</v>
          </cell>
          <cell r="I326" t="str">
            <v>TOTIAG</v>
          </cell>
          <cell r="J326">
            <v>9090009206</v>
          </cell>
          <cell r="K326">
            <v>9000009206</v>
          </cell>
        </row>
        <row r="327">
          <cell r="A327">
            <v>9207</v>
          </cell>
          <cell r="B327">
            <v>9207</v>
          </cell>
          <cell r="C327">
            <v>9207</v>
          </cell>
          <cell r="D327" t="str">
            <v>TBD - Irish Parent 2/LLC 1</v>
          </cell>
          <cell r="E327" t="str">
            <v>McK Info Sol Hold III SRL</v>
          </cell>
          <cell r="F327" t="str">
            <v>USD</v>
          </cell>
          <cell r="G327" t="str">
            <v>USD</v>
          </cell>
          <cell r="H327" t="str">
            <v>Active</v>
          </cell>
          <cell r="I327" t="str">
            <v>TOTIAG</v>
          </cell>
          <cell r="J327">
            <v>9090009207</v>
          </cell>
          <cell r="K327">
            <v>9000009207</v>
          </cell>
        </row>
        <row r="328">
          <cell r="A328">
            <v>9208</v>
          </cell>
          <cell r="B328">
            <v>9208</v>
          </cell>
          <cell r="C328">
            <v>9208</v>
          </cell>
          <cell r="D328" t="str">
            <v>TBD - XSRL.SRL Holdco</v>
          </cell>
          <cell r="E328" t="str">
            <v>McK Info Sol III SRL </v>
          </cell>
          <cell r="F328" t="str">
            <v>USD</v>
          </cell>
          <cell r="G328" t="str">
            <v>USD</v>
          </cell>
          <cell r="H328" t="str">
            <v>Active</v>
          </cell>
          <cell r="I328" t="str">
            <v>TOTIAG</v>
          </cell>
          <cell r="J328">
            <v>9090009208</v>
          </cell>
          <cell r="K328">
            <v>9000009208</v>
          </cell>
        </row>
        <row r="329">
          <cell r="A329">
            <v>9209</v>
          </cell>
          <cell r="B329">
            <v>9209</v>
          </cell>
          <cell r="C329">
            <v>9209</v>
          </cell>
          <cell r="D329" t="str">
            <v>XSRL</v>
          </cell>
          <cell r="E329" t="str">
            <v>McK Info Sol Hold II SRL </v>
          </cell>
          <cell r="F329" t="str">
            <v>USD</v>
          </cell>
          <cell r="G329" t="str">
            <v>USD</v>
          </cell>
          <cell r="H329" t="str">
            <v>Active</v>
          </cell>
          <cell r="I329" t="str">
            <v>TOTIAG</v>
          </cell>
          <cell r="J329">
            <v>9090009209</v>
          </cell>
          <cell r="K329">
            <v>9000009209</v>
          </cell>
        </row>
        <row r="330">
          <cell r="A330">
            <v>9210</v>
          </cell>
          <cell r="B330">
            <v>9210</v>
          </cell>
          <cell r="C330">
            <v>9210</v>
          </cell>
          <cell r="D330" t="str">
            <v>TBD - Irish Parent 2</v>
          </cell>
          <cell r="E330" t="str">
            <v>McK Info Sol II SRL </v>
          </cell>
          <cell r="F330" t="str">
            <v>USD</v>
          </cell>
          <cell r="G330" t="str">
            <v>USD</v>
          </cell>
          <cell r="H330" t="str">
            <v>Active</v>
          </cell>
          <cell r="I330" t="str">
            <v>TOTIAG</v>
          </cell>
          <cell r="J330">
            <v>9090009210</v>
          </cell>
          <cell r="K330">
            <v>9000009210</v>
          </cell>
        </row>
        <row r="331">
          <cell r="A331">
            <v>9211</v>
          </cell>
          <cell r="B331">
            <v>9211</v>
          </cell>
          <cell r="C331">
            <v>9211</v>
          </cell>
          <cell r="D331" t="str">
            <v>Lux 5A-1 Eliminations</v>
          </cell>
          <cell r="E331" t="str">
            <v>Lux 5A1 Eliminations </v>
          </cell>
          <cell r="F331" t="str">
            <v>USD</v>
          </cell>
          <cell r="G331" t="str">
            <v>USD</v>
          </cell>
          <cell r="H331" t="str">
            <v>Elimination</v>
          </cell>
          <cell r="I331" t="str">
            <v>TOTIAG</v>
          </cell>
          <cell r="J331">
            <v>9090009211</v>
          </cell>
          <cell r="K331">
            <v>9000009211</v>
          </cell>
        </row>
        <row r="332">
          <cell r="A332">
            <v>9212</v>
          </cell>
          <cell r="B332">
            <v>9212</v>
          </cell>
          <cell r="C332">
            <v>9212</v>
          </cell>
          <cell r="D332" t="str">
            <v>McKesson Financial Holdings Ltd.</v>
          </cell>
          <cell r="E332" t="str">
            <v>Mck Financl Holdgs (Ire) </v>
          </cell>
          <cell r="F332" t="str">
            <v>USD</v>
          </cell>
          <cell r="G332" t="str">
            <v>USD</v>
          </cell>
          <cell r="H332" t="str">
            <v>Active</v>
          </cell>
          <cell r="I332" t="str">
            <v>TOTIAG</v>
          </cell>
          <cell r="J332">
            <v>9090009212</v>
          </cell>
          <cell r="K332">
            <v>9000009212</v>
          </cell>
        </row>
        <row r="333">
          <cell r="A333">
            <v>9213</v>
          </cell>
          <cell r="B333">
            <v>9213</v>
          </cell>
          <cell r="C333">
            <v>9213</v>
          </cell>
          <cell r="D333" t="str">
            <v>McKesson Intl Holdings IV S.A.R.L.</v>
          </cell>
          <cell r="E333" t="str">
            <v>McK Int'l Hold IV S.a.r.l</v>
          </cell>
          <cell r="F333" t="str">
            <v>USD</v>
          </cell>
          <cell r="G333" t="str">
            <v>USD</v>
          </cell>
          <cell r="H333" t="str">
            <v>Active</v>
          </cell>
          <cell r="I333" t="str">
            <v>TOTIAG</v>
          </cell>
          <cell r="J333">
            <v>9090009213</v>
          </cell>
          <cell r="K333">
            <v>9000009213</v>
          </cell>
        </row>
        <row r="334">
          <cell r="A334">
            <v>9214</v>
          </cell>
          <cell r="B334">
            <v>9214</v>
          </cell>
          <cell r="C334">
            <v>9214</v>
          </cell>
          <cell r="D334" t="str">
            <v>McKesson Intl Holdings III s.a.r.l.</v>
          </cell>
          <cell r="E334" t="str">
            <v>McK Intrnl Hold III Sarl </v>
          </cell>
          <cell r="F334" t="str">
            <v>CAD</v>
          </cell>
          <cell r="G334" t="str">
            <v>CAD</v>
          </cell>
          <cell r="H334" t="str">
            <v>Active</v>
          </cell>
          <cell r="I334" t="str">
            <v>TOTIAG</v>
          </cell>
          <cell r="J334">
            <v>9090009214</v>
          </cell>
          <cell r="K334">
            <v>9000009214</v>
          </cell>
        </row>
        <row r="335">
          <cell r="A335">
            <v>9215</v>
          </cell>
          <cell r="B335">
            <v>9215</v>
          </cell>
          <cell r="C335">
            <v>9215</v>
          </cell>
          <cell r="D335" t="str">
            <v>McKesson Financial Holdings II Ltd.</v>
          </cell>
          <cell r="E335" t="str">
            <v>McK Finance Hold II Ltd. </v>
          </cell>
          <cell r="F335" t="str">
            <v>CAD</v>
          </cell>
          <cell r="G335" t="str">
            <v>CAD</v>
          </cell>
          <cell r="H335" t="str">
            <v>Active</v>
          </cell>
          <cell r="I335" t="str">
            <v>TOTIAG</v>
          </cell>
          <cell r="J335">
            <v>9090009215</v>
          </cell>
          <cell r="K335">
            <v>9000009215</v>
          </cell>
        </row>
        <row r="336">
          <cell r="A336">
            <v>9216</v>
          </cell>
          <cell r="B336">
            <v>9216</v>
          </cell>
          <cell r="C336">
            <v>9216</v>
          </cell>
          <cell r="D336" t="str">
            <v>McKesson Info Sol Holdings III S.a.r.l.</v>
          </cell>
          <cell r="E336" t="str">
            <v>McK Info Sol Hold IIISarl</v>
          </cell>
          <cell r="F336" t="str">
            <v>USD</v>
          </cell>
          <cell r="G336" t="str">
            <v>USD</v>
          </cell>
          <cell r="H336" t="str">
            <v>Closed</v>
          </cell>
          <cell r="I336" t="str">
            <v>TOTIAG</v>
          </cell>
          <cell r="J336">
            <v>9090009216</v>
          </cell>
          <cell r="K336">
            <v>9000009216</v>
          </cell>
        </row>
        <row r="337">
          <cell r="A337">
            <v>9217</v>
          </cell>
          <cell r="B337">
            <v>9217</v>
          </cell>
          <cell r="C337">
            <v>9217</v>
          </cell>
          <cell r="D337" t="str">
            <v>McKesson Info Sol III LLC</v>
          </cell>
          <cell r="E337" t="str">
            <v>McK Info Sol III LLC </v>
          </cell>
          <cell r="F337" t="str">
            <v>USD</v>
          </cell>
          <cell r="G337" t="str">
            <v>USD</v>
          </cell>
          <cell r="H337" t="str">
            <v>Active</v>
          </cell>
          <cell r="I337" t="str">
            <v>TOTIAG</v>
          </cell>
          <cell r="J337">
            <v>9090009217</v>
          </cell>
          <cell r="K337">
            <v>9000009217</v>
          </cell>
        </row>
        <row r="338">
          <cell r="A338">
            <v>9218</v>
          </cell>
          <cell r="B338">
            <v>9218</v>
          </cell>
          <cell r="C338">
            <v>9218</v>
          </cell>
          <cell r="D338" t="str">
            <v>McKesson Info Sol Holdings IV S.a.r.l.</v>
          </cell>
          <cell r="E338" t="str">
            <v>McK Info Sol Hold IV Sarl</v>
          </cell>
          <cell r="F338" t="str">
            <v>USD</v>
          </cell>
          <cell r="G338" t="str">
            <v>USD</v>
          </cell>
          <cell r="H338" t="str">
            <v>Closed</v>
          </cell>
          <cell r="I338" t="str">
            <v>TOTIAG</v>
          </cell>
          <cell r="J338">
            <v>9090009218</v>
          </cell>
          <cell r="K338">
            <v>9000009218</v>
          </cell>
        </row>
        <row r="339">
          <cell r="A339">
            <v>9219</v>
          </cell>
          <cell r="B339">
            <v>9219</v>
          </cell>
          <cell r="C339">
            <v>9219</v>
          </cell>
          <cell r="D339" t="str">
            <v>McKesson Info Sol IV LLC</v>
          </cell>
          <cell r="E339" t="str">
            <v>McK Info Sol IV LLC </v>
          </cell>
          <cell r="F339" t="str">
            <v>USD</v>
          </cell>
          <cell r="G339" t="str">
            <v>USD</v>
          </cell>
          <cell r="H339" t="str">
            <v>Active</v>
          </cell>
          <cell r="I339" t="str">
            <v>TOTIAG</v>
          </cell>
          <cell r="J339">
            <v>9090009219</v>
          </cell>
          <cell r="K339">
            <v>9000009219</v>
          </cell>
        </row>
        <row r="340">
          <cell r="A340">
            <v>9220</v>
          </cell>
          <cell r="B340">
            <v>9220</v>
          </cell>
          <cell r="C340">
            <v>9220</v>
          </cell>
          <cell r="D340" t="str">
            <v>McKesson International Holding LLC</v>
          </cell>
          <cell r="E340" t="str">
            <v>McK Int'l Holdings LLC </v>
          </cell>
          <cell r="F340" t="str">
            <v>USD</v>
          </cell>
          <cell r="G340" t="str">
            <v>USD</v>
          </cell>
          <cell r="H340" t="str">
            <v>Active</v>
          </cell>
          <cell r="I340" t="str">
            <v>TOTIAG</v>
          </cell>
          <cell r="J340">
            <v>9090009220</v>
          </cell>
          <cell r="K340">
            <v>9000009220</v>
          </cell>
        </row>
        <row r="341">
          <cell r="A341">
            <v>9221</v>
          </cell>
          <cell r="B341">
            <v>9221</v>
          </cell>
          <cell r="C341">
            <v>9221</v>
          </cell>
          <cell r="D341" t="str">
            <v>McKesson International Netherlands B.V.</v>
          </cell>
          <cell r="E341" t="str">
            <v>McK Int'l Netherlands BV </v>
          </cell>
          <cell r="F341" t="str">
            <v>USD</v>
          </cell>
          <cell r="G341" t="str">
            <v>USD</v>
          </cell>
          <cell r="H341" t="str">
            <v>Active</v>
          </cell>
          <cell r="I341" t="str">
            <v>TOTNADRO</v>
          </cell>
          <cell r="J341">
            <v>9090009221</v>
          </cell>
          <cell r="K341">
            <v>9000009221</v>
          </cell>
        </row>
        <row r="342">
          <cell r="A342">
            <v>9222</v>
          </cell>
          <cell r="B342">
            <v>9222</v>
          </cell>
          <cell r="C342">
            <v>9222</v>
          </cell>
          <cell r="D342" t="str">
            <v>McK Intl Ireland Ltd</v>
          </cell>
          <cell r="E342" t="str">
            <v>McK Int'l Ireland Ltd </v>
          </cell>
          <cell r="F342" t="str">
            <v>USD</v>
          </cell>
          <cell r="G342" t="str">
            <v>USD</v>
          </cell>
          <cell r="H342" t="str">
            <v>Closed</v>
          </cell>
          <cell r="I342" t="str">
            <v>TOTIAG</v>
          </cell>
          <cell r="J342">
            <v>9090009222</v>
          </cell>
          <cell r="K342">
            <v>9000009222</v>
          </cell>
        </row>
        <row r="343">
          <cell r="A343">
            <v>9223</v>
          </cell>
          <cell r="B343">
            <v>9223</v>
          </cell>
          <cell r="C343">
            <v>9223</v>
          </cell>
          <cell r="D343" t="str">
            <v>McKesson Financial Holdings II Elim</v>
          </cell>
          <cell r="E343" t="str">
            <v>IP3 Eliminations </v>
          </cell>
          <cell r="F343" t="str">
            <v>USD</v>
          </cell>
          <cell r="G343" t="str">
            <v>USD</v>
          </cell>
          <cell r="H343" t="str">
            <v>Elimination</v>
          </cell>
          <cell r="I343" t="str">
            <v>TOTIAG</v>
          </cell>
          <cell r="J343">
            <v>9090009223</v>
          </cell>
          <cell r="K343">
            <v>9000009223</v>
          </cell>
        </row>
        <row r="344">
          <cell r="A344">
            <v>9224</v>
          </cell>
          <cell r="B344">
            <v>9224</v>
          </cell>
          <cell r="C344">
            <v>9224</v>
          </cell>
          <cell r="D344" t="str">
            <v>McKesson Intl Holdings IV SARL Elim</v>
          </cell>
          <cell r="E344" t="str">
            <v>Lux 8B Elimination </v>
          </cell>
          <cell r="F344" t="str">
            <v>USD</v>
          </cell>
          <cell r="G344" t="str">
            <v>USD</v>
          </cell>
          <cell r="H344" t="str">
            <v>Elimination</v>
          </cell>
          <cell r="I344" t="str">
            <v>TOTIAG</v>
          </cell>
          <cell r="J344">
            <v>9090009224</v>
          </cell>
          <cell r="K344">
            <v>9000009224</v>
          </cell>
        </row>
        <row r="345">
          <cell r="A345">
            <v>9225</v>
          </cell>
          <cell r="B345">
            <v>9225</v>
          </cell>
          <cell r="C345">
            <v>9225</v>
          </cell>
          <cell r="D345" t="str">
            <v>McKesson Intl Holdings V Sarl</v>
          </cell>
          <cell r="E345" t="str">
            <v>Lux 5D </v>
          </cell>
          <cell r="F345" t="str">
            <v>CAD</v>
          </cell>
          <cell r="G345" t="str">
            <v>CAD</v>
          </cell>
          <cell r="H345" t="str">
            <v>Active</v>
          </cell>
          <cell r="I345" t="str">
            <v>TOTIAG</v>
          </cell>
          <cell r="J345">
            <v>9090009225</v>
          </cell>
          <cell r="K345">
            <v>9000009225</v>
          </cell>
        </row>
        <row r="346">
          <cell r="A346">
            <v>9226</v>
          </cell>
          <cell r="B346">
            <v>9226</v>
          </cell>
          <cell r="C346">
            <v>9226</v>
          </cell>
          <cell r="D346" t="str">
            <v>McKesson Intl Holdings VI Sarl</v>
          </cell>
          <cell r="E346" t="str">
            <v>Lux 5E </v>
          </cell>
          <cell r="F346" t="str">
            <v>CAD</v>
          </cell>
          <cell r="G346" t="str">
            <v>CAD</v>
          </cell>
          <cell r="H346" t="str">
            <v>Closed</v>
          </cell>
          <cell r="I346" t="str">
            <v>TOTIAG</v>
          </cell>
          <cell r="J346">
            <v>9090009226</v>
          </cell>
          <cell r="K346">
            <v>9000009226</v>
          </cell>
        </row>
        <row r="347">
          <cell r="A347">
            <v>9227</v>
          </cell>
          <cell r="B347">
            <v>9227</v>
          </cell>
          <cell r="C347">
            <v>9227</v>
          </cell>
          <cell r="D347" t="str">
            <v>McKesson Intl Holdings IV S.a.r.l.</v>
          </cell>
          <cell r="E347" t="str">
            <v>Lux 8B </v>
          </cell>
          <cell r="F347" t="str">
            <v>USD</v>
          </cell>
          <cell r="G347" t="str">
            <v>USD</v>
          </cell>
          <cell r="H347" t="str">
            <v>Active</v>
          </cell>
          <cell r="I347" t="str">
            <v>TOTIAG</v>
          </cell>
          <cell r="J347">
            <v>9090009227</v>
          </cell>
          <cell r="K347">
            <v>9000009227</v>
          </cell>
        </row>
        <row r="348">
          <cell r="A348">
            <v>9228</v>
          </cell>
          <cell r="B348">
            <v>9228</v>
          </cell>
          <cell r="C348">
            <v>9228</v>
          </cell>
          <cell r="D348" t="str">
            <v>McKesson Intl Holdings VII S.a.r.l.</v>
          </cell>
          <cell r="E348" t="str">
            <v>McKesson International Ho</v>
          </cell>
          <cell r="F348" t="str">
            <v>USD</v>
          </cell>
          <cell r="G348" t="str">
            <v>USD</v>
          </cell>
          <cell r="H348" t="str">
            <v>Active</v>
          </cell>
          <cell r="I348" t="str">
            <v>TOTIAG</v>
          </cell>
          <cell r="J348">
            <v>9090009228</v>
          </cell>
          <cell r="K348">
            <v>9000009228</v>
          </cell>
        </row>
        <row r="349">
          <cell r="A349">
            <v>9229</v>
          </cell>
          <cell r="B349">
            <v>9229</v>
          </cell>
          <cell r="C349">
            <v>9229</v>
          </cell>
          <cell r="D349" t="str">
            <v>Lux 9B Eliminations</v>
          </cell>
          <cell r="E349" t="str">
            <v>Lux 9B Eliminations </v>
          </cell>
          <cell r="F349" t="str">
            <v>USD</v>
          </cell>
          <cell r="G349" t="str">
            <v>USD</v>
          </cell>
          <cell r="H349" t="str">
            <v>Elimination</v>
          </cell>
          <cell r="I349" t="str">
            <v>TOTIAG</v>
          </cell>
          <cell r="J349">
            <v>9090009229</v>
          </cell>
          <cell r="K349">
            <v>9000009229</v>
          </cell>
        </row>
        <row r="350">
          <cell r="A350">
            <v>9231</v>
          </cell>
          <cell r="B350">
            <v>9231</v>
          </cell>
          <cell r="C350">
            <v>9231</v>
          </cell>
          <cell r="D350" t="str">
            <v>McKesson International Holdings SRL</v>
          </cell>
          <cell r="E350" t="str">
            <v>McK Int'l Holdings SRL </v>
          </cell>
          <cell r="F350" t="str">
            <v>CAD</v>
          </cell>
          <cell r="G350" t="str">
            <v>CAD</v>
          </cell>
          <cell r="H350" t="str">
            <v>Active</v>
          </cell>
          <cell r="I350" t="str">
            <v>TOTIAG</v>
          </cell>
          <cell r="J350">
            <v>9090009231</v>
          </cell>
          <cell r="K350">
            <v>9000009231</v>
          </cell>
        </row>
        <row r="351">
          <cell r="A351">
            <v>9232</v>
          </cell>
          <cell r="B351">
            <v>9232</v>
          </cell>
          <cell r="C351">
            <v>9232</v>
          </cell>
          <cell r="D351" t="str">
            <v>McKesson International SRL</v>
          </cell>
          <cell r="E351" t="str">
            <v>McK Int'l SRL </v>
          </cell>
          <cell r="F351" t="str">
            <v>CAD</v>
          </cell>
          <cell r="G351" t="str">
            <v>CAD</v>
          </cell>
          <cell r="H351" t="str">
            <v>Active</v>
          </cell>
          <cell r="I351" t="str">
            <v>TOTIAG</v>
          </cell>
          <cell r="J351">
            <v>9090009232</v>
          </cell>
          <cell r="K351">
            <v>9000009232</v>
          </cell>
        </row>
        <row r="352">
          <cell r="A352">
            <v>9233</v>
          </cell>
          <cell r="B352">
            <v>9233</v>
          </cell>
          <cell r="C352">
            <v>9233</v>
          </cell>
          <cell r="D352" t="str">
            <v>McKesson Intl Gibraltar Limited</v>
          </cell>
          <cell r="E352" t="str">
            <v>Mckesson Intl Gibraltar </v>
          </cell>
          <cell r="F352" t="str">
            <v>CAD</v>
          </cell>
          <cell r="G352" t="str">
            <v>CAD</v>
          </cell>
          <cell r="H352" t="str">
            <v>Active</v>
          </cell>
          <cell r="I352" t="str">
            <v>TOTIAG</v>
          </cell>
          <cell r="J352">
            <v>9090009233</v>
          </cell>
          <cell r="K352">
            <v>9000009233</v>
          </cell>
        </row>
        <row r="353">
          <cell r="A353">
            <v>9234</v>
          </cell>
          <cell r="B353">
            <v>9234</v>
          </cell>
          <cell r="C353">
            <v>9234</v>
          </cell>
          <cell r="D353" t="str">
            <v>McKesson International SRL Elimination</v>
          </cell>
          <cell r="E353" t="str">
            <v>McK Intl Hold Elimination</v>
          </cell>
          <cell r="F353" t="str">
            <v>CAD</v>
          </cell>
          <cell r="G353" t="str">
            <v>CAD</v>
          </cell>
          <cell r="H353" t="str">
            <v>Elimination</v>
          </cell>
          <cell r="I353" t="str">
            <v>TOTIAG</v>
          </cell>
          <cell r="J353">
            <v>9090009234</v>
          </cell>
          <cell r="K353">
            <v>9000009234</v>
          </cell>
        </row>
        <row r="354">
          <cell r="A354">
            <v>9237</v>
          </cell>
          <cell r="B354">
            <v>9237</v>
          </cell>
          <cell r="C354">
            <v>9237</v>
          </cell>
          <cell r="D354" t="str">
            <v>McKesson Topholdings S.a.r.l</v>
          </cell>
          <cell r="E354" t="str">
            <v>McK Topholdings S.a.r.l </v>
          </cell>
          <cell r="F354" t="str">
            <v>CAD</v>
          </cell>
          <cell r="G354" t="str">
            <v>CAD</v>
          </cell>
          <cell r="H354" t="str">
            <v>Active</v>
          </cell>
          <cell r="I354" t="str">
            <v>TOTIAG</v>
          </cell>
          <cell r="J354">
            <v>9090009237</v>
          </cell>
          <cell r="K354">
            <v>9000009237</v>
          </cell>
        </row>
        <row r="355">
          <cell r="A355">
            <v>9238</v>
          </cell>
          <cell r="B355">
            <v>9238</v>
          </cell>
          <cell r="C355">
            <v>9238</v>
          </cell>
          <cell r="D355" t="str">
            <v>McKesson Topholdings S.a.r.l Elim</v>
          </cell>
          <cell r="E355" t="str">
            <v>McKesson Topholdings Elim</v>
          </cell>
          <cell r="F355" t="str">
            <v>CAD</v>
          </cell>
          <cell r="G355" t="str">
            <v>CAD</v>
          </cell>
          <cell r="H355" t="str">
            <v>Elimination</v>
          </cell>
          <cell r="I355" t="str">
            <v>TOTIAG</v>
          </cell>
          <cell r="J355">
            <v>9090009238</v>
          </cell>
          <cell r="K355">
            <v>9000009238</v>
          </cell>
        </row>
        <row r="356">
          <cell r="A356">
            <v>9251</v>
          </cell>
          <cell r="B356">
            <v>9251</v>
          </cell>
          <cell r="C356">
            <v>9251</v>
          </cell>
          <cell r="D356" t="str">
            <v>McK Foreign Curr Adj</v>
          </cell>
          <cell r="E356" t="str">
            <v>Lux 5A2 Eliminations </v>
          </cell>
          <cell r="F356" t="str">
            <v>USD</v>
          </cell>
          <cell r="G356" t="str">
            <v>USD</v>
          </cell>
          <cell r="H356" t="str">
            <v>Elimination</v>
          </cell>
          <cell r="I356" t="str">
            <v>TOTIAG</v>
          </cell>
          <cell r="J356">
            <v>9090009251</v>
          </cell>
          <cell r="K356">
            <v>9000009251</v>
          </cell>
        </row>
        <row r="357">
          <cell r="A357">
            <v>9252</v>
          </cell>
          <cell r="B357">
            <v>9252</v>
          </cell>
          <cell r="C357">
            <v>9252</v>
          </cell>
          <cell r="D357" t="str">
            <v>Elimination - McKesson Intl S.a.r.l.</v>
          </cell>
          <cell r="E357" t="str">
            <v>Lux 1B Elim </v>
          </cell>
          <cell r="F357" t="str">
            <v>CAD</v>
          </cell>
          <cell r="G357" t="str">
            <v>CAD</v>
          </cell>
          <cell r="H357" t="str">
            <v>Elimination</v>
          </cell>
          <cell r="I357" t="str">
            <v>TOTIAG</v>
          </cell>
          <cell r="J357">
            <v>9090009252</v>
          </cell>
          <cell r="K357">
            <v>9000009252</v>
          </cell>
        </row>
        <row r="358">
          <cell r="A358">
            <v>9253</v>
          </cell>
          <cell r="B358">
            <v>9253</v>
          </cell>
          <cell r="C358">
            <v>9253</v>
          </cell>
          <cell r="D358" t="str">
            <v>Lux 2B Elimination CAD</v>
          </cell>
          <cell r="E358" t="str">
            <v>Lux 3B Elimination </v>
          </cell>
          <cell r="F358" t="str">
            <v>CAD</v>
          </cell>
          <cell r="G358" t="str">
            <v>CAD</v>
          </cell>
          <cell r="H358" t="str">
            <v>Elimination</v>
          </cell>
          <cell r="I358" t="str">
            <v>TOTIAG</v>
          </cell>
          <cell r="J358">
            <v>9090009253</v>
          </cell>
          <cell r="K358">
            <v>9000009253</v>
          </cell>
        </row>
        <row r="359">
          <cell r="A359">
            <v>9254</v>
          </cell>
          <cell r="B359">
            <v>9254</v>
          </cell>
          <cell r="C359">
            <v>9254</v>
          </cell>
          <cell r="D359" t="str">
            <v>Lux 3B Eliminations CAD</v>
          </cell>
          <cell r="E359" t="str">
            <v>Lux 2B Elimination </v>
          </cell>
          <cell r="F359" t="str">
            <v>CAD</v>
          </cell>
          <cell r="G359" t="str">
            <v>CAD</v>
          </cell>
          <cell r="H359" t="str">
            <v>Elimination</v>
          </cell>
          <cell r="I359" t="str">
            <v>TOTIAG</v>
          </cell>
          <cell r="J359">
            <v>9090009254</v>
          </cell>
          <cell r="K359">
            <v>9000009254</v>
          </cell>
        </row>
        <row r="360">
          <cell r="A360">
            <v>9255</v>
          </cell>
          <cell r="B360">
            <v>9255</v>
          </cell>
          <cell r="C360">
            <v>9255</v>
          </cell>
          <cell r="D360" t="str">
            <v>Lux 5B Eliminations</v>
          </cell>
          <cell r="E360" t="str">
            <v>Lux 5B Elimination </v>
          </cell>
          <cell r="F360" t="str">
            <v>CAD</v>
          </cell>
          <cell r="G360" t="str">
            <v>CAD</v>
          </cell>
          <cell r="H360" t="str">
            <v>Elimination</v>
          </cell>
          <cell r="I360" t="str">
            <v>TOTIAG</v>
          </cell>
          <cell r="J360">
            <v>9090009255</v>
          </cell>
          <cell r="K360">
            <v>9000009255</v>
          </cell>
        </row>
        <row r="361">
          <cell r="A361">
            <v>9256</v>
          </cell>
          <cell r="B361">
            <v>9256</v>
          </cell>
          <cell r="C361">
            <v>9256</v>
          </cell>
          <cell r="D361" t="str">
            <v>Lux 5C Eliminations</v>
          </cell>
          <cell r="E361" t="str">
            <v>Lux 5C Elimination </v>
          </cell>
          <cell r="F361" t="str">
            <v>CAD</v>
          </cell>
          <cell r="G361" t="str">
            <v>CAD</v>
          </cell>
          <cell r="H361" t="str">
            <v>Elimination</v>
          </cell>
          <cell r="I361" t="str">
            <v>TOTIAG</v>
          </cell>
          <cell r="J361">
            <v>9090009256</v>
          </cell>
          <cell r="K361">
            <v>9000009256</v>
          </cell>
        </row>
        <row r="362">
          <cell r="A362">
            <v>9257</v>
          </cell>
          <cell r="B362">
            <v>9257</v>
          </cell>
          <cell r="C362">
            <v>9257</v>
          </cell>
          <cell r="D362" t="str">
            <v>Lux 5D Eliminations</v>
          </cell>
          <cell r="E362" t="str">
            <v>Lux 5D Elimination </v>
          </cell>
          <cell r="F362" t="str">
            <v>CAD</v>
          </cell>
          <cell r="G362" t="str">
            <v>CAD</v>
          </cell>
          <cell r="H362" t="str">
            <v>Elimination</v>
          </cell>
          <cell r="I362" t="str">
            <v>TOTIAG</v>
          </cell>
          <cell r="J362">
            <v>9090009257</v>
          </cell>
          <cell r="K362">
            <v>9000009257</v>
          </cell>
        </row>
        <row r="363">
          <cell r="A363">
            <v>9258</v>
          </cell>
          <cell r="B363">
            <v>9258</v>
          </cell>
          <cell r="C363">
            <v>9258</v>
          </cell>
          <cell r="D363" t="str">
            <v>Lux 5E Eliminations</v>
          </cell>
          <cell r="E363" t="str">
            <v>Lux 5E Elimination </v>
          </cell>
          <cell r="F363" t="str">
            <v>CAD</v>
          </cell>
          <cell r="G363" t="str">
            <v>CAD</v>
          </cell>
          <cell r="H363" t="str">
            <v>Elimination</v>
          </cell>
          <cell r="I363" t="str">
            <v>TOTIAG</v>
          </cell>
          <cell r="J363">
            <v>9090009258</v>
          </cell>
          <cell r="K363">
            <v>9000009258</v>
          </cell>
        </row>
        <row r="364">
          <cell r="A364">
            <v>9260</v>
          </cell>
          <cell r="B364">
            <v>9260</v>
          </cell>
          <cell r="C364">
            <v>9260</v>
          </cell>
          <cell r="D364" t="str">
            <v>IP2 Eliminations</v>
          </cell>
          <cell r="E364" t="str">
            <v>IP 2 Elim </v>
          </cell>
          <cell r="F364" t="str">
            <v>USD</v>
          </cell>
          <cell r="G364" t="str">
            <v>USD</v>
          </cell>
          <cell r="H364" t="str">
            <v>Elimination</v>
          </cell>
          <cell r="I364" t="str">
            <v>TOTIAG</v>
          </cell>
          <cell r="J364">
            <v>9090009260</v>
          </cell>
          <cell r="K364">
            <v>9000009260</v>
          </cell>
        </row>
        <row r="365">
          <cell r="A365">
            <v>9261</v>
          </cell>
          <cell r="B365">
            <v>9261</v>
          </cell>
          <cell r="C365">
            <v>9261</v>
          </cell>
          <cell r="D365" t="str">
            <v>McKesson International Netherlands (BV1)</v>
          </cell>
          <cell r="E365" t="str">
            <v>BV1 </v>
          </cell>
          <cell r="F365" t="str">
            <v>USD</v>
          </cell>
          <cell r="G365" t="str">
            <v>USD</v>
          </cell>
          <cell r="H365" t="str">
            <v>Active</v>
          </cell>
          <cell r="I365" t="str">
            <v>TOTIAG</v>
          </cell>
          <cell r="J365">
            <v>9090009261</v>
          </cell>
          <cell r="K365">
            <v>9000009261</v>
          </cell>
        </row>
        <row r="366">
          <cell r="A366">
            <v>9262</v>
          </cell>
          <cell r="B366">
            <v>9262</v>
          </cell>
          <cell r="C366">
            <v>9262</v>
          </cell>
          <cell r="D366" t="str">
            <v>ALI Technologies (Europe) BV (BV2)</v>
          </cell>
          <cell r="E366" t="str">
            <v>BV2 </v>
          </cell>
          <cell r="F366" t="str">
            <v>USD</v>
          </cell>
          <cell r="G366" t="str">
            <v>USD</v>
          </cell>
          <cell r="H366" t="str">
            <v>Active</v>
          </cell>
          <cell r="I366" t="str">
            <v>TOTIAG</v>
          </cell>
          <cell r="J366">
            <v>9090009262</v>
          </cell>
          <cell r="K366">
            <v>9000009262</v>
          </cell>
        </row>
        <row r="367">
          <cell r="A367">
            <v>9263</v>
          </cell>
          <cell r="B367">
            <v>9263</v>
          </cell>
          <cell r="C367">
            <v>9263</v>
          </cell>
          <cell r="D367" t="str">
            <v>McKesson Intl Netherlands II (BV3)</v>
          </cell>
          <cell r="E367" t="str">
            <v>BV3 </v>
          </cell>
          <cell r="F367" t="str">
            <v>USD</v>
          </cell>
          <cell r="G367" t="str">
            <v>USD</v>
          </cell>
          <cell r="H367" t="str">
            <v>Active</v>
          </cell>
          <cell r="I367" t="str">
            <v>TOTIAG</v>
          </cell>
          <cell r="J367">
            <v>9090009263</v>
          </cell>
          <cell r="K367">
            <v>9000009263</v>
          </cell>
        </row>
        <row r="368">
          <cell r="A368">
            <v>9265</v>
          </cell>
          <cell r="B368">
            <v>9265</v>
          </cell>
          <cell r="C368">
            <v>9265</v>
          </cell>
          <cell r="D368" t="str">
            <v>Elim-McKesson Financial Holdings II Ltd</v>
          </cell>
          <cell r="E368" t="str">
            <v>IP 4 Elim </v>
          </cell>
          <cell r="F368" t="str">
            <v>CAD</v>
          </cell>
          <cell r="G368" t="str">
            <v>CAD</v>
          </cell>
          <cell r="H368" t="str">
            <v>Elimination</v>
          </cell>
          <cell r="I368" t="str">
            <v>TOTIAG</v>
          </cell>
          <cell r="J368">
            <v>9090009265</v>
          </cell>
          <cell r="K368">
            <v>9000009265</v>
          </cell>
        </row>
        <row r="369">
          <cell r="A369">
            <v>9270</v>
          </cell>
          <cell r="B369">
            <v>9270</v>
          </cell>
          <cell r="C369">
            <v>9270</v>
          </cell>
          <cell r="D369" t="str">
            <v>McKesson China Holdings S.a.r.l</v>
          </cell>
          <cell r="E369" t="str">
            <v>McK China Hold. S.a.r.l </v>
          </cell>
          <cell r="F369" t="str">
            <v>USD</v>
          </cell>
          <cell r="G369" t="str">
            <v>USD</v>
          </cell>
          <cell r="H369" t="str">
            <v>Active</v>
          </cell>
          <cell r="I369" t="str">
            <v>TOTIAG</v>
          </cell>
          <cell r="J369">
            <v>9090009270</v>
          </cell>
          <cell r="K369">
            <v>9000009270</v>
          </cell>
        </row>
        <row r="370">
          <cell r="A370">
            <v>9272</v>
          </cell>
          <cell r="B370">
            <v>9272</v>
          </cell>
          <cell r="C370">
            <v>9272</v>
          </cell>
          <cell r="D370" t="str">
            <v>McKesson China Eliminations</v>
          </cell>
          <cell r="E370" t="str">
            <v>McK China Holdings Elims </v>
          </cell>
          <cell r="F370" t="str">
            <v>USD</v>
          </cell>
          <cell r="G370" t="str">
            <v>USD</v>
          </cell>
          <cell r="H370" t="str">
            <v>Elimination</v>
          </cell>
          <cell r="I370" t="str">
            <v>TOTIAG</v>
          </cell>
          <cell r="J370">
            <v>9090009272</v>
          </cell>
          <cell r="K370">
            <v>9000009272</v>
          </cell>
        </row>
        <row r="371">
          <cell r="A371">
            <v>9290</v>
          </cell>
          <cell r="B371">
            <v>9290</v>
          </cell>
          <cell r="D371" t="str">
            <v>McKesson Funding Co of Canada NSULC</v>
          </cell>
          <cell r="E371" t="str">
            <v> </v>
          </cell>
          <cell r="F371" t="str">
            <v>CAD</v>
          </cell>
          <cell r="H371" t="str">
            <v>HFM only</v>
          </cell>
          <cell r="I371" t="str">
            <v> </v>
          </cell>
          <cell r="J371">
            <v>9090009290</v>
          </cell>
          <cell r="K371">
            <v>9000009290</v>
          </cell>
        </row>
        <row r="372">
          <cell r="A372">
            <v>9291</v>
          </cell>
          <cell r="B372">
            <v>9291</v>
          </cell>
          <cell r="C372">
            <v>9291</v>
          </cell>
          <cell r="D372" t="str">
            <v>McKesson Funding Co of Canada NSULC</v>
          </cell>
          <cell r="E372" t="str">
            <v>McK Funding Canada </v>
          </cell>
          <cell r="F372" t="str">
            <v>CAD</v>
          </cell>
          <cell r="G372" t="str">
            <v>CAD</v>
          </cell>
          <cell r="H372" t="str">
            <v>Active</v>
          </cell>
          <cell r="I372" t="str">
            <v>TOTIAG</v>
          </cell>
          <cell r="J372">
            <v>9090009291</v>
          </cell>
          <cell r="K372">
            <v>9000009291</v>
          </cell>
        </row>
        <row r="373">
          <cell r="A373">
            <v>9292</v>
          </cell>
          <cell r="B373">
            <v>9292</v>
          </cell>
          <cell r="C373">
            <v>9292</v>
          </cell>
          <cell r="D373" t="str">
            <v>Nova Scotia Company</v>
          </cell>
          <cell r="E373" t="str">
            <v>Nova Scotia Company </v>
          </cell>
          <cell r="F373" t="str">
            <v>CAD</v>
          </cell>
          <cell r="G373" t="str">
            <v>CAD</v>
          </cell>
          <cell r="H373" t="str">
            <v>Active</v>
          </cell>
          <cell r="I373" t="str">
            <v>TOTIAG</v>
          </cell>
          <cell r="J373">
            <v>9090009292</v>
          </cell>
          <cell r="K373">
            <v>9000009292</v>
          </cell>
        </row>
        <row r="374">
          <cell r="A374">
            <v>9301</v>
          </cell>
          <cell r="B374">
            <v>9301</v>
          </cell>
          <cell r="C374">
            <v>9301</v>
          </cell>
          <cell r="D374" t="str">
            <v>McK Information Systems Holdings Ltd</v>
          </cell>
          <cell r="E374" t="str">
            <v>McK Info Soltns Hldgs Ltd</v>
          </cell>
          <cell r="F374" t="str">
            <v>USD</v>
          </cell>
          <cell r="G374" t="str">
            <v>USD</v>
          </cell>
          <cell r="H374" t="str">
            <v>Closed</v>
          </cell>
          <cell r="I374" t="str">
            <v>TOTIAG</v>
          </cell>
          <cell r="J374">
            <v>9090009301</v>
          </cell>
          <cell r="K374">
            <v>9000009301</v>
          </cell>
        </row>
        <row r="375">
          <cell r="A375">
            <v>9302</v>
          </cell>
          <cell r="B375">
            <v>9302</v>
          </cell>
          <cell r="C375">
            <v>9302</v>
          </cell>
          <cell r="D375" t="str">
            <v>McK Information Systems Ireland Ltd</v>
          </cell>
          <cell r="E375" t="str">
            <v>McK Info Sltns Irelnd Ltd</v>
          </cell>
          <cell r="F375" t="str">
            <v>USD</v>
          </cell>
          <cell r="G375" t="str">
            <v>USD</v>
          </cell>
          <cell r="H375" t="str">
            <v>Active</v>
          </cell>
          <cell r="I375" t="str">
            <v>TOTIAG</v>
          </cell>
          <cell r="J375">
            <v>9090009302</v>
          </cell>
          <cell r="K375">
            <v>9000009302</v>
          </cell>
        </row>
        <row r="376">
          <cell r="A376">
            <v>9303</v>
          </cell>
          <cell r="B376">
            <v>9303</v>
          </cell>
          <cell r="C376">
            <v>9303</v>
          </cell>
          <cell r="D376" t="str">
            <v>McK Information Systems Intl S.A.R.L.</v>
          </cell>
          <cell r="E376" t="str">
            <v>McK Info Soltns Intl Sarl</v>
          </cell>
          <cell r="F376" t="str">
            <v>USD</v>
          </cell>
          <cell r="G376" t="str">
            <v>USD</v>
          </cell>
          <cell r="H376" t="str">
            <v>Active</v>
          </cell>
          <cell r="I376" t="str">
            <v>TOTIAG</v>
          </cell>
          <cell r="J376">
            <v>9090009303</v>
          </cell>
          <cell r="K376">
            <v>9000009303</v>
          </cell>
        </row>
        <row r="377">
          <cell r="A377">
            <v>9304</v>
          </cell>
          <cell r="B377">
            <v>9304</v>
          </cell>
          <cell r="C377">
            <v>9304</v>
          </cell>
          <cell r="D377" t="str">
            <v>McK Information Systems Finance S.A.R.L.</v>
          </cell>
          <cell r="E377" t="str">
            <v>McK Info Soltns Fin SARL </v>
          </cell>
          <cell r="F377" t="str">
            <v>USD</v>
          </cell>
          <cell r="G377" t="str">
            <v>USD</v>
          </cell>
          <cell r="H377" t="str">
            <v>Active</v>
          </cell>
          <cell r="I377" t="str">
            <v>TOTIAG</v>
          </cell>
          <cell r="J377">
            <v>9090009304</v>
          </cell>
          <cell r="K377">
            <v>9000009304</v>
          </cell>
        </row>
        <row r="378">
          <cell r="A378">
            <v>9305</v>
          </cell>
          <cell r="B378">
            <v>9305</v>
          </cell>
          <cell r="C378">
            <v>9305</v>
          </cell>
          <cell r="D378" t="str">
            <v>McK Information Systems Holdings S.A.R.L</v>
          </cell>
          <cell r="E378" t="str">
            <v>McK Info Soltns Hldg Sarl</v>
          </cell>
          <cell r="F378" t="str">
            <v>USD</v>
          </cell>
          <cell r="G378" t="str">
            <v>USD</v>
          </cell>
          <cell r="H378" t="str">
            <v>Active</v>
          </cell>
          <cell r="I378" t="str">
            <v>TOTIAG</v>
          </cell>
          <cell r="J378">
            <v>9090009305</v>
          </cell>
          <cell r="K378">
            <v>9000009305</v>
          </cell>
        </row>
        <row r="379">
          <cell r="A379">
            <v>9306</v>
          </cell>
          <cell r="B379">
            <v>9306</v>
          </cell>
          <cell r="C379">
            <v>9306</v>
          </cell>
          <cell r="D379" t="str">
            <v>McK Information Systems Capital S.A.R.L.</v>
          </cell>
          <cell r="E379" t="str">
            <v>McK Info Soltns Cptl Sarl</v>
          </cell>
          <cell r="F379" t="str">
            <v>USD</v>
          </cell>
          <cell r="G379" t="str">
            <v>USD</v>
          </cell>
          <cell r="H379" t="str">
            <v>Active</v>
          </cell>
          <cell r="I379" t="str">
            <v>TOTIAG</v>
          </cell>
          <cell r="J379">
            <v>9090009306</v>
          </cell>
          <cell r="K379">
            <v>9000009306</v>
          </cell>
        </row>
        <row r="380">
          <cell r="A380">
            <v>9307</v>
          </cell>
          <cell r="B380">
            <v>9307</v>
          </cell>
          <cell r="C380">
            <v>9307</v>
          </cell>
          <cell r="D380" t="str">
            <v>Sweco USD</v>
          </cell>
          <cell r="E380" t="str">
            <v>Sweco </v>
          </cell>
          <cell r="F380" t="str">
            <v>USD</v>
          </cell>
          <cell r="G380" t="str">
            <v>USD</v>
          </cell>
          <cell r="H380" t="str">
            <v>Active</v>
          </cell>
          <cell r="I380" t="str">
            <v>TOTIAG</v>
          </cell>
          <cell r="J380">
            <v>9090009307</v>
          </cell>
          <cell r="K380">
            <v>9000009307</v>
          </cell>
        </row>
        <row r="381">
          <cell r="A381">
            <v>9308</v>
          </cell>
          <cell r="B381">
            <v>9308</v>
          </cell>
          <cell r="C381">
            <v>9308</v>
          </cell>
          <cell r="D381" t="str">
            <v>MIS Holdings II S.a.r.l.</v>
          </cell>
          <cell r="E381" t="str">
            <v>MIS Holdings II S.a.r.l. </v>
          </cell>
          <cell r="F381" t="str">
            <v>USD</v>
          </cell>
          <cell r="G381" t="str">
            <v>USD</v>
          </cell>
          <cell r="H381" t="str">
            <v>Closed</v>
          </cell>
          <cell r="I381" t="str">
            <v>TOTIAG</v>
          </cell>
          <cell r="J381">
            <v>9090009308</v>
          </cell>
          <cell r="K381">
            <v>9000009308</v>
          </cell>
        </row>
        <row r="382">
          <cell r="A382">
            <v>9313</v>
          </cell>
          <cell r="B382">
            <v>9313</v>
          </cell>
          <cell r="C382">
            <v>9313</v>
          </cell>
          <cell r="D382" t="str">
            <v>McKesson Services Company</v>
          </cell>
          <cell r="E382" t="str">
            <v>McKesson Services </v>
          </cell>
          <cell r="F382" t="str">
            <v>USD</v>
          </cell>
          <cell r="G382" t="str">
            <v>USD</v>
          </cell>
          <cell r="H382" t="str">
            <v>Active</v>
          </cell>
          <cell r="I382" t="str">
            <v>TOTIAG</v>
          </cell>
          <cell r="J382">
            <v>9090009313</v>
          </cell>
          <cell r="K382">
            <v>9000009313</v>
          </cell>
        </row>
        <row r="383">
          <cell r="A383">
            <v>9314</v>
          </cell>
          <cell r="B383">
            <v>9314</v>
          </cell>
          <cell r="C383">
            <v>9314</v>
          </cell>
          <cell r="D383" t="str">
            <v>McKesson Services Elimination Company</v>
          </cell>
          <cell r="E383" t="str">
            <v>McKesson Services Elim </v>
          </cell>
          <cell r="F383" t="str">
            <v>USD</v>
          </cell>
          <cell r="G383" t="str">
            <v>USD</v>
          </cell>
          <cell r="H383" t="str">
            <v>Elimination</v>
          </cell>
          <cell r="I383" t="str">
            <v>TOTIAG</v>
          </cell>
          <cell r="J383">
            <v>9090009314</v>
          </cell>
          <cell r="K383">
            <v>9000009314</v>
          </cell>
        </row>
        <row r="384">
          <cell r="A384">
            <v>9319</v>
          </cell>
          <cell r="B384">
            <v>9319</v>
          </cell>
          <cell r="C384">
            <v>9319</v>
          </cell>
          <cell r="D384" t="str">
            <v>MISRL US GAAP Elim</v>
          </cell>
          <cell r="E384" t="str">
            <v>MISRL US GAAP Elim </v>
          </cell>
          <cell r="F384" t="str">
            <v>USD</v>
          </cell>
          <cell r="G384" t="str">
            <v>USD</v>
          </cell>
          <cell r="H384" t="str">
            <v>Elimination</v>
          </cell>
          <cell r="I384" t="str">
            <v>TOTIAG</v>
          </cell>
          <cell r="J384">
            <v>9090009319</v>
          </cell>
          <cell r="K384">
            <v>9000009319</v>
          </cell>
        </row>
        <row r="385">
          <cell r="A385">
            <v>9320</v>
          </cell>
          <cell r="B385">
            <v>9320</v>
          </cell>
          <cell r="C385">
            <v>9320</v>
          </cell>
          <cell r="D385" t="str">
            <v>MISRL US GAAP</v>
          </cell>
          <cell r="E385" t="str">
            <v>MISRL US GAAP </v>
          </cell>
          <cell r="F385" t="str">
            <v>USD</v>
          </cell>
          <cell r="G385" t="str">
            <v>USD</v>
          </cell>
          <cell r="H385" t="str">
            <v>Active</v>
          </cell>
          <cell r="I385" t="str">
            <v>TOTIAG</v>
          </cell>
          <cell r="J385">
            <v>9090009320</v>
          </cell>
          <cell r="K385">
            <v>9000009320</v>
          </cell>
        </row>
        <row r="386">
          <cell r="A386">
            <v>9321</v>
          </cell>
          <cell r="B386">
            <v>9321</v>
          </cell>
          <cell r="C386">
            <v>9321</v>
          </cell>
          <cell r="D386" t="str">
            <v>Holdings LLC</v>
          </cell>
          <cell r="E386" t="str">
            <v>ALI Holdings LLC </v>
          </cell>
          <cell r="F386" t="str">
            <v>USD</v>
          </cell>
          <cell r="G386" t="str">
            <v>USD</v>
          </cell>
          <cell r="H386" t="str">
            <v>Active</v>
          </cell>
          <cell r="I386" t="str">
            <v>TOTIAG</v>
          </cell>
          <cell r="J386">
            <v>9090009321</v>
          </cell>
          <cell r="K386">
            <v>9000009321</v>
          </cell>
        </row>
        <row r="387">
          <cell r="A387">
            <v>9322</v>
          </cell>
          <cell r="B387">
            <v>9322</v>
          </cell>
          <cell r="C387">
            <v>9322</v>
          </cell>
          <cell r="D387" t="str">
            <v>Medical Imaging SRL</v>
          </cell>
          <cell r="E387" t="str">
            <v>Medical Imaging SRL </v>
          </cell>
          <cell r="F387" t="str">
            <v>USD</v>
          </cell>
          <cell r="G387" t="str">
            <v>USD</v>
          </cell>
          <cell r="H387" t="str">
            <v>Active</v>
          </cell>
          <cell r="I387" t="str">
            <v>TOTIAG</v>
          </cell>
          <cell r="J387">
            <v>9090009322</v>
          </cell>
          <cell r="K387">
            <v>9000009322</v>
          </cell>
        </row>
        <row r="388">
          <cell r="A388">
            <v>9323</v>
          </cell>
          <cell r="B388">
            <v>9323</v>
          </cell>
          <cell r="C388">
            <v>9323</v>
          </cell>
          <cell r="D388" t="str">
            <v>McKesson Info Solutions I SRL Elim</v>
          </cell>
          <cell r="E388" t="str">
            <v>Medical Imaging SRL Elim </v>
          </cell>
          <cell r="F388" t="str">
            <v>USD</v>
          </cell>
          <cell r="G388" t="str">
            <v>USD</v>
          </cell>
          <cell r="H388" t="str">
            <v>Elimination</v>
          </cell>
          <cell r="I388" t="str">
            <v>TOTIAG</v>
          </cell>
          <cell r="J388">
            <v>9090009323</v>
          </cell>
          <cell r="K388">
            <v>9000009323</v>
          </cell>
        </row>
        <row r="389">
          <cell r="A389">
            <v>9324</v>
          </cell>
          <cell r="B389">
            <v>9324</v>
          </cell>
          <cell r="C389">
            <v>9324</v>
          </cell>
          <cell r="D389" t="str">
            <v>ALI Technologies (Intl) LLC parent</v>
          </cell>
          <cell r="E389" t="str">
            <v>ALI Tech Int'l LLC </v>
          </cell>
          <cell r="F389" t="str">
            <v>USD</v>
          </cell>
          <cell r="G389" t="str">
            <v>USD</v>
          </cell>
          <cell r="H389" t="str">
            <v>Active</v>
          </cell>
          <cell r="I389" t="str">
            <v>TOTIAG</v>
          </cell>
          <cell r="J389">
            <v>9090009324</v>
          </cell>
          <cell r="K389">
            <v>9000009324</v>
          </cell>
        </row>
        <row r="390">
          <cell r="A390">
            <v>9325</v>
          </cell>
          <cell r="B390">
            <v>9325</v>
          </cell>
          <cell r="C390">
            <v>9325</v>
          </cell>
          <cell r="D390" t="str">
            <v>McKesson Intl Nova Scotia ULC</v>
          </cell>
          <cell r="E390" t="str">
            <v>McK Int'l Nova Scotia ULC</v>
          </cell>
          <cell r="F390" t="str">
            <v>CAD</v>
          </cell>
          <cell r="G390" t="str">
            <v>CAD</v>
          </cell>
          <cell r="H390" t="str">
            <v>Active</v>
          </cell>
          <cell r="I390" t="str">
            <v>TOTIAG</v>
          </cell>
          <cell r="J390">
            <v>9090009325</v>
          </cell>
          <cell r="K390">
            <v>9000009325</v>
          </cell>
        </row>
        <row r="391">
          <cell r="A391">
            <v>9326</v>
          </cell>
          <cell r="B391">
            <v>9326</v>
          </cell>
          <cell r="C391">
            <v>9326</v>
          </cell>
          <cell r="D391" t="str">
            <v>McKesson Intl Nova Scotia ULC Elim</v>
          </cell>
          <cell r="E391" t="str">
            <v>McK Int'l NS ULC Elim </v>
          </cell>
          <cell r="F391" t="str">
            <v>CAD</v>
          </cell>
          <cell r="G391" t="str">
            <v>CAD</v>
          </cell>
          <cell r="H391" t="str">
            <v>Elimination</v>
          </cell>
          <cell r="I391" t="str">
            <v>TOTIAG</v>
          </cell>
          <cell r="J391">
            <v>9090009326</v>
          </cell>
          <cell r="K391">
            <v>9000009326</v>
          </cell>
        </row>
        <row r="392">
          <cell r="A392">
            <v>9327</v>
          </cell>
          <cell r="B392">
            <v>9327</v>
          </cell>
          <cell r="C392">
            <v>9327</v>
          </cell>
          <cell r="D392" t="str">
            <v>McKesson International LLC</v>
          </cell>
          <cell r="E392" t="str">
            <v>McKesson Int'l LLC </v>
          </cell>
          <cell r="F392" t="str">
            <v>USD</v>
          </cell>
          <cell r="G392" t="str">
            <v>USD</v>
          </cell>
          <cell r="H392" t="str">
            <v>Active</v>
          </cell>
          <cell r="I392" t="str">
            <v>TOTIAG</v>
          </cell>
          <cell r="J392">
            <v>9090009327</v>
          </cell>
          <cell r="K392">
            <v>9000009327</v>
          </cell>
        </row>
        <row r="393">
          <cell r="A393">
            <v>9328</v>
          </cell>
          <cell r="B393">
            <v>9328</v>
          </cell>
          <cell r="C393">
            <v>9328</v>
          </cell>
          <cell r="D393" t="str">
            <v>MIS Holdings I SRL XSRL</v>
          </cell>
          <cell r="E393" t="str">
            <v>MIS Holdings I SRL XSRL </v>
          </cell>
          <cell r="F393" t="str">
            <v>USD</v>
          </cell>
          <cell r="G393" t="str">
            <v>USD</v>
          </cell>
          <cell r="H393" t="str">
            <v>Active</v>
          </cell>
          <cell r="I393" t="str">
            <v>TOTIAG</v>
          </cell>
          <cell r="J393">
            <v>9090009328</v>
          </cell>
          <cell r="K393">
            <v>9000009328</v>
          </cell>
        </row>
        <row r="394">
          <cell r="A394">
            <v>9329</v>
          </cell>
          <cell r="B394">
            <v>9329</v>
          </cell>
          <cell r="C394">
            <v>9329</v>
          </cell>
          <cell r="D394" t="str">
            <v>MIS Holdings I SRL XSRL Elim</v>
          </cell>
          <cell r="E394" t="str">
            <v>MIS Hold I SRL XSRL Elim </v>
          </cell>
          <cell r="F394" t="str">
            <v>USD</v>
          </cell>
          <cell r="G394" t="str">
            <v>USD</v>
          </cell>
          <cell r="H394" t="str">
            <v>Elimination</v>
          </cell>
          <cell r="I394" t="str">
            <v>TOTIAG</v>
          </cell>
          <cell r="J394">
            <v>9090009329</v>
          </cell>
          <cell r="K394">
            <v>9000009329</v>
          </cell>
        </row>
        <row r="395">
          <cell r="A395">
            <v>9330</v>
          </cell>
          <cell r="B395">
            <v>9330</v>
          </cell>
          <cell r="C395">
            <v>9330</v>
          </cell>
          <cell r="D395" t="str">
            <v>McKesson Info Solutions I SRL</v>
          </cell>
          <cell r="E395" t="str">
            <v>MIS I SRL </v>
          </cell>
          <cell r="F395" t="str">
            <v>USD</v>
          </cell>
          <cell r="G395" t="str">
            <v>USD</v>
          </cell>
          <cell r="H395" t="str">
            <v>Active</v>
          </cell>
          <cell r="I395" t="str">
            <v>TOTIAG</v>
          </cell>
          <cell r="J395">
            <v>9090009330</v>
          </cell>
          <cell r="K395">
            <v>9000009330</v>
          </cell>
        </row>
        <row r="396">
          <cell r="A396">
            <v>9331</v>
          </cell>
          <cell r="B396">
            <v>9331</v>
          </cell>
          <cell r="C396">
            <v>9331</v>
          </cell>
          <cell r="D396" t="str">
            <v>McKesson Medical Imaging US GAAP</v>
          </cell>
          <cell r="E396" t="str">
            <v>MMI US GAAP </v>
          </cell>
          <cell r="F396" t="str">
            <v>CAD</v>
          </cell>
          <cell r="G396" t="str">
            <v>CAD</v>
          </cell>
          <cell r="H396" t="str">
            <v>Active</v>
          </cell>
          <cell r="I396" t="str">
            <v>TOTIAG</v>
          </cell>
          <cell r="J396">
            <v>9090009331</v>
          </cell>
          <cell r="K396">
            <v>9000009331</v>
          </cell>
        </row>
        <row r="397">
          <cell r="A397">
            <v>9361</v>
          </cell>
          <cell r="B397">
            <v>9361</v>
          </cell>
          <cell r="C397">
            <v>9361</v>
          </cell>
          <cell r="D397" t="str">
            <v>McK Information Solutions Hldg Ltd Elim</v>
          </cell>
          <cell r="E397" t="str">
            <v>IP 1 Elim </v>
          </cell>
          <cell r="F397" t="str">
            <v>USD</v>
          </cell>
          <cell r="G397" t="str">
            <v>USD</v>
          </cell>
          <cell r="H397" t="str">
            <v>Elimination</v>
          </cell>
          <cell r="I397" t="str">
            <v>TOTIAG</v>
          </cell>
          <cell r="J397">
            <v>9090009361</v>
          </cell>
          <cell r="K397">
            <v>9000009361</v>
          </cell>
        </row>
        <row r="398">
          <cell r="A398">
            <v>9363</v>
          </cell>
          <cell r="B398">
            <v>9363</v>
          </cell>
          <cell r="C398">
            <v>9363</v>
          </cell>
          <cell r="D398" t="str">
            <v>Luxembourg Eliminations Company</v>
          </cell>
          <cell r="E398" t="str">
            <v>Lux 5A Elim </v>
          </cell>
          <cell r="F398" t="str">
            <v>USD</v>
          </cell>
          <cell r="G398" t="str">
            <v>USD</v>
          </cell>
          <cell r="H398" t="str">
            <v>Elimination</v>
          </cell>
          <cell r="I398" t="str">
            <v>TOTIAG</v>
          </cell>
          <cell r="J398">
            <v>9090009363</v>
          </cell>
          <cell r="K398">
            <v>9000009363</v>
          </cell>
        </row>
        <row r="399">
          <cell r="A399">
            <v>9364</v>
          </cell>
          <cell r="B399">
            <v>9364</v>
          </cell>
          <cell r="C399">
            <v>9364</v>
          </cell>
          <cell r="D399" t="str">
            <v>Lux 2A Eliminations</v>
          </cell>
          <cell r="E399" t="str">
            <v>Lux 2A Eliminations </v>
          </cell>
          <cell r="F399" t="str">
            <v>USD</v>
          </cell>
          <cell r="G399" t="str">
            <v>USD</v>
          </cell>
          <cell r="H399" t="str">
            <v>Elimination</v>
          </cell>
          <cell r="I399" t="str">
            <v>TOTIAG</v>
          </cell>
          <cell r="J399">
            <v>9090009364</v>
          </cell>
          <cell r="K399">
            <v>9000009364</v>
          </cell>
        </row>
        <row r="400">
          <cell r="A400">
            <v>9365</v>
          </cell>
          <cell r="B400">
            <v>9365</v>
          </cell>
          <cell r="C400">
            <v>9365</v>
          </cell>
          <cell r="D400" t="str">
            <v>MIS Holdings S.a.t.l Elimination</v>
          </cell>
          <cell r="E400" t="str">
            <v>Lux 3A Elim </v>
          </cell>
          <cell r="F400" t="str">
            <v>USD</v>
          </cell>
          <cell r="G400" t="str">
            <v>USD</v>
          </cell>
          <cell r="H400" t="str">
            <v>Elimination</v>
          </cell>
          <cell r="I400" t="str">
            <v>TOTIAG</v>
          </cell>
          <cell r="J400">
            <v>9090009365</v>
          </cell>
          <cell r="K400">
            <v>9000009365</v>
          </cell>
        </row>
        <row r="401">
          <cell r="A401">
            <v>9366</v>
          </cell>
          <cell r="B401">
            <v>9366</v>
          </cell>
          <cell r="C401">
            <v>9366</v>
          </cell>
          <cell r="D401" t="str">
            <v>McKesson Info Solutions Holdings V</v>
          </cell>
          <cell r="E401" t="str">
            <v>McKesson Information Solu</v>
          </cell>
          <cell r="F401" t="str">
            <v>USD</v>
          </cell>
          <cell r="G401" t="str">
            <v>USD</v>
          </cell>
          <cell r="H401" t="str">
            <v>Closed</v>
          </cell>
          <cell r="I401" t="str">
            <v>TOTIAG</v>
          </cell>
          <cell r="J401">
            <v>9090009366</v>
          </cell>
          <cell r="K401">
            <v>9000009366</v>
          </cell>
        </row>
        <row r="402">
          <cell r="A402">
            <v>9367</v>
          </cell>
          <cell r="B402">
            <v>9367</v>
          </cell>
          <cell r="C402">
            <v>9367</v>
          </cell>
          <cell r="D402" t="str">
            <v>Sweco Elimination USD</v>
          </cell>
          <cell r="E402" t="str">
            <v>McKesson Services </v>
          </cell>
          <cell r="F402" t="str">
            <v>USD</v>
          </cell>
          <cell r="G402" t="str">
            <v>USD</v>
          </cell>
          <cell r="H402" t="str">
            <v>Active</v>
          </cell>
          <cell r="I402" t="str">
            <v>TOTIAG</v>
          </cell>
          <cell r="J402">
            <v>9090009367</v>
          </cell>
          <cell r="K402">
            <v>9000009367</v>
          </cell>
        </row>
        <row r="403">
          <cell r="A403">
            <v>9368</v>
          </cell>
          <cell r="B403">
            <v>9368</v>
          </cell>
          <cell r="C403">
            <v>9368</v>
          </cell>
          <cell r="D403" t="str">
            <v>Lux 5A3 Eliminations</v>
          </cell>
          <cell r="E403" t="str">
            <v>Lux 5A3 Eliminations </v>
          </cell>
          <cell r="F403" t="str">
            <v>USD</v>
          </cell>
          <cell r="G403" t="str">
            <v>USD</v>
          </cell>
          <cell r="H403" t="str">
            <v>Elimination</v>
          </cell>
          <cell r="I403" t="str">
            <v>TOTIAG</v>
          </cell>
          <cell r="J403">
            <v>9090009368</v>
          </cell>
          <cell r="K403">
            <v>9000009368</v>
          </cell>
        </row>
        <row r="404">
          <cell r="A404">
            <v>9600</v>
          </cell>
          <cell r="B404">
            <v>9600</v>
          </cell>
          <cell r="C404">
            <v>9600</v>
          </cell>
          <cell r="D404" t="str">
            <v>McKesson Corporation - HO</v>
          </cell>
          <cell r="E404" t="str">
            <v>McKessonHBOC, Inc. HO </v>
          </cell>
          <cell r="F404" t="str">
            <v>USD</v>
          </cell>
          <cell r="G404" t="str">
            <v>USD</v>
          </cell>
          <cell r="H404" t="str">
            <v>Home Office</v>
          </cell>
          <cell r="I404" t="str">
            <v>TOTIAG</v>
          </cell>
          <cell r="J404">
            <v>9090009600</v>
          </cell>
          <cell r="K404">
            <v>9000009600</v>
          </cell>
        </row>
        <row r="405">
          <cell r="A405">
            <v>9620</v>
          </cell>
          <cell r="B405">
            <v>9620</v>
          </cell>
          <cell r="C405">
            <v>9620</v>
          </cell>
          <cell r="D405" t="str">
            <v>McKesson Trading Company Home Office</v>
          </cell>
          <cell r="E405" t="str">
            <v>McKesson Trading Comp HO </v>
          </cell>
          <cell r="F405" t="str">
            <v>USD</v>
          </cell>
          <cell r="G405" t="str">
            <v>USD</v>
          </cell>
          <cell r="H405" t="str">
            <v>Home Office</v>
          </cell>
          <cell r="I405" t="str">
            <v>TOTIAG</v>
          </cell>
          <cell r="J405">
            <v>9090009620</v>
          </cell>
          <cell r="K405">
            <v>9000009620</v>
          </cell>
        </row>
        <row r="406">
          <cell r="A406">
            <v>9621</v>
          </cell>
          <cell r="B406">
            <v>9621</v>
          </cell>
          <cell r="C406">
            <v>9621</v>
          </cell>
          <cell r="D406" t="str">
            <v>McKesson Capital Corporation - HO</v>
          </cell>
          <cell r="E406" t="str">
            <v>McKessonHBOC Cap Corp HO </v>
          </cell>
          <cell r="F406" t="str">
            <v>USD</v>
          </cell>
          <cell r="G406" t="str">
            <v>USD</v>
          </cell>
          <cell r="H406" t="str">
            <v>Home Office</v>
          </cell>
          <cell r="I406" t="str">
            <v>TOTIAG</v>
          </cell>
          <cell r="J406">
            <v>9090009621</v>
          </cell>
          <cell r="K406">
            <v>9000009621</v>
          </cell>
        </row>
        <row r="407">
          <cell r="A407">
            <v>9622</v>
          </cell>
          <cell r="B407">
            <v>9622</v>
          </cell>
          <cell r="C407">
            <v>9622</v>
          </cell>
          <cell r="D407" t="str">
            <v>CA Golden State Finance Home Office</v>
          </cell>
          <cell r="E407" t="str">
            <v>CA Golden St Finance HO </v>
          </cell>
          <cell r="F407" t="str">
            <v>USD</v>
          </cell>
          <cell r="G407" t="str">
            <v>USD</v>
          </cell>
          <cell r="H407" t="str">
            <v>Home Office</v>
          </cell>
          <cell r="I407" t="str">
            <v>TOTIAG</v>
          </cell>
          <cell r="J407">
            <v>9090009622</v>
          </cell>
          <cell r="K407">
            <v>9000009622</v>
          </cell>
        </row>
        <row r="408">
          <cell r="A408">
            <v>9623</v>
          </cell>
          <cell r="B408">
            <v>9623</v>
          </cell>
          <cell r="C408">
            <v>9623</v>
          </cell>
          <cell r="D408" t="str">
            <v>CGSF Funding Corp Home Office</v>
          </cell>
          <cell r="E408" t="str">
            <v>CGSF Funding Corp. HO </v>
          </cell>
          <cell r="F408" t="str">
            <v>USD</v>
          </cell>
          <cell r="G408" t="str">
            <v>USD</v>
          </cell>
          <cell r="H408" t="str">
            <v>Home Office</v>
          </cell>
          <cell r="I408" t="str">
            <v>TOTIAG</v>
          </cell>
          <cell r="J408">
            <v>9090009623</v>
          </cell>
          <cell r="K408">
            <v>9000009623</v>
          </cell>
        </row>
        <row r="409">
          <cell r="A409">
            <v>9624</v>
          </cell>
          <cell r="B409">
            <v>9624</v>
          </cell>
          <cell r="C409">
            <v>9624</v>
          </cell>
          <cell r="D409" t="str">
            <v>Health Mart Systems, Inc. Home Office</v>
          </cell>
          <cell r="E409" t="str">
            <v>HealthMart Sys, Inc. HO </v>
          </cell>
          <cell r="F409" t="str">
            <v>USD</v>
          </cell>
          <cell r="G409" t="str">
            <v>USD</v>
          </cell>
          <cell r="H409" t="str">
            <v>Home Office</v>
          </cell>
          <cell r="I409" t="str">
            <v>TOTIAG</v>
          </cell>
          <cell r="J409">
            <v>9090009624</v>
          </cell>
          <cell r="K409">
            <v>9000009624</v>
          </cell>
        </row>
        <row r="410">
          <cell r="A410">
            <v>9625</v>
          </cell>
          <cell r="B410">
            <v>9625</v>
          </cell>
          <cell r="C410">
            <v>9625</v>
          </cell>
          <cell r="D410" t="str">
            <v>McKesson Trans Systems, Inc. Home Office</v>
          </cell>
          <cell r="E410" t="str">
            <v>McK Transportation Sys HO</v>
          </cell>
          <cell r="F410" t="str">
            <v>USD</v>
          </cell>
          <cell r="G410" t="str">
            <v>USD</v>
          </cell>
          <cell r="H410" t="str">
            <v>Home Office</v>
          </cell>
          <cell r="I410" t="str">
            <v>TOTIAG</v>
          </cell>
          <cell r="J410">
            <v>9090009625</v>
          </cell>
          <cell r="K410">
            <v>9000009625</v>
          </cell>
        </row>
        <row r="411">
          <cell r="A411">
            <v>9626</v>
          </cell>
          <cell r="B411">
            <v>9626</v>
          </cell>
          <cell r="C411">
            <v>9626</v>
          </cell>
          <cell r="D411" t="str">
            <v>McKesson Medication Management LLC - HO</v>
          </cell>
          <cell r="E411" t="str">
            <v>MedManagement Holdings HO</v>
          </cell>
          <cell r="F411" t="str">
            <v>USD</v>
          </cell>
          <cell r="G411" t="str">
            <v>USD</v>
          </cell>
          <cell r="H411" t="str">
            <v>Home Office</v>
          </cell>
          <cell r="I411" t="str">
            <v>TOTIAG</v>
          </cell>
          <cell r="J411">
            <v>9090009626</v>
          </cell>
          <cell r="K411">
            <v>9000009626</v>
          </cell>
        </row>
        <row r="412">
          <cell r="A412">
            <v>9635</v>
          </cell>
          <cell r="B412">
            <v>9635</v>
          </cell>
          <cell r="C412">
            <v>9635</v>
          </cell>
          <cell r="D412" t="str">
            <v>McKesson Canada Corp Home Office</v>
          </cell>
          <cell r="E412" t="str">
            <v>McKesson Canada, Inc. HO </v>
          </cell>
          <cell r="F412" t="str">
            <v>CAD</v>
          </cell>
          <cell r="G412" t="str">
            <v>CAD</v>
          </cell>
          <cell r="H412" t="str">
            <v>Home Office</v>
          </cell>
          <cell r="I412" t="str">
            <v>TOTIAG</v>
          </cell>
          <cell r="J412">
            <v>9090009635</v>
          </cell>
          <cell r="K412">
            <v>9000009635</v>
          </cell>
        </row>
        <row r="413">
          <cell r="A413">
            <v>9636</v>
          </cell>
          <cell r="B413">
            <v>9636</v>
          </cell>
          <cell r="C413">
            <v>9636</v>
          </cell>
          <cell r="D413" t="str">
            <v>Medis Health &amp; Pharm Svcs Alberta HO</v>
          </cell>
          <cell r="E413" t="str">
            <v>MedisHlth Alberta HO Clos</v>
          </cell>
          <cell r="F413" t="str">
            <v>USD</v>
          </cell>
          <cell r="G413" t="str">
            <v>USD</v>
          </cell>
          <cell r="H413" t="str">
            <v>Home Office</v>
          </cell>
          <cell r="I413" t="str">
            <v>TOTIAG</v>
          </cell>
          <cell r="J413">
            <v>9090009636</v>
          </cell>
          <cell r="K413">
            <v>9000009636</v>
          </cell>
        </row>
        <row r="414">
          <cell r="A414">
            <v>9637</v>
          </cell>
          <cell r="B414">
            <v>9637</v>
          </cell>
          <cell r="C414">
            <v>9637</v>
          </cell>
          <cell r="D414" t="str">
            <v>Medis Health &amp; Pharm Svcs, Inc. HO</v>
          </cell>
          <cell r="E414" t="str">
            <v>Medis Health Inc. HO Clos</v>
          </cell>
          <cell r="F414" t="str">
            <v>USD</v>
          </cell>
          <cell r="G414" t="str">
            <v>USD</v>
          </cell>
          <cell r="H414" t="str">
            <v>Home Office</v>
          </cell>
          <cell r="I414" t="str">
            <v>TOTIAG</v>
          </cell>
          <cell r="J414">
            <v>9090009637</v>
          </cell>
          <cell r="K414">
            <v>9000009637</v>
          </cell>
        </row>
        <row r="415">
          <cell r="A415">
            <v>9638</v>
          </cell>
          <cell r="B415">
            <v>9638</v>
          </cell>
          <cell r="C415">
            <v>9638</v>
          </cell>
          <cell r="D415" t="str">
            <v>IAG Home Office Elim</v>
          </cell>
          <cell r="E415" t="str">
            <v>Medis Health, LTD HO </v>
          </cell>
          <cell r="F415" t="str">
            <v>USD</v>
          </cell>
          <cell r="G415" t="str">
            <v>USD</v>
          </cell>
          <cell r="H415" t="str">
            <v>Home Office</v>
          </cell>
          <cell r="I415" t="str">
            <v>TOTIAG</v>
          </cell>
          <cell r="J415">
            <v>9090009638</v>
          </cell>
          <cell r="K415">
            <v>9000009638</v>
          </cell>
        </row>
        <row r="416">
          <cell r="A416">
            <v>9639</v>
          </cell>
          <cell r="B416">
            <v>9639</v>
          </cell>
          <cell r="C416">
            <v>9639</v>
          </cell>
          <cell r="D416" t="str">
            <v>Mck Intl Ireland Ltd HO Elim</v>
          </cell>
          <cell r="E416" t="str">
            <v>McK Finance Canada HO </v>
          </cell>
          <cell r="F416" t="str">
            <v>USD</v>
          </cell>
          <cell r="G416" t="str">
            <v>USD</v>
          </cell>
          <cell r="H416" t="str">
            <v>Home Office</v>
          </cell>
          <cell r="I416" t="str">
            <v>TOTIAG</v>
          </cell>
          <cell r="J416">
            <v>9090009639</v>
          </cell>
          <cell r="K416">
            <v>9000009639</v>
          </cell>
        </row>
        <row r="417">
          <cell r="A417">
            <v>9640</v>
          </cell>
          <cell r="B417">
            <v>9640</v>
          </cell>
          <cell r="D417" t="str">
            <v>McKesson (Cayman Islands), Inc. HO</v>
          </cell>
          <cell r="E417" t="str">
            <v> </v>
          </cell>
          <cell r="F417" t="str">
            <v>USD</v>
          </cell>
          <cell r="H417" t="str">
            <v>HFM only</v>
          </cell>
          <cell r="I417" t="str">
            <v> </v>
          </cell>
          <cell r="J417">
            <v>9090009640</v>
          </cell>
          <cell r="K417">
            <v>9000009640</v>
          </cell>
        </row>
        <row r="418">
          <cell r="A418">
            <v>9650</v>
          </cell>
          <cell r="B418">
            <v>9650</v>
          </cell>
          <cell r="C418">
            <v>9650</v>
          </cell>
          <cell r="D418" t="str">
            <v>McKesson Medical-Surgical Inc. - HO</v>
          </cell>
          <cell r="E418" t="str">
            <v>McK Gen Medical Corp HO </v>
          </cell>
          <cell r="F418" t="str">
            <v>USD</v>
          </cell>
          <cell r="G418" t="str">
            <v>USD</v>
          </cell>
          <cell r="H418" t="str">
            <v>Home Office</v>
          </cell>
          <cell r="I418" t="str">
            <v>TOTIAG</v>
          </cell>
          <cell r="J418">
            <v>9090009650</v>
          </cell>
          <cell r="K418">
            <v>9000009650</v>
          </cell>
        </row>
        <row r="419">
          <cell r="A419">
            <v>9651</v>
          </cell>
          <cell r="B419">
            <v>9651</v>
          </cell>
          <cell r="C419">
            <v>9651</v>
          </cell>
          <cell r="D419" t="str">
            <v>Hawk Medical Supply Home Office</v>
          </cell>
          <cell r="E419" t="str">
            <v>McK MedSrgcl Maine Inc HO</v>
          </cell>
          <cell r="F419" t="str">
            <v>USD</v>
          </cell>
          <cell r="G419" t="str">
            <v>USD</v>
          </cell>
          <cell r="H419" t="str">
            <v>Home Office</v>
          </cell>
          <cell r="I419" t="str">
            <v>TOTIAG</v>
          </cell>
          <cell r="J419">
            <v>9090009651</v>
          </cell>
          <cell r="K419">
            <v>9000009651</v>
          </cell>
        </row>
        <row r="420">
          <cell r="A420">
            <v>9652</v>
          </cell>
          <cell r="B420">
            <v>9652</v>
          </cell>
          <cell r="C420">
            <v>9652</v>
          </cell>
          <cell r="D420" t="str">
            <v>Hawkeye Medical Supply, Inc. Home Office</v>
          </cell>
          <cell r="E420" t="str">
            <v>McK MedSrgcl Maine Inc HO</v>
          </cell>
          <cell r="F420" t="str">
            <v>USD</v>
          </cell>
          <cell r="G420" t="str">
            <v>USD</v>
          </cell>
          <cell r="H420" t="str">
            <v>Home Office</v>
          </cell>
          <cell r="I420" t="str">
            <v>TOTIAG</v>
          </cell>
          <cell r="J420">
            <v>9090009652</v>
          </cell>
          <cell r="K420">
            <v>9000009652</v>
          </cell>
        </row>
        <row r="421">
          <cell r="A421">
            <v>9653</v>
          </cell>
          <cell r="B421">
            <v>9653</v>
          </cell>
          <cell r="C421">
            <v>9653</v>
          </cell>
          <cell r="D421" t="str">
            <v>McKesson Medical-Surgical Maine Inc.</v>
          </cell>
          <cell r="E421" t="str">
            <v>Maine Surgical Supply HO </v>
          </cell>
          <cell r="F421" t="str">
            <v>USD</v>
          </cell>
          <cell r="G421" t="str">
            <v>USD</v>
          </cell>
          <cell r="H421" t="str">
            <v>Home Office</v>
          </cell>
          <cell r="I421" t="str">
            <v>TOTIAG</v>
          </cell>
          <cell r="J421">
            <v>9090009653</v>
          </cell>
          <cell r="K421">
            <v>9000009653</v>
          </cell>
        </row>
        <row r="422">
          <cell r="A422">
            <v>9654</v>
          </cell>
          <cell r="B422">
            <v>9654</v>
          </cell>
          <cell r="C422">
            <v>9654</v>
          </cell>
          <cell r="D422" t="str">
            <v>McK Medical-Surgical Minnesota Inc.- HO</v>
          </cell>
          <cell r="E422" t="str">
            <v>McK RedLine Health HO </v>
          </cell>
          <cell r="F422" t="str">
            <v>USD</v>
          </cell>
          <cell r="G422" t="str">
            <v>USD</v>
          </cell>
          <cell r="H422" t="str">
            <v>Home Office</v>
          </cell>
          <cell r="I422" t="str">
            <v>TOTIAG</v>
          </cell>
          <cell r="J422">
            <v>9090009654</v>
          </cell>
          <cell r="K422">
            <v>9000009654</v>
          </cell>
        </row>
        <row r="423">
          <cell r="A423">
            <v>9659</v>
          </cell>
          <cell r="B423">
            <v>9659</v>
          </cell>
          <cell r="C423">
            <v>9659</v>
          </cell>
          <cell r="D423" t="str">
            <v>McKesson Automation Inc. - HO</v>
          </cell>
          <cell r="E423" t="str">
            <v>McK Automated Health HO </v>
          </cell>
          <cell r="F423" t="str">
            <v>USD</v>
          </cell>
          <cell r="G423" t="str">
            <v>USD</v>
          </cell>
          <cell r="H423" t="str">
            <v>Home Office</v>
          </cell>
          <cell r="I423" t="str">
            <v>TOTIAG</v>
          </cell>
          <cell r="J423">
            <v>9090009659</v>
          </cell>
          <cell r="K423">
            <v>9000009659</v>
          </cell>
        </row>
        <row r="424">
          <cell r="A424">
            <v>9660</v>
          </cell>
          <cell r="B424">
            <v>9660</v>
          </cell>
          <cell r="C424">
            <v>9660</v>
          </cell>
          <cell r="D424" t="str">
            <v>McKesson Automation Systems Inc. - HO</v>
          </cell>
          <cell r="E424" t="str">
            <v>McKesson APS, Inc. HO </v>
          </cell>
          <cell r="F424" t="str">
            <v>USD</v>
          </cell>
          <cell r="G424" t="str">
            <v>USD</v>
          </cell>
          <cell r="H424" t="str">
            <v>Home Office</v>
          </cell>
          <cell r="I424" t="str">
            <v>TOTIAG</v>
          </cell>
          <cell r="J424">
            <v>9090009660</v>
          </cell>
          <cell r="K424">
            <v>9000009660</v>
          </cell>
        </row>
        <row r="425">
          <cell r="A425">
            <v>9661</v>
          </cell>
          <cell r="B425">
            <v>9661</v>
          </cell>
          <cell r="C425">
            <v>9661</v>
          </cell>
          <cell r="D425" t="str">
            <v>McKesson Automation Home Office</v>
          </cell>
          <cell r="E425" t="str">
            <v>MAH Domestic HO </v>
          </cell>
          <cell r="F425" t="str">
            <v>USD</v>
          </cell>
          <cell r="G425" t="str">
            <v>USD</v>
          </cell>
          <cell r="H425" t="str">
            <v>Home Office</v>
          </cell>
          <cell r="I425" t="str">
            <v>TOTIAG</v>
          </cell>
          <cell r="J425">
            <v>9090009661</v>
          </cell>
          <cell r="K425">
            <v>9000009661</v>
          </cell>
        </row>
        <row r="426">
          <cell r="A426">
            <v>9662</v>
          </cell>
          <cell r="B426">
            <v>9662</v>
          </cell>
          <cell r="C426">
            <v>9662</v>
          </cell>
          <cell r="D426" t="str">
            <v>McKesson Pharmacy Systems HO</v>
          </cell>
          <cell r="E426" t="str">
            <v>MPS TP Home Office </v>
          </cell>
          <cell r="F426" t="str">
            <v>USD</v>
          </cell>
          <cell r="G426" t="str">
            <v>USD</v>
          </cell>
          <cell r="H426" t="str">
            <v>Home Office</v>
          </cell>
          <cell r="I426" t="str">
            <v>TOTIAG</v>
          </cell>
          <cell r="J426">
            <v>9090009662</v>
          </cell>
          <cell r="K426">
            <v>9000009662</v>
          </cell>
        </row>
        <row r="427">
          <cell r="A427">
            <v>9663</v>
          </cell>
          <cell r="B427">
            <v>9663</v>
          </cell>
          <cell r="C427">
            <v>9663</v>
          </cell>
          <cell r="D427" t="str">
            <v>McKesson Pharmaserv HO</v>
          </cell>
          <cell r="E427" t="str">
            <v>PharmaServe TP HO </v>
          </cell>
          <cell r="F427" t="str">
            <v>USD</v>
          </cell>
          <cell r="G427" t="str">
            <v>USD</v>
          </cell>
          <cell r="H427" t="str">
            <v>Home Office</v>
          </cell>
          <cell r="I427" t="str">
            <v>TOTIAG</v>
          </cell>
          <cell r="J427">
            <v>9090009663</v>
          </cell>
          <cell r="K427">
            <v>9000009663</v>
          </cell>
        </row>
        <row r="428">
          <cell r="A428">
            <v>9664</v>
          </cell>
          <cell r="B428">
            <v>9664</v>
          </cell>
          <cell r="C428">
            <v>9664</v>
          </cell>
          <cell r="D428" t="str">
            <v>Mck Health Solutions HO</v>
          </cell>
          <cell r="E428" t="str">
            <v>MHS Domestic HO </v>
          </cell>
          <cell r="F428" t="str">
            <v>USD</v>
          </cell>
          <cell r="G428" t="str">
            <v>USD</v>
          </cell>
          <cell r="H428" t="str">
            <v>Home Office</v>
          </cell>
          <cell r="I428" t="str">
            <v>TOTIAG</v>
          </cell>
          <cell r="J428">
            <v>9090009664</v>
          </cell>
          <cell r="K428">
            <v>9000009664</v>
          </cell>
        </row>
        <row r="429">
          <cell r="A429">
            <v>9665</v>
          </cell>
          <cell r="B429">
            <v>9665</v>
          </cell>
          <cell r="C429">
            <v>9665</v>
          </cell>
          <cell r="D429" t="str">
            <v>McKesson Corporation HO</v>
          </cell>
          <cell r="E429" t="str">
            <v>McK Corp Domestic HO </v>
          </cell>
          <cell r="F429" t="str">
            <v>USD</v>
          </cell>
          <cell r="G429" t="str">
            <v>USD</v>
          </cell>
          <cell r="H429" t="str">
            <v>Home Office</v>
          </cell>
          <cell r="I429" t="str">
            <v>TOTIAG</v>
          </cell>
          <cell r="J429">
            <v>9090009665</v>
          </cell>
          <cell r="K429">
            <v>9000009665</v>
          </cell>
        </row>
        <row r="430">
          <cell r="A430">
            <v>9666</v>
          </cell>
          <cell r="B430">
            <v>9666</v>
          </cell>
          <cell r="C430">
            <v>9666</v>
          </cell>
          <cell r="D430" t="str">
            <v>McKesson Info Solutions Dom Home Office</v>
          </cell>
          <cell r="E430" t="str">
            <v>MIS-US Domestic HO </v>
          </cell>
          <cell r="F430" t="str">
            <v>USD</v>
          </cell>
          <cell r="G430" t="str">
            <v>USD</v>
          </cell>
          <cell r="H430" t="str">
            <v>Home Office</v>
          </cell>
          <cell r="I430" t="str">
            <v>TOTIAG</v>
          </cell>
          <cell r="J430">
            <v>9090009666</v>
          </cell>
          <cell r="K430">
            <v>9000009666</v>
          </cell>
        </row>
        <row r="431">
          <cell r="A431">
            <v>9667</v>
          </cell>
          <cell r="B431">
            <v>9667</v>
          </cell>
          <cell r="C431">
            <v>9667</v>
          </cell>
          <cell r="D431" t="str">
            <v>McKesson International HO</v>
          </cell>
          <cell r="E431" t="str">
            <v>Mckesson Intl Division HO</v>
          </cell>
          <cell r="F431" t="str">
            <v>USD</v>
          </cell>
          <cell r="G431" t="str">
            <v>USD</v>
          </cell>
          <cell r="H431" t="str">
            <v>Home Office</v>
          </cell>
          <cell r="I431" t="str">
            <v>TOTIAG</v>
          </cell>
          <cell r="J431">
            <v>9090009667</v>
          </cell>
          <cell r="K431">
            <v>9000009667</v>
          </cell>
        </row>
        <row r="432">
          <cell r="A432">
            <v>9668</v>
          </cell>
          <cell r="B432">
            <v>9668</v>
          </cell>
          <cell r="C432">
            <v>9668</v>
          </cell>
          <cell r="D432" t="str">
            <v>McKesson International HO Elim</v>
          </cell>
          <cell r="E432" t="str">
            <v>McK Intl Division HO Elim</v>
          </cell>
          <cell r="F432" t="str">
            <v>USD</v>
          </cell>
          <cell r="G432" t="str">
            <v>USD</v>
          </cell>
          <cell r="H432" t="str">
            <v>Elimination</v>
          </cell>
          <cell r="I432" t="str">
            <v>TOTIAG</v>
          </cell>
          <cell r="J432">
            <v>9090009668</v>
          </cell>
          <cell r="K432">
            <v>9000009668</v>
          </cell>
        </row>
        <row r="433">
          <cell r="A433">
            <v>9670</v>
          </cell>
          <cell r="B433">
            <v>9670</v>
          </cell>
          <cell r="C433">
            <v>9670</v>
          </cell>
          <cell r="D433" t="str">
            <v>McKesson Bioservices Corporation HO</v>
          </cell>
          <cell r="E433" t="str">
            <v>McK Bioservices Corp HO </v>
          </cell>
          <cell r="F433" t="str">
            <v>USD</v>
          </cell>
          <cell r="G433" t="str">
            <v>USD</v>
          </cell>
          <cell r="H433" t="str">
            <v>Home Office</v>
          </cell>
          <cell r="I433" t="str">
            <v>TOTIAG</v>
          </cell>
          <cell r="J433">
            <v>9090009670</v>
          </cell>
          <cell r="K433">
            <v>9000009670</v>
          </cell>
        </row>
        <row r="434">
          <cell r="A434">
            <v>9671</v>
          </cell>
          <cell r="B434">
            <v>9671</v>
          </cell>
          <cell r="C434">
            <v>9671</v>
          </cell>
          <cell r="D434" t="str">
            <v>Pharmaceutical Support Services, Inc HO</v>
          </cell>
          <cell r="E434" t="str">
            <v>Pharm Sprt Srvcs HO Clos </v>
          </cell>
          <cell r="F434" t="str">
            <v>USD</v>
          </cell>
          <cell r="G434" t="str">
            <v>USD</v>
          </cell>
          <cell r="H434" t="str">
            <v>Home Office</v>
          </cell>
          <cell r="I434" t="str">
            <v>TOTIAG</v>
          </cell>
          <cell r="J434">
            <v>9090009671</v>
          </cell>
          <cell r="K434">
            <v>9000009671</v>
          </cell>
        </row>
        <row r="435">
          <cell r="A435">
            <v>9672</v>
          </cell>
          <cell r="B435">
            <v>9672</v>
          </cell>
          <cell r="C435">
            <v>9672</v>
          </cell>
          <cell r="D435" t="str">
            <v>Healthcare Delivery Systems, Inc. HO</v>
          </cell>
          <cell r="E435" t="str">
            <v>Healthcare Delivery HO </v>
          </cell>
          <cell r="F435" t="str">
            <v>USD</v>
          </cell>
          <cell r="G435" t="str">
            <v>USD</v>
          </cell>
          <cell r="H435" t="str">
            <v>Home Office</v>
          </cell>
          <cell r="I435" t="str">
            <v>TOTIAG</v>
          </cell>
          <cell r="J435">
            <v>9090009672</v>
          </cell>
          <cell r="K435">
            <v>9000009672</v>
          </cell>
        </row>
        <row r="436">
          <cell r="A436">
            <v>9673</v>
          </cell>
          <cell r="B436">
            <v>9673</v>
          </cell>
          <cell r="C436">
            <v>9673</v>
          </cell>
          <cell r="D436" t="str">
            <v>J. Knipper &amp; Company, Inc. Home Office</v>
          </cell>
          <cell r="E436" t="str">
            <v>J Knipper&amp;Co,Inc. HO Inac</v>
          </cell>
          <cell r="F436" t="str">
            <v>USD</v>
          </cell>
          <cell r="G436" t="str">
            <v>USD</v>
          </cell>
          <cell r="H436" t="str">
            <v>Home Office</v>
          </cell>
          <cell r="I436" t="str">
            <v>TOTIAG</v>
          </cell>
          <cell r="J436">
            <v>9090009673</v>
          </cell>
          <cell r="K436">
            <v>9000009673</v>
          </cell>
        </row>
        <row r="437">
          <cell r="A437">
            <v>9674</v>
          </cell>
          <cell r="B437">
            <v>9674</v>
          </cell>
          <cell r="C437">
            <v>9674</v>
          </cell>
          <cell r="D437" t="str">
            <v>KWS&amp;P, Inc. Home Office</v>
          </cell>
          <cell r="E437" t="str">
            <v>KWS&amp;P, Inc. HO </v>
          </cell>
          <cell r="F437" t="str">
            <v>USD</v>
          </cell>
          <cell r="G437" t="str">
            <v>USD</v>
          </cell>
          <cell r="H437" t="str">
            <v>Home Office</v>
          </cell>
          <cell r="I437" t="str">
            <v>TOTIAG</v>
          </cell>
          <cell r="J437">
            <v>9090009674</v>
          </cell>
          <cell r="K437">
            <v>9000009674</v>
          </cell>
        </row>
        <row r="438">
          <cell r="A438">
            <v>9675</v>
          </cell>
          <cell r="B438">
            <v>9675</v>
          </cell>
          <cell r="C438">
            <v>9675</v>
          </cell>
          <cell r="D438" t="str">
            <v>KWS&amp;P/SFA, Inc. Home Office</v>
          </cell>
          <cell r="E438" t="str">
            <v>KWS&amp;P/SFA, Inc. HO </v>
          </cell>
          <cell r="F438" t="str">
            <v>USD</v>
          </cell>
          <cell r="G438" t="str">
            <v>USD</v>
          </cell>
          <cell r="H438" t="str">
            <v>Home Office</v>
          </cell>
          <cell r="I438" t="str">
            <v>TOTIAG</v>
          </cell>
          <cell r="J438">
            <v>9090009675</v>
          </cell>
          <cell r="K438">
            <v>9000009675</v>
          </cell>
        </row>
        <row r="439">
          <cell r="A439">
            <v>9690</v>
          </cell>
          <cell r="B439">
            <v>9690</v>
          </cell>
          <cell r="C439">
            <v>9690</v>
          </cell>
          <cell r="D439" t="str">
            <v>Zee Medical, Inc. Home Office</v>
          </cell>
          <cell r="E439" t="str">
            <v>Zee Medical, Inc. HO </v>
          </cell>
          <cell r="F439" t="str">
            <v>USD</v>
          </cell>
          <cell r="G439" t="str">
            <v>USD</v>
          </cell>
          <cell r="H439" t="str">
            <v>Home Office</v>
          </cell>
          <cell r="I439" t="str">
            <v>TOTIAG</v>
          </cell>
          <cell r="J439">
            <v>9090009690</v>
          </cell>
          <cell r="K439">
            <v>9000009690</v>
          </cell>
        </row>
        <row r="440">
          <cell r="A440">
            <v>9691</v>
          </cell>
          <cell r="B440">
            <v>9691</v>
          </cell>
          <cell r="C440">
            <v>9691</v>
          </cell>
          <cell r="D440" t="str">
            <v>US-Bermuda Transfer Pricing Elim</v>
          </cell>
          <cell r="E440" t="str">
            <v>Zee Medical Canada HO </v>
          </cell>
          <cell r="F440" t="str">
            <v>USD</v>
          </cell>
          <cell r="G440" t="str">
            <v>USD</v>
          </cell>
          <cell r="H440" t="str">
            <v>Home Office</v>
          </cell>
          <cell r="I440" t="str">
            <v>TOTIAG</v>
          </cell>
          <cell r="J440">
            <v>9090009691</v>
          </cell>
          <cell r="K440">
            <v>9000009691</v>
          </cell>
        </row>
        <row r="441">
          <cell r="A441">
            <v>9700</v>
          </cell>
          <cell r="B441">
            <v>9700</v>
          </cell>
          <cell r="C441">
            <v>9700</v>
          </cell>
          <cell r="D441" t="str">
            <v>McKesson Information Solutions LLC - HO</v>
          </cell>
          <cell r="E441" t="str">
            <v>HBO &amp; Company HO </v>
          </cell>
          <cell r="F441" t="str">
            <v>USD</v>
          </cell>
          <cell r="G441" t="str">
            <v>USD</v>
          </cell>
          <cell r="H441" t="str">
            <v>Home Office</v>
          </cell>
          <cell r="I441" t="str">
            <v>TOTIAG</v>
          </cell>
          <cell r="J441">
            <v>9090009700</v>
          </cell>
          <cell r="K441">
            <v>9000009700</v>
          </cell>
        </row>
        <row r="442">
          <cell r="A442">
            <v>9701</v>
          </cell>
          <cell r="B442">
            <v>9701</v>
          </cell>
          <cell r="C442">
            <v>9701</v>
          </cell>
          <cell r="D442" t="str">
            <v>McK Info Systems Holdings Ltd - HO</v>
          </cell>
          <cell r="E442" t="str">
            <v>McKHBOC Holdings Ltd HO </v>
          </cell>
          <cell r="F442" t="str">
            <v>USD</v>
          </cell>
          <cell r="G442" t="str">
            <v>USD</v>
          </cell>
          <cell r="H442" t="str">
            <v>Home Office</v>
          </cell>
          <cell r="I442" t="str">
            <v>TOTIAG</v>
          </cell>
          <cell r="J442">
            <v>9090009701</v>
          </cell>
          <cell r="K442">
            <v>9000009701</v>
          </cell>
        </row>
        <row r="443">
          <cell r="A443">
            <v>9702</v>
          </cell>
          <cell r="B443">
            <v>9702</v>
          </cell>
          <cell r="C443">
            <v>9702</v>
          </cell>
          <cell r="D443" t="str">
            <v>McK Info Solutions Ireland Ltd - HO</v>
          </cell>
          <cell r="E443" t="str">
            <v>McKHBOC Ireland Ltd. HO </v>
          </cell>
          <cell r="F443" t="str">
            <v>USD</v>
          </cell>
          <cell r="G443" t="str">
            <v>EUR</v>
          </cell>
          <cell r="H443" t="str">
            <v>Home Office</v>
          </cell>
          <cell r="I443" t="str">
            <v>N/A</v>
          </cell>
          <cell r="J443">
            <v>9090009702</v>
          </cell>
          <cell r="K443">
            <v>9000009702</v>
          </cell>
        </row>
        <row r="444">
          <cell r="A444">
            <v>9703</v>
          </cell>
          <cell r="B444">
            <v>9703</v>
          </cell>
          <cell r="C444">
            <v>9703</v>
          </cell>
          <cell r="D444" t="str">
            <v>McK Info Systems Finance SARL HO</v>
          </cell>
          <cell r="E444" t="str">
            <v>McK Info Sltn Fin SARL HO</v>
          </cell>
          <cell r="F444" t="str">
            <v>EUR</v>
          </cell>
          <cell r="G444" t="str">
            <v>EUR</v>
          </cell>
          <cell r="H444" t="str">
            <v>Home Office</v>
          </cell>
          <cell r="I444" t="str">
            <v>TOTIAG</v>
          </cell>
          <cell r="J444">
            <v>9090009703</v>
          </cell>
          <cell r="K444">
            <v>9000009703</v>
          </cell>
        </row>
        <row r="445">
          <cell r="A445">
            <v>9704</v>
          </cell>
          <cell r="B445">
            <v>9704</v>
          </cell>
          <cell r="C445">
            <v>9704</v>
          </cell>
          <cell r="D445" t="str">
            <v>ITB UK Home Office</v>
          </cell>
          <cell r="E445" t="str">
            <v>McK Info Sltns UK Ltd HO </v>
          </cell>
          <cell r="F445" t="str">
            <v>GBP</v>
          </cell>
          <cell r="G445" t="str">
            <v>GBP</v>
          </cell>
          <cell r="H445" t="str">
            <v>Home Office</v>
          </cell>
          <cell r="I445" t="str">
            <v>TOTIAG</v>
          </cell>
          <cell r="J445">
            <v>9090009704</v>
          </cell>
          <cell r="K445">
            <v>9000009704</v>
          </cell>
        </row>
        <row r="446">
          <cell r="A446">
            <v>9705</v>
          </cell>
          <cell r="B446">
            <v>9705</v>
          </cell>
          <cell r="C446">
            <v>9705</v>
          </cell>
          <cell r="D446" t="str">
            <v>ITB Canada Home Office</v>
          </cell>
          <cell r="E446" t="str">
            <v>Mck Info Sltns Canada HO </v>
          </cell>
          <cell r="F446" t="str">
            <v>CAD</v>
          </cell>
          <cell r="G446" t="str">
            <v>CAD</v>
          </cell>
          <cell r="H446" t="str">
            <v>Home Office</v>
          </cell>
          <cell r="I446" t="str">
            <v>TOTIAG</v>
          </cell>
          <cell r="J446">
            <v>9090009705</v>
          </cell>
          <cell r="K446">
            <v>9000009705</v>
          </cell>
        </row>
        <row r="447">
          <cell r="A447">
            <v>9706</v>
          </cell>
          <cell r="B447">
            <v>9706</v>
          </cell>
          <cell r="C447">
            <v>9706</v>
          </cell>
          <cell r="D447" t="str">
            <v>ITB France Home Office</v>
          </cell>
          <cell r="E447" t="str">
            <v>McK Info Sltns France HOS</v>
          </cell>
          <cell r="F447" t="str">
            <v>EUR</v>
          </cell>
          <cell r="G447" t="str">
            <v>EUR</v>
          </cell>
          <cell r="H447" t="str">
            <v>Home Office</v>
          </cell>
          <cell r="I447" t="str">
            <v>TOTIAG</v>
          </cell>
          <cell r="J447">
            <v>9090009706</v>
          </cell>
          <cell r="K447">
            <v>9000009706</v>
          </cell>
        </row>
        <row r="448">
          <cell r="A448">
            <v>9707</v>
          </cell>
          <cell r="B448">
            <v>9707</v>
          </cell>
          <cell r="C448">
            <v>9707</v>
          </cell>
          <cell r="D448" t="str">
            <v>ITB Netherlands Holding Home Office</v>
          </cell>
          <cell r="E448" t="str">
            <v>McK Info Sltn Nthrlnds HO</v>
          </cell>
          <cell r="F448" t="str">
            <v>EUR</v>
          </cell>
          <cell r="G448" t="str">
            <v>EUR</v>
          </cell>
          <cell r="H448" t="str">
            <v>Home Office</v>
          </cell>
          <cell r="I448" t="str">
            <v>TOTIAG</v>
          </cell>
          <cell r="J448">
            <v>9090009707</v>
          </cell>
          <cell r="K448">
            <v>9000009707</v>
          </cell>
        </row>
        <row r="449">
          <cell r="A449">
            <v>9708</v>
          </cell>
          <cell r="B449">
            <v>9708</v>
          </cell>
          <cell r="C449">
            <v>9708</v>
          </cell>
          <cell r="D449" t="str">
            <v>McK Info Systems Ireland Limited - HO</v>
          </cell>
          <cell r="E449" t="str">
            <v>McK Info Sltn Irlnd Lt HO</v>
          </cell>
          <cell r="F449" t="str">
            <v>USD</v>
          </cell>
          <cell r="G449" t="str">
            <v>USD</v>
          </cell>
          <cell r="H449" t="str">
            <v>Home Office</v>
          </cell>
          <cell r="I449" t="str">
            <v>TOTIAG</v>
          </cell>
          <cell r="J449">
            <v>9090009708</v>
          </cell>
          <cell r="K449">
            <v>9000009708</v>
          </cell>
        </row>
        <row r="450">
          <cell r="A450">
            <v>9713</v>
          </cell>
          <cell r="B450">
            <v>9713</v>
          </cell>
          <cell r="C450">
            <v>9713</v>
          </cell>
          <cell r="D450" t="str">
            <v>McKesson Information Solutions LLC - HO</v>
          </cell>
          <cell r="E450" t="str">
            <v>McKHBOC Services HO </v>
          </cell>
          <cell r="F450" t="str">
            <v>USD</v>
          </cell>
          <cell r="G450" t="str">
            <v>USD</v>
          </cell>
          <cell r="H450" t="str">
            <v>Home Office</v>
          </cell>
          <cell r="I450" t="str">
            <v>TOTIAG</v>
          </cell>
          <cell r="J450">
            <v>9090009713</v>
          </cell>
          <cell r="K450">
            <v>9000009713</v>
          </cell>
        </row>
        <row r="451">
          <cell r="A451">
            <v>9714</v>
          </cell>
          <cell r="B451">
            <v>9714</v>
          </cell>
          <cell r="C451">
            <v>9714</v>
          </cell>
          <cell r="D451" t="str">
            <v>IP1 HO Transfer Pricing Elim</v>
          </cell>
          <cell r="E451" t="str">
            <v>ALI Imgng Sys Crp(Wy) HO </v>
          </cell>
          <cell r="F451" t="str">
            <v>USD</v>
          </cell>
          <cell r="G451" t="str">
            <v>USD</v>
          </cell>
          <cell r="H451" t="str">
            <v>Home Office</v>
          </cell>
          <cell r="I451" t="str">
            <v>TOTIAG</v>
          </cell>
          <cell r="J451">
            <v>9090009714</v>
          </cell>
          <cell r="K451">
            <v>9000009714</v>
          </cell>
        </row>
        <row r="452">
          <cell r="A452">
            <v>9715</v>
          </cell>
          <cell r="B452">
            <v>9715</v>
          </cell>
          <cell r="C452">
            <v>9715</v>
          </cell>
          <cell r="D452" t="str">
            <v>A.L.I. Technologies Intl LLC - HO</v>
          </cell>
          <cell r="E452" t="str">
            <v>ALI Tech(Int'l)LLC-HO </v>
          </cell>
          <cell r="F452" t="str">
            <v>USD</v>
          </cell>
          <cell r="G452" t="str">
            <v>USD</v>
          </cell>
          <cell r="H452" t="str">
            <v>Home Office</v>
          </cell>
          <cell r="I452" t="str">
            <v>TOTIAG</v>
          </cell>
          <cell r="J452">
            <v>9090009715</v>
          </cell>
          <cell r="K452">
            <v>9000009715</v>
          </cell>
        </row>
        <row r="453">
          <cell r="A453">
            <v>9716</v>
          </cell>
          <cell r="B453">
            <v>9716</v>
          </cell>
          <cell r="C453">
            <v>9716</v>
          </cell>
          <cell r="D453" t="str">
            <v>Lux3A HO Transfer Pricing Elim</v>
          </cell>
          <cell r="E453" t="str">
            <v>McK Med Imaging Co. - HO </v>
          </cell>
          <cell r="F453" t="str">
            <v>USD</v>
          </cell>
          <cell r="G453" t="str">
            <v>USD</v>
          </cell>
          <cell r="H453" t="str">
            <v>Home Office</v>
          </cell>
          <cell r="I453" t="str">
            <v>TOTIAG</v>
          </cell>
          <cell r="J453">
            <v>9090009716</v>
          </cell>
          <cell r="K453">
            <v>9000009716</v>
          </cell>
        </row>
        <row r="454">
          <cell r="A454">
            <v>9717</v>
          </cell>
          <cell r="B454">
            <v>9717</v>
          </cell>
          <cell r="C454">
            <v>9717</v>
          </cell>
          <cell r="D454" t="str">
            <v>McKesson Medical Imaging - HO</v>
          </cell>
          <cell r="E454" t="str">
            <v>McK Med Imaging Co. - HO </v>
          </cell>
          <cell r="F454" t="str">
            <v>CAD</v>
          </cell>
          <cell r="G454" t="str">
            <v>CAD</v>
          </cell>
          <cell r="H454" t="str">
            <v>Home Office</v>
          </cell>
          <cell r="I454" t="str">
            <v>TOTIAG</v>
          </cell>
          <cell r="J454">
            <v>9090009717</v>
          </cell>
          <cell r="K454">
            <v>9000009717</v>
          </cell>
        </row>
        <row r="455">
          <cell r="A455">
            <v>9720</v>
          </cell>
          <cell r="B455">
            <v>9720</v>
          </cell>
          <cell r="C455">
            <v>9720</v>
          </cell>
          <cell r="D455" t="str">
            <v>McKesson Financial Hldgs Ltd (IP3) - HO</v>
          </cell>
          <cell r="E455" t="str">
            <v>McK Finance Hold Ltd.-HO </v>
          </cell>
          <cell r="F455" t="str">
            <v>USD</v>
          </cell>
          <cell r="G455" t="str">
            <v>USD</v>
          </cell>
          <cell r="H455" t="str">
            <v>Home Office</v>
          </cell>
          <cell r="I455" t="str">
            <v>TOTIAG</v>
          </cell>
          <cell r="J455">
            <v>9090009720</v>
          </cell>
          <cell r="K455">
            <v>9000009720</v>
          </cell>
        </row>
        <row r="456">
          <cell r="A456">
            <v>9721</v>
          </cell>
          <cell r="B456">
            <v>9721</v>
          </cell>
          <cell r="C456">
            <v>9721</v>
          </cell>
          <cell r="D456" t="str">
            <v>McKesson International Ireland Limited -</v>
          </cell>
          <cell r="E456" t="str">
            <v>McK Intn'l Ireland - HO </v>
          </cell>
          <cell r="F456" t="str">
            <v>USD</v>
          </cell>
          <cell r="G456" t="str">
            <v>EUR</v>
          </cell>
          <cell r="H456" t="str">
            <v>Home Office</v>
          </cell>
          <cell r="I456" t="str">
            <v>N/A</v>
          </cell>
          <cell r="J456">
            <v>9090009721</v>
          </cell>
          <cell r="K456">
            <v>9000009721</v>
          </cell>
        </row>
        <row r="457">
          <cell r="A457">
            <v>9722</v>
          </cell>
          <cell r="B457">
            <v>9722</v>
          </cell>
          <cell r="C457">
            <v>9722</v>
          </cell>
          <cell r="D457" t="str">
            <v>McKesson Financial Holdings II Ltd HO</v>
          </cell>
          <cell r="E457" t="str">
            <v>McK Fin Hold II Ltd.-HO </v>
          </cell>
          <cell r="F457" t="str">
            <v>CAD</v>
          </cell>
          <cell r="G457" t="str">
            <v>CAD</v>
          </cell>
          <cell r="H457" t="str">
            <v>Home Office</v>
          </cell>
          <cell r="I457" t="str">
            <v>TOTIAG</v>
          </cell>
          <cell r="J457">
            <v>9090009722</v>
          </cell>
          <cell r="K457">
            <v>9000009722</v>
          </cell>
        </row>
        <row r="458">
          <cell r="A458">
            <v>9723</v>
          </cell>
          <cell r="B458">
            <v>9723</v>
          </cell>
          <cell r="C458">
            <v>9723</v>
          </cell>
          <cell r="D458" t="str">
            <v>McKesson Intl Holdings III s.a.r.l. HO</v>
          </cell>
          <cell r="E458" t="str">
            <v>McK Int Hold III sarl HO </v>
          </cell>
          <cell r="F458" t="str">
            <v>CAD</v>
          </cell>
          <cell r="G458" t="str">
            <v>CAD</v>
          </cell>
          <cell r="H458" t="str">
            <v>Home Office</v>
          </cell>
          <cell r="I458" t="str">
            <v>TOTIAG</v>
          </cell>
          <cell r="J458">
            <v>9090009723</v>
          </cell>
          <cell r="K458">
            <v>9000009723</v>
          </cell>
        </row>
        <row r="459">
          <cell r="A459">
            <v>9724</v>
          </cell>
          <cell r="B459">
            <v>9724</v>
          </cell>
          <cell r="C459">
            <v>9724</v>
          </cell>
          <cell r="D459" t="str">
            <v>McKesson International (Lux 3B) HO</v>
          </cell>
          <cell r="E459" t="str">
            <v>McK Int'l Hold Sarl-HO </v>
          </cell>
          <cell r="F459" t="str">
            <v>CAD</v>
          </cell>
          <cell r="G459" t="str">
            <v>CAD</v>
          </cell>
          <cell r="H459" t="str">
            <v>Home Office</v>
          </cell>
          <cell r="I459" t="str">
            <v>TOTIAG</v>
          </cell>
          <cell r="J459">
            <v>9090009724</v>
          </cell>
          <cell r="K459">
            <v>9000009724</v>
          </cell>
        </row>
        <row r="460">
          <cell r="A460">
            <v>9725</v>
          </cell>
          <cell r="B460">
            <v>9725</v>
          </cell>
          <cell r="C460">
            <v>9725</v>
          </cell>
          <cell r="D460" t="str">
            <v>McKesson Intl Ireland Ltd HO</v>
          </cell>
          <cell r="E460" t="str">
            <v>McK Int'l Ireland Ltd HO </v>
          </cell>
          <cell r="F460" t="str">
            <v>USD</v>
          </cell>
          <cell r="G460" t="str">
            <v>USD</v>
          </cell>
          <cell r="H460" t="str">
            <v>Closed</v>
          </cell>
          <cell r="I460" t="str">
            <v>TOTIAG</v>
          </cell>
          <cell r="J460">
            <v>9090009725</v>
          </cell>
          <cell r="K460">
            <v>9000009725</v>
          </cell>
        </row>
        <row r="461">
          <cell r="A461">
            <v>9726</v>
          </cell>
          <cell r="B461">
            <v>9726</v>
          </cell>
          <cell r="C461">
            <v>9726</v>
          </cell>
          <cell r="D461" t="str">
            <v>McKesson Asia-Pacific PYT Limited - HO</v>
          </cell>
          <cell r="E461" t="str">
            <v>MHS - Australia-HO </v>
          </cell>
          <cell r="F461" t="str">
            <v>AUD</v>
          </cell>
          <cell r="G461" t="str">
            <v>AUD</v>
          </cell>
          <cell r="H461" t="str">
            <v>Home Office</v>
          </cell>
          <cell r="I461" t="str">
            <v>TOTIAG</v>
          </cell>
          <cell r="J461">
            <v>9090009726</v>
          </cell>
          <cell r="K461">
            <v>9000009726</v>
          </cell>
        </row>
        <row r="462">
          <cell r="A462">
            <v>9731</v>
          </cell>
          <cell r="B462">
            <v>9731</v>
          </cell>
          <cell r="C462">
            <v>9731</v>
          </cell>
          <cell r="D462" t="str">
            <v>McKesson Health Sol Holdings - HO</v>
          </cell>
          <cell r="E462" t="str">
            <v>McK Health Solutions HO </v>
          </cell>
          <cell r="F462" t="str">
            <v>USD</v>
          </cell>
          <cell r="G462" t="str">
            <v>USD</v>
          </cell>
          <cell r="H462" t="str">
            <v>Home Office</v>
          </cell>
          <cell r="I462" t="str">
            <v>TOTIAG</v>
          </cell>
          <cell r="J462">
            <v>9090009731</v>
          </cell>
          <cell r="K462">
            <v>9000009731</v>
          </cell>
        </row>
        <row r="463">
          <cell r="A463">
            <v>9732</v>
          </cell>
          <cell r="B463">
            <v>9732</v>
          </cell>
          <cell r="C463">
            <v>9732</v>
          </cell>
          <cell r="D463" t="str">
            <v>Prospective Health Home Office</v>
          </cell>
          <cell r="E463" t="str">
            <v>Prospective Health HO </v>
          </cell>
          <cell r="F463" t="str">
            <v>USD</v>
          </cell>
          <cell r="G463" t="str">
            <v>USD</v>
          </cell>
          <cell r="H463" t="str">
            <v>Home Office</v>
          </cell>
          <cell r="I463" t="str">
            <v>TOTIAG</v>
          </cell>
          <cell r="J463">
            <v>9090009732</v>
          </cell>
          <cell r="K463">
            <v>9000009732</v>
          </cell>
        </row>
        <row r="464">
          <cell r="A464">
            <v>9733</v>
          </cell>
          <cell r="B464">
            <v>9733</v>
          </cell>
          <cell r="C464">
            <v>9733</v>
          </cell>
          <cell r="D464" t="str">
            <v>Abaton Home Office</v>
          </cell>
          <cell r="E464" t="str">
            <v>Abaton HO Inac </v>
          </cell>
          <cell r="F464" t="str">
            <v>USD</v>
          </cell>
          <cell r="G464" t="str">
            <v>USD</v>
          </cell>
          <cell r="H464" t="str">
            <v>Home Office</v>
          </cell>
          <cell r="I464" t="str">
            <v>TOTIAG</v>
          </cell>
          <cell r="J464">
            <v>9090009733</v>
          </cell>
          <cell r="K464">
            <v>9000009733</v>
          </cell>
        </row>
        <row r="465">
          <cell r="A465">
            <v>9735</v>
          </cell>
          <cell r="B465">
            <v>9735</v>
          </cell>
          <cell r="C465">
            <v>9735</v>
          </cell>
          <cell r="D465" t="str">
            <v>Medivation Home Office</v>
          </cell>
          <cell r="E465" t="str">
            <v>Medivation HO Inac </v>
          </cell>
          <cell r="F465" t="str">
            <v>USD</v>
          </cell>
          <cell r="G465" t="str">
            <v>USD</v>
          </cell>
          <cell r="H465" t="str">
            <v>Home Office</v>
          </cell>
          <cell r="I465" t="str">
            <v>TOTIAG</v>
          </cell>
          <cell r="J465">
            <v>9090009735</v>
          </cell>
          <cell r="K465">
            <v>9000009735</v>
          </cell>
        </row>
        <row r="466">
          <cell r="A466">
            <v>9736</v>
          </cell>
          <cell r="B466">
            <v>9736</v>
          </cell>
          <cell r="C466">
            <v>9736</v>
          </cell>
          <cell r="D466" t="str">
            <v>McK Automation Corp Canada HO</v>
          </cell>
          <cell r="E466" t="str">
            <v>McK Automation Corp Can </v>
          </cell>
          <cell r="F466" t="str">
            <v>CAD</v>
          </cell>
          <cell r="G466" t="str">
            <v>CAD</v>
          </cell>
          <cell r="H466" t="str">
            <v>Home Office</v>
          </cell>
          <cell r="I466" t="str">
            <v>TOTIAG</v>
          </cell>
          <cell r="J466">
            <v>9090009736</v>
          </cell>
          <cell r="K466">
            <v>9000009736</v>
          </cell>
        </row>
        <row r="467">
          <cell r="A467">
            <v>9737</v>
          </cell>
          <cell r="B467">
            <v>9737</v>
          </cell>
          <cell r="C467">
            <v>9737</v>
          </cell>
          <cell r="D467" t="str">
            <v>Medcon Ltd. Isreal Home Office</v>
          </cell>
          <cell r="E467" t="str">
            <v>Medcon - Israel HO </v>
          </cell>
          <cell r="F467" t="str">
            <v>ILS</v>
          </cell>
          <cell r="G467" t="str">
            <v>ILS</v>
          </cell>
          <cell r="H467" t="str">
            <v>Home Office</v>
          </cell>
          <cell r="I467" t="str">
            <v>TOTIAG</v>
          </cell>
          <cell r="J467">
            <v>9090009737</v>
          </cell>
          <cell r="K467">
            <v>9000009737</v>
          </cell>
        </row>
        <row r="468">
          <cell r="A468">
            <v>9738</v>
          </cell>
          <cell r="B468">
            <v>9738</v>
          </cell>
          <cell r="C468">
            <v>9738</v>
          </cell>
          <cell r="D468" t="str">
            <v>Medcon UK Ltd. Home Office</v>
          </cell>
          <cell r="E468" t="str">
            <v>Medcon UK - HO </v>
          </cell>
          <cell r="F468" t="str">
            <v>GBP</v>
          </cell>
          <cell r="G468" t="str">
            <v>GBP</v>
          </cell>
          <cell r="H468" t="str">
            <v>Home Office</v>
          </cell>
          <cell r="I468" t="str">
            <v>TOTIAG</v>
          </cell>
          <cell r="J468">
            <v>9090009738</v>
          </cell>
          <cell r="K468">
            <v>9000009738</v>
          </cell>
        </row>
        <row r="469">
          <cell r="A469">
            <v>9739</v>
          </cell>
          <cell r="B469">
            <v>9739</v>
          </cell>
          <cell r="C469">
            <v>9739</v>
          </cell>
          <cell r="D469" t="str">
            <v>CACD Home Office</v>
          </cell>
          <cell r="E469" t="str">
            <v>CACD Home Office </v>
          </cell>
          <cell r="F469" t="str">
            <v>USD</v>
          </cell>
          <cell r="G469" t="str">
            <v>USD</v>
          </cell>
          <cell r="H469" t="str">
            <v>Home Office</v>
          </cell>
          <cell r="I469" t="str">
            <v>TOTIAG</v>
          </cell>
          <cell r="J469">
            <v>9090009739</v>
          </cell>
          <cell r="K469">
            <v>9000009739</v>
          </cell>
        </row>
        <row r="470">
          <cell r="A470">
            <v>9740</v>
          </cell>
          <cell r="B470">
            <v>9740</v>
          </cell>
          <cell r="C470">
            <v>9740</v>
          </cell>
          <cell r="D470" t="str">
            <v>Lux 5B US GAAP Adjustments</v>
          </cell>
          <cell r="E470" t="str">
            <v>LUX5B GAAP HO </v>
          </cell>
          <cell r="F470" t="str">
            <v>CAD</v>
          </cell>
          <cell r="G470" t="str">
            <v>CAD</v>
          </cell>
          <cell r="H470" t="str">
            <v>Home Office</v>
          </cell>
          <cell r="I470" t="str">
            <v>TOTIAG</v>
          </cell>
          <cell r="J470">
            <v>9090009740</v>
          </cell>
          <cell r="K470">
            <v>9000009740</v>
          </cell>
        </row>
        <row r="471">
          <cell r="A471">
            <v>9741</v>
          </cell>
          <cell r="B471">
            <v>9741</v>
          </cell>
          <cell r="C471">
            <v>9741</v>
          </cell>
          <cell r="D471" t="str">
            <v>Lux 3B HO Elimination</v>
          </cell>
          <cell r="E471" t="str">
            <v>Lux3B Elim HO </v>
          </cell>
          <cell r="F471" t="str">
            <v>CAD</v>
          </cell>
          <cell r="G471" t="str">
            <v>CAD</v>
          </cell>
          <cell r="H471" t="str">
            <v>Home Office</v>
          </cell>
          <cell r="I471" t="str">
            <v>TOTIAG</v>
          </cell>
          <cell r="J471">
            <v>9090009741</v>
          </cell>
          <cell r="K471">
            <v>9000009741</v>
          </cell>
        </row>
        <row r="472">
          <cell r="A472">
            <v>9742</v>
          </cell>
          <cell r="B472">
            <v>9742</v>
          </cell>
          <cell r="C472">
            <v>9742</v>
          </cell>
          <cell r="D472" t="str">
            <v>McKesson Canada US GAAP Adj HO</v>
          </cell>
          <cell r="E472" t="str">
            <v>McK Can GAAP HO </v>
          </cell>
          <cell r="F472" t="str">
            <v>CAD</v>
          </cell>
          <cell r="G472" t="str">
            <v>CAD</v>
          </cell>
          <cell r="H472" t="str">
            <v>Home Office</v>
          </cell>
          <cell r="I472" t="str">
            <v>TOTIAG</v>
          </cell>
          <cell r="J472">
            <v>9090009742</v>
          </cell>
          <cell r="K472">
            <v>9000009742</v>
          </cell>
        </row>
        <row r="473">
          <cell r="A473">
            <v>9743</v>
          </cell>
          <cell r="B473">
            <v>9743</v>
          </cell>
          <cell r="C473">
            <v>9743</v>
          </cell>
          <cell r="D473" t="str">
            <v>Mck Financial Holding II Ltd IP4 HO Elim</v>
          </cell>
          <cell r="E473" t="str">
            <v>IP4 HO Elim </v>
          </cell>
          <cell r="F473" t="str">
            <v>CAD</v>
          </cell>
          <cell r="G473" t="str">
            <v>CAD</v>
          </cell>
          <cell r="H473" t="str">
            <v>Elimination</v>
          </cell>
          <cell r="I473" t="str">
            <v>TOTIAG</v>
          </cell>
          <cell r="J473">
            <v>9090009743</v>
          </cell>
          <cell r="K473">
            <v>9000009743</v>
          </cell>
        </row>
        <row r="474">
          <cell r="A474">
            <v>9744</v>
          </cell>
          <cell r="B474">
            <v>9744</v>
          </cell>
          <cell r="C474">
            <v>9744</v>
          </cell>
          <cell r="D474" t="str">
            <v>Lux 5B HO Elimination</v>
          </cell>
          <cell r="E474" t="str">
            <v>Lux5B Elim HO </v>
          </cell>
          <cell r="F474" t="str">
            <v>CAD</v>
          </cell>
          <cell r="G474" t="str">
            <v>CAD</v>
          </cell>
          <cell r="H474" t="str">
            <v>Home Office</v>
          </cell>
          <cell r="I474" t="str">
            <v>TOTIAG</v>
          </cell>
          <cell r="J474">
            <v>9090009744</v>
          </cell>
          <cell r="K474">
            <v>9000009744</v>
          </cell>
        </row>
        <row r="475">
          <cell r="A475">
            <v>9745</v>
          </cell>
          <cell r="B475">
            <v>9745</v>
          </cell>
          <cell r="C475">
            <v>9745</v>
          </cell>
          <cell r="D475" t="str">
            <v>McKesson Canada-MAH Joint Venture HO</v>
          </cell>
          <cell r="E475" t="str">
            <v>McKCan-MAH Joint Venture </v>
          </cell>
          <cell r="F475" t="str">
            <v>CAD</v>
          </cell>
          <cell r="G475" t="str">
            <v>CAD</v>
          </cell>
          <cell r="H475" t="str">
            <v>Home Office</v>
          </cell>
          <cell r="I475" t="str">
            <v>TOTIAG</v>
          </cell>
          <cell r="J475">
            <v>9090009745</v>
          </cell>
          <cell r="K475">
            <v>9000009745</v>
          </cell>
        </row>
        <row r="476">
          <cell r="A476">
            <v>9758</v>
          </cell>
          <cell r="B476">
            <v>9758</v>
          </cell>
          <cell r="C476">
            <v>9758</v>
          </cell>
          <cell r="D476" t="str">
            <v>IP5 Northstar HO Elim</v>
          </cell>
          <cell r="E476" t="str">
            <v>IP5 Northstar HO Elim </v>
          </cell>
          <cell r="F476" t="str">
            <v>USD</v>
          </cell>
          <cell r="G476" t="str">
            <v>USD</v>
          </cell>
          <cell r="H476" t="str">
            <v>Elimination</v>
          </cell>
          <cell r="I476" t="str">
            <v>TOTIAG</v>
          </cell>
          <cell r="J476">
            <v>9090009758</v>
          </cell>
          <cell r="K476">
            <v>9000009758</v>
          </cell>
        </row>
        <row r="477">
          <cell r="A477">
            <v>9759</v>
          </cell>
          <cell r="B477">
            <v>9759</v>
          </cell>
          <cell r="C477">
            <v>9759</v>
          </cell>
          <cell r="D477" t="str">
            <v>Northstar Opco3 HO</v>
          </cell>
          <cell r="E477" t="str">
            <v>Northstar Opco3 HO </v>
          </cell>
          <cell r="F477" t="str">
            <v>USD</v>
          </cell>
          <cell r="G477" t="str">
            <v>USD</v>
          </cell>
          <cell r="H477" t="str">
            <v>Home Office</v>
          </cell>
          <cell r="I477" t="str">
            <v>TOTIAG</v>
          </cell>
          <cell r="J477">
            <v>9090009759</v>
          </cell>
          <cell r="K477">
            <v>9000009759</v>
          </cell>
        </row>
        <row r="478">
          <cell r="A478">
            <v>9767</v>
          </cell>
          <cell r="B478">
            <v>9767</v>
          </cell>
          <cell r="C478">
            <v>9767</v>
          </cell>
          <cell r="D478" t="str">
            <v>IP5 Northstar HO</v>
          </cell>
          <cell r="E478" t="str">
            <v>Northstar Healthcare HO </v>
          </cell>
          <cell r="F478" t="str">
            <v>USD</v>
          </cell>
          <cell r="G478" t="str">
            <v>USD</v>
          </cell>
          <cell r="H478" t="str">
            <v>Home Office</v>
          </cell>
          <cell r="I478" t="str">
            <v>TOTIAG</v>
          </cell>
          <cell r="J478">
            <v>9090009767</v>
          </cell>
          <cell r="K478">
            <v>9000009767</v>
          </cell>
        </row>
        <row r="479">
          <cell r="A479">
            <v>9768</v>
          </cell>
          <cell r="B479">
            <v>9768</v>
          </cell>
          <cell r="C479">
            <v>9768</v>
          </cell>
          <cell r="D479" t="str">
            <v>IP2 Home Office</v>
          </cell>
          <cell r="E479" t="str">
            <v>McK Intl Hold Ltd.-HO </v>
          </cell>
          <cell r="F479" t="str">
            <v>USD</v>
          </cell>
          <cell r="G479" t="str">
            <v>USD</v>
          </cell>
          <cell r="H479" t="str">
            <v>Home Office</v>
          </cell>
          <cell r="I479" t="str">
            <v>TOTIAG</v>
          </cell>
          <cell r="J479">
            <v>9090009768</v>
          </cell>
          <cell r="K479">
            <v>9000009768</v>
          </cell>
        </row>
        <row r="480">
          <cell r="A480">
            <v>9769</v>
          </cell>
          <cell r="B480">
            <v>9769</v>
          </cell>
          <cell r="C480">
            <v>9769</v>
          </cell>
          <cell r="D480" t="str">
            <v>IP2 Home Office Elim</v>
          </cell>
          <cell r="E480" t="str">
            <v>McK Intl Hold HO Elims </v>
          </cell>
          <cell r="F480" t="str">
            <v>USD</v>
          </cell>
          <cell r="G480" t="str">
            <v>USD</v>
          </cell>
          <cell r="H480" t="str">
            <v>Elimination</v>
          </cell>
          <cell r="I480" t="str">
            <v>TOTIAG</v>
          </cell>
          <cell r="J480">
            <v>9090009769</v>
          </cell>
          <cell r="K480">
            <v>9000009769</v>
          </cell>
        </row>
        <row r="481">
          <cell r="A481">
            <v>9770</v>
          </cell>
          <cell r="B481">
            <v>9770</v>
          </cell>
          <cell r="C481">
            <v>9770</v>
          </cell>
          <cell r="D481" t="str">
            <v>PerSe Technologies HO</v>
          </cell>
          <cell r="E481" t="str">
            <v>PerSe Technologies Inc HO</v>
          </cell>
          <cell r="F481" t="str">
            <v>USD</v>
          </cell>
          <cell r="G481" t="str">
            <v>USD</v>
          </cell>
          <cell r="H481" t="str">
            <v>Home Office</v>
          </cell>
          <cell r="I481" t="str">
            <v>TOTIAG</v>
          </cell>
          <cell r="J481">
            <v>9090009770</v>
          </cell>
          <cell r="K481">
            <v>9000009770</v>
          </cell>
        </row>
        <row r="482">
          <cell r="A482">
            <v>9778</v>
          </cell>
          <cell r="B482">
            <v>9778</v>
          </cell>
          <cell r="C482">
            <v>9778</v>
          </cell>
          <cell r="D482" t="str">
            <v>NDC Pharma Systems HO</v>
          </cell>
          <cell r="E482" t="str">
            <v>NDC Pharma Systems HO </v>
          </cell>
          <cell r="F482" t="str">
            <v>CAD</v>
          </cell>
          <cell r="G482" t="str">
            <v>CAD</v>
          </cell>
          <cell r="H482" t="str">
            <v>Home Office</v>
          </cell>
          <cell r="I482" t="str">
            <v>TOTIAG</v>
          </cell>
          <cell r="J482">
            <v>9090009778</v>
          </cell>
          <cell r="K482">
            <v>9000009778</v>
          </cell>
        </row>
        <row r="483">
          <cell r="A483">
            <v>9779</v>
          </cell>
          <cell r="B483">
            <v>9779</v>
          </cell>
          <cell r="C483">
            <v>9779</v>
          </cell>
          <cell r="D483" t="str">
            <v>NDC Health Corp HO</v>
          </cell>
          <cell r="E483" t="str">
            <v>NDC Health Corp HO </v>
          </cell>
          <cell r="F483" t="str">
            <v>USD</v>
          </cell>
          <cell r="G483" t="str">
            <v>USD</v>
          </cell>
          <cell r="H483" t="str">
            <v>Home Office</v>
          </cell>
          <cell r="I483" t="str">
            <v>TOTIAG</v>
          </cell>
          <cell r="J483">
            <v>9090009779</v>
          </cell>
          <cell r="K483">
            <v>9000009779</v>
          </cell>
        </row>
        <row r="484">
          <cell r="A484">
            <v>9799</v>
          </cell>
          <cell r="B484">
            <v>9799</v>
          </cell>
          <cell r="C484">
            <v>9799</v>
          </cell>
          <cell r="D484" t="str">
            <v>MIS US Home Office Elims</v>
          </cell>
          <cell r="E484" t="str">
            <v>H.O. Elimination Co Elim </v>
          </cell>
          <cell r="F484" t="str">
            <v>USD</v>
          </cell>
          <cell r="G484" t="str">
            <v>USD</v>
          </cell>
          <cell r="H484" t="str">
            <v>Elimination</v>
          </cell>
          <cell r="I484" t="str">
            <v>TOTIAG</v>
          </cell>
          <cell r="J484">
            <v>9090009799</v>
          </cell>
          <cell r="K484">
            <v>9000009799</v>
          </cell>
        </row>
        <row r="485">
          <cell r="A485">
            <v>9801</v>
          </cell>
          <cell r="B485">
            <v>9801</v>
          </cell>
          <cell r="C485">
            <v>9801</v>
          </cell>
          <cell r="D485" t="str">
            <v>Zee Canada STATADJ</v>
          </cell>
          <cell r="E485" t="str">
            <v>Zee Medical Canada Corp S</v>
          </cell>
          <cell r="F485" t="str">
            <v>CAD</v>
          </cell>
          <cell r="G485" t="str">
            <v>CAD</v>
          </cell>
          <cell r="H485" t="str">
            <v>Statuatory</v>
          </cell>
          <cell r="I485" t="str">
            <v>TOTIAG</v>
          </cell>
          <cell r="J485">
            <v>9090009801</v>
          </cell>
          <cell r="K485">
            <v>9000009801</v>
          </cell>
        </row>
        <row r="486">
          <cell r="A486">
            <v>9804</v>
          </cell>
          <cell r="B486">
            <v>9804</v>
          </cell>
          <cell r="C486">
            <v>9804</v>
          </cell>
          <cell r="D486" t="str">
            <v>MIS UK STATADJ</v>
          </cell>
          <cell r="E486" t="str">
            <v>MIS UK STATADJ </v>
          </cell>
          <cell r="F486" t="str">
            <v>GBP</v>
          </cell>
          <cell r="G486" t="str">
            <v>GBP</v>
          </cell>
          <cell r="H486" t="str">
            <v>Statuatory</v>
          </cell>
          <cell r="I486" t="str">
            <v>TOTIAG</v>
          </cell>
          <cell r="J486">
            <v>9090009804</v>
          </cell>
          <cell r="K486">
            <v>9000009804</v>
          </cell>
        </row>
        <row r="487">
          <cell r="A487">
            <v>9806</v>
          </cell>
          <cell r="B487">
            <v>9806</v>
          </cell>
          <cell r="C487">
            <v>9806</v>
          </cell>
          <cell r="D487" t="str">
            <v>MIS France STATADJ</v>
          </cell>
          <cell r="E487" t="str">
            <v>MIS France STATADJ </v>
          </cell>
          <cell r="F487" t="str">
            <v>EUR</v>
          </cell>
          <cell r="G487" t="str">
            <v>EUR</v>
          </cell>
          <cell r="H487" t="str">
            <v>Statuatory</v>
          </cell>
          <cell r="I487" t="str">
            <v>TOTIAG</v>
          </cell>
          <cell r="J487">
            <v>9090009806</v>
          </cell>
          <cell r="K487">
            <v>9000009806</v>
          </cell>
        </row>
        <row r="488">
          <cell r="A488">
            <v>9807</v>
          </cell>
          <cell r="B488">
            <v>9807</v>
          </cell>
          <cell r="C488">
            <v>9807</v>
          </cell>
          <cell r="D488" t="str">
            <v>MIS Netherlands STATADJ</v>
          </cell>
          <cell r="E488" t="str">
            <v>MIS Netherlands STATADJ </v>
          </cell>
          <cell r="F488" t="str">
            <v>EUR</v>
          </cell>
          <cell r="G488" t="str">
            <v>EUR</v>
          </cell>
          <cell r="H488" t="str">
            <v>Statuatory</v>
          </cell>
          <cell r="I488" t="str">
            <v>TOTIAG</v>
          </cell>
          <cell r="J488">
            <v>9090009807</v>
          </cell>
          <cell r="K488">
            <v>9000009807</v>
          </cell>
        </row>
        <row r="489">
          <cell r="A489">
            <v>9815</v>
          </cell>
          <cell r="B489">
            <v>9815</v>
          </cell>
          <cell r="C489">
            <v>9815</v>
          </cell>
          <cell r="D489" t="str">
            <v>ALI STATADJ</v>
          </cell>
          <cell r="E489" t="str">
            <v>ALI Techno Inc. STATADJ </v>
          </cell>
          <cell r="F489" t="str">
            <v>USD</v>
          </cell>
          <cell r="G489" t="str">
            <v>USD</v>
          </cell>
          <cell r="H489" t="str">
            <v>Statuatory</v>
          </cell>
          <cell r="I489" t="str">
            <v>TOTIAG</v>
          </cell>
          <cell r="J489">
            <v>9090009815</v>
          </cell>
          <cell r="K489">
            <v>9000009815</v>
          </cell>
        </row>
        <row r="490">
          <cell r="A490">
            <v>9817</v>
          </cell>
          <cell r="B490">
            <v>9817</v>
          </cell>
          <cell r="C490">
            <v>9817</v>
          </cell>
          <cell r="D490" t="str">
            <v>MMI STATADJ</v>
          </cell>
          <cell r="E490" t="str">
            <v>MMI STATADJ </v>
          </cell>
          <cell r="F490" t="str">
            <v>CAD</v>
          </cell>
          <cell r="G490" t="str">
            <v>CAD</v>
          </cell>
          <cell r="H490" t="str">
            <v>Statuatory</v>
          </cell>
          <cell r="I490" t="str">
            <v>TOTIAG</v>
          </cell>
          <cell r="J490">
            <v>9090009817</v>
          </cell>
          <cell r="K490">
            <v>9000009817</v>
          </cell>
        </row>
        <row r="491">
          <cell r="A491">
            <v>9820</v>
          </cell>
          <cell r="B491">
            <v>9820</v>
          </cell>
          <cell r="C491">
            <v>9820</v>
          </cell>
          <cell r="D491" t="str">
            <v>IP3 STATADJ</v>
          </cell>
          <cell r="E491" t="str">
            <v>IP3 STATADJ </v>
          </cell>
          <cell r="F491" t="str">
            <v>USD</v>
          </cell>
          <cell r="G491" t="str">
            <v>USD</v>
          </cell>
          <cell r="H491" t="str">
            <v>Statuatory</v>
          </cell>
          <cell r="I491" t="str">
            <v>TOTIAG</v>
          </cell>
          <cell r="J491">
            <v>9090009820</v>
          </cell>
          <cell r="K491">
            <v>9000009820</v>
          </cell>
        </row>
        <row r="492">
          <cell r="A492">
            <v>9831</v>
          </cell>
          <cell r="B492">
            <v>9831</v>
          </cell>
          <cell r="C492">
            <v>9831</v>
          </cell>
          <cell r="D492" t="str">
            <v>Specialty Canada STATADJ</v>
          </cell>
          <cell r="E492" t="str">
            <v>Specialty Canada STATADJ </v>
          </cell>
          <cell r="F492" t="str">
            <v>CAD</v>
          </cell>
          <cell r="G492" t="str">
            <v>CAD</v>
          </cell>
          <cell r="H492" t="str">
            <v>Statuatory</v>
          </cell>
          <cell r="I492" t="str">
            <v>TOTIAG</v>
          </cell>
          <cell r="J492">
            <v>9090009831</v>
          </cell>
          <cell r="K492">
            <v>9000009831</v>
          </cell>
        </row>
        <row r="493">
          <cell r="A493">
            <v>9834</v>
          </cell>
          <cell r="B493">
            <v>9834</v>
          </cell>
          <cell r="C493">
            <v>9834</v>
          </cell>
          <cell r="D493" t="str">
            <v>APS Canada STATADJ</v>
          </cell>
          <cell r="E493" t="str">
            <v>APS Canada STATADJ </v>
          </cell>
          <cell r="F493" t="str">
            <v>CAD</v>
          </cell>
          <cell r="G493" t="str">
            <v>CAD</v>
          </cell>
          <cell r="H493" t="str">
            <v>Statuatory</v>
          </cell>
          <cell r="I493" t="str">
            <v>TOTIAG</v>
          </cell>
          <cell r="J493">
            <v>9090009834</v>
          </cell>
          <cell r="K493">
            <v>9000009834</v>
          </cell>
        </row>
        <row r="494">
          <cell r="A494">
            <v>9835</v>
          </cell>
          <cell r="B494">
            <v>9835</v>
          </cell>
          <cell r="C494">
            <v>9835</v>
          </cell>
          <cell r="D494" t="str">
            <v>Mck Canada STATADJ</v>
          </cell>
          <cell r="E494" t="str">
            <v>McKesson Canada STATADJ </v>
          </cell>
          <cell r="F494" t="str">
            <v>CAD</v>
          </cell>
          <cell r="G494" t="str">
            <v>CAD</v>
          </cell>
          <cell r="H494" t="str">
            <v>Statuatory</v>
          </cell>
          <cell r="I494" t="str">
            <v>TOTIAG</v>
          </cell>
          <cell r="J494">
            <v>9090009835</v>
          </cell>
          <cell r="K494">
            <v>9000009835</v>
          </cell>
        </row>
        <row r="495">
          <cell r="A495">
            <v>9837</v>
          </cell>
          <cell r="B495">
            <v>9837</v>
          </cell>
          <cell r="C495">
            <v>9837</v>
          </cell>
          <cell r="D495" t="str">
            <v>Medcon Limited (Israel) STATADJ</v>
          </cell>
          <cell r="E495" t="str">
            <v>Medcon Israel STAT </v>
          </cell>
          <cell r="F495" t="str">
            <v>ILS</v>
          </cell>
          <cell r="G495" t="str">
            <v>ILS</v>
          </cell>
          <cell r="H495" t="str">
            <v>Statuatory</v>
          </cell>
          <cell r="I495" t="str">
            <v>TOTIAG</v>
          </cell>
          <cell r="J495">
            <v>9090009837</v>
          </cell>
          <cell r="K495">
            <v>9000009837</v>
          </cell>
        </row>
        <row r="496">
          <cell r="A496">
            <v>9869</v>
          </cell>
          <cell r="B496">
            <v>9869</v>
          </cell>
          <cell r="C496">
            <v>9869</v>
          </cell>
          <cell r="D496" t="str">
            <v>IP2 HO Elim STATADJ</v>
          </cell>
          <cell r="E496" t="str">
            <v>IP2 HO Elim STATADJ </v>
          </cell>
          <cell r="F496" t="str">
            <v>USD</v>
          </cell>
          <cell r="G496" t="str">
            <v>USD</v>
          </cell>
          <cell r="H496" t="str">
            <v>Statuatory</v>
          </cell>
          <cell r="I496" t="str">
            <v>TOTIAG</v>
          </cell>
          <cell r="J496">
            <v>9090009869</v>
          </cell>
          <cell r="K496">
            <v>9000009869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 Summary"/>
      <sheetName val="Rec Template"/>
      <sheetName val="INTERCOMPANY LEAD"/>
      <sheetName val="ICP09"/>
      <sheetName val="Final MIBR 1-24-10"/>
      <sheetName val="Corp 983 ALL"/>
      <sheetName val="Corp 983 Det"/>
      <sheetName val="SMS 983"/>
      <sheetName val="21308-09"/>
    </sheetNames>
    <sheetDataSet>
      <sheetData sheetId="1">
        <row r="1">
          <cell r="A1" t="str">
            <v>Account #</v>
          </cell>
          <cell r="B1" t="str">
            <v>8680.213xx</v>
          </cell>
        </row>
        <row r="2">
          <cell r="A2" t="str">
            <v>Account Title</v>
          </cell>
          <cell r="B2" t="str">
            <v>INTERCOMPANY SUMMARY</v>
          </cell>
        </row>
        <row r="3">
          <cell r="A3" t="str">
            <v>Date:</v>
          </cell>
          <cell r="B3">
            <v>40202</v>
          </cell>
        </row>
        <row r="4">
          <cell r="A4" t="str">
            <v>Purpose:</v>
          </cell>
          <cell r="B4" t="str">
            <v>To Reconcile Intercompany AR per the Sub Ledger to the General Ledger</v>
          </cell>
        </row>
        <row r="5">
          <cell r="A5" t="str">
            <v>File Location:</v>
          </cell>
          <cell r="B5" t="str">
            <v>Z:\MonthEnd\RECON\FY10\Feb 10\[INTERCOMPANY SUM Feb-10.xls]Rec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="75" zoomScaleNormal="75" workbookViewId="0" topLeftCell="A4">
      <selection activeCell="C38" sqref="C38"/>
    </sheetView>
  </sheetViews>
  <sheetFormatPr defaultColWidth="9.140625" defaultRowHeight="12.75"/>
  <cols>
    <col min="1" max="1" width="24.140625" style="120" customWidth="1"/>
    <col min="2" max="2" width="54.00390625" style="120" customWidth="1"/>
    <col min="3" max="3" width="34.7109375" style="120" customWidth="1"/>
    <col min="4" max="5" width="9.140625" style="120" customWidth="1"/>
  </cols>
  <sheetData>
    <row r="1" spans="1:5" ht="12.75">
      <c r="A1" s="95" t="str">
        <f>+'[4]Rec Template'!A1</f>
        <v>Account #</v>
      </c>
      <c r="B1" s="116" t="str">
        <f>+'[4]Rec Template'!B1</f>
        <v>8680.213xx</v>
      </c>
      <c r="C1" s="95"/>
      <c r="D1" s="95"/>
      <c r="E1" s="95"/>
    </row>
    <row r="2" spans="1:5" ht="12.75">
      <c r="A2" s="95" t="str">
        <f>+'[4]Rec Template'!A2</f>
        <v>Account Title</v>
      </c>
      <c r="B2" s="117" t="str">
        <f>+'[4]Rec Template'!B2</f>
        <v>INTERCOMPANY SUMMARY</v>
      </c>
      <c r="C2" s="95"/>
      <c r="D2" s="95"/>
      <c r="E2" s="95"/>
    </row>
    <row r="3" spans="1:5" ht="12.75">
      <c r="A3" s="95" t="str">
        <f>+'[4]Rec Template'!A3</f>
        <v>Date:</v>
      </c>
      <c r="B3" s="118">
        <f>+'[4]Rec Template'!B3</f>
        <v>40202</v>
      </c>
      <c r="C3" s="95"/>
      <c r="D3" s="95"/>
      <c r="E3" s="95"/>
    </row>
    <row r="4" spans="1:5" ht="12.75">
      <c r="A4" s="95" t="str">
        <f>+'[4]Rec Template'!A4</f>
        <v>Purpose:</v>
      </c>
      <c r="B4" s="117" t="str">
        <f>+'[4]Rec Template'!B4</f>
        <v>To Reconcile Intercompany AR per the Sub Ledger to the General Ledger</v>
      </c>
      <c r="C4" s="95"/>
      <c r="D4" s="95"/>
      <c r="E4" s="95"/>
    </row>
    <row r="5" spans="1:5" ht="12.75">
      <c r="A5" s="95" t="str">
        <f>+'[4]Rec Template'!A5</f>
        <v>File Location:</v>
      </c>
      <c r="B5" s="327" t="str">
        <f>+'[4]Rec Template'!B5:F7</f>
        <v>Z:\MonthEnd\RECON\FY10\Feb 10\[INTERCOMPANY SUM Feb-10.xls]Rec Summary</v>
      </c>
      <c r="C5" s="328"/>
      <c r="D5" s="328"/>
      <c r="E5" s="328"/>
    </row>
    <row r="6" spans="1:5" ht="12.75" customHeight="1">
      <c r="A6" s="95"/>
      <c r="B6" s="328"/>
      <c r="C6" s="328"/>
      <c r="D6" s="328"/>
      <c r="E6" s="328"/>
    </row>
    <row r="7" spans="1:5" ht="12.75">
      <c r="A7" s="95"/>
      <c r="B7" s="328"/>
      <c r="C7" s="328"/>
      <c r="D7" s="328"/>
      <c r="E7" s="328"/>
    </row>
    <row r="8" spans="1:5" ht="12.75">
      <c r="A8" s="119"/>
      <c r="B8" s="95"/>
      <c r="C8" s="95"/>
      <c r="D8" s="95"/>
      <c r="E8" s="95"/>
    </row>
    <row r="9" spans="2:5" ht="12.75">
      <c r="B9" s="95"/>
      <c r="C9" s="95"/>
      <c r="D9" s="95"/>
      <c r="E9" s="95"/>
    </row>
    <row r="12" spans="1:3" ht="39.75" customHeight="1">
      <c r="A12" s="121">
        <v>2</v>
      </c>
      <c r="B12" s="121" t="s">
        <v>120</v>
      </c>
      <c r="C12" s="337">
        <f>'Rec Template'!F26</f>
        <v>-2990582.24</v>
      </c>
    </row>
    <row r="13" spans="1:3" ht="15" customHeight="1">
      <c r="A13" s="121"/>
      <c r="B13" s="121"/>
      <c r="C13" s="122"/>
    </row>
    <row r="14" spans="1:3" ht="54" customHeight="1">
      <c r="A14" s="121">
        <v>3</v>
      </c>
      <c r="B14" s="121" t="s">
        <v>121</v>
      </c>
      <c r="C14" s="122">
        <f>'Rec Template'!F40</f>
        <v>-1087121.2200000135</v>
      </c>
    </row>
    <row r="15" spans="1:3" ht="15" customHeight="1">
      <c r="A15" s="121"/>
      <c r="B15" s="121"/>
      <c r="C15" s="122"/>
    </row>
    <row r="16" spans="1:3" ht="15" customHeight="1">
      <c r="A16" s="121">
        <v>4</v>
      </c>
      <c r="B16" s="121" t="s">
        <v>122</v>
      </c>
      <c r="C16" s="123">
        <f>'Rec Template'!E42</f>
        <v>0</v>
      </c>
    </row>
    <row r="17" spans="1:3" ht="15" customHeight="1">
      <c r="A17" s="121"/>
      <c r="B17" s="121"/>
      <c r="C17" s="122"/>
    </row>
    <row r="18" spans="1:3" ht="15" customHeight="1">
      <c r="A18" s="121">
        <v>5</v>
      </c>
      <c r="B18" s="121" t="s">
        <v>123</v>
      </c>
      <c r="C18" s="124">
        <f>'Rec Template'!E43</f>
        <v>0</v>
      </c>
    </row>
    <row r="19" spans="1:3" ht="15" customHeight="1">
      <c r="A19" s="121"/>
      <c r="B19" s="121"/>
      <c r="C19" s="125"/>
    </row>
    <row r="20" spans="1:3" ht="15" customHeight="1">
      <c r="A20" s="121">
        <v>6</v>
      </c>
      <c r="B20" s="121" t="s">
        <v>124</v>
      </c>
      <c r="C20" s="122">
        <f>'Rec Template'!F45</f>
        <v>-4077703.460000014</v>
      </c>
    </row>
    <row r="21" spans="1:3" ht="15" customHeight="1">
      <c r="A21" s="121"/>
      <c r="B21" s="121"/>
      <c r="C21" s="122"/>
    </row>
    <row r="22" spans="1:3" ht="15" customHeight="1">
      <c r="A22" s="121">
        <v>7</v>
      </c>
      <c r="B22" s="121" t="s">
        <v>125</v>
      </c>
      <c r="C22" s="122">
        <f>'Rec Template'!F58</f>
        <v>-4077703.460000001</v>
      </c>
    </row>
    <row r="23" spans="1:3" ht="15" customHeight="1">
      <c r="A23" s="121"/>
      <c r="B23" s="121"/>
      <c r="C23" s="122"/>
    </row>
    <row r="24" spans="1:3" ht="15" customHeight="1">
      <c r="A24" s="121">
        <v>8</v>
      </c>
      <c r="B24" s="121" t="s">
        <v>126</v>
      </c>
      <c r="C24" s="122">
        <f>'Rec Template'!F72</f>
        <v>0</v>
      </c>
    </row>
    <row r="25" spans="1:3" ht="15" customHeight="1">
      <c r="A25" s="121"/>
      <c r="B25" s="121"/>
      <c r="C25" s="122"/>
    </row>
    <row r="26" spans="1:3" ht="15" customHeight="1">
      <c r="A26" s="121">
        <v>9</v>
      </c>
      <c r="B26" s="121" t="s">
        <v>127</v>
      </c>
      <c r="C26" s="122">
        <f>'Rec Template'!E74</f>
        <v>0</v>
      </c>
    </row>
    <row r="27" spans="1:3" ht="15" customHeight="1">
      <c r="A27" s="121"/>
      <c r="B27" s="121"/>
      <c r="C27" s="122"/>
    </row>
    <row r="28" spans="1:3" ht="15" customHeight="1">
      <c r="A28" s="121">
        <v>10</v>
      </c>
      <c r="B28" s="121" t="s">
        <v>128</v>
      </c>
      <c r="C28" s="124">
        <f>'Rec Template'!E75</f>
        <v>0</v>
      </c>
    </row>
    <row r="29" spans="1:3" ht="15" customHeight="1">
      <c r="A29" s="121"/>
      <c r="B29" s="121"/>
      <c r="C29" s="125"/>
    </row>
    <row r="30" spans="1:3" ht="15" customHeight="1">
      <c r="A30" s="121">
        <v>11</v>
      </c>
      <c r="B30" s="121" t="s">
        <v>129</v>
      </c>
      <c r="C30" s="122">
        <f>'Rec Template'!F77</f>
        <v>-4077703.460000001</v>
      </c>
    </row>
    <row r="31" spans="1:3" ht="15" customHeight="1">
      <c r="A31" s="121"/>
      <c r="B31" s="121"/>
      <c r="C31" s="122"/>
    </row>
    <row r="32" spans="1:3" ht="15" customHeight="1">
      <c r="A32" s="121">
        <v>12</v>
      </c>
      <c r="B32" s="121" t="s">
        <v>130</v>
      </c>
      <c r="C32" s="122">
        <f>'Rec Template'!F79</f>
        <v>-1.30385160446167E-08</v>
      </c>
    </row>
    <row r="33" spans="1:3" ht="15" customHeight="1">
      <c r="A33" s="121"/>
      <c r="B33" s="121"/>
      <c r="C33" s="122"/>
    </row>
    <row r="34" spans="1:3" ht="15" customHeight="1">
      <c r="A34" s="121">
        <v>13</v>
      </c>
      <c r="B34" s="121" t="s">
        <v>131</v>
      </c>
      <c r="C34" s="122">
        <f>'Rec Template'!E92</f>
        <v>0</v>
      </c>
    </row>
    <row r="35" spans="1:3" ht="15" customHeight="1">
      <c r="A35" s="121"/>
      <c r="B35" s="121"/>
      <c r="C35" s="122"/>
    </row>
    <row r="36" spans="1:3" ht="15" customHeight="1">
      <c r="A36" s="326">
        <v>14</v>
      </c>
      <c r="B36" s="121" t="s">
        <v>132</v>
      </c>
      <c r="C36" s="122" t="str">
        <f>'Rec Template'!E95</f>
        <v>Yes</v>
      </c>
    </row>
    <row r="37" spans="1:3" ht="15" customHeight="1">
      <c r="A37" s="326"/>
      <c r="B37" s="121"/>
      <c r="C37" s="122"/>
    </row>
    <row r="38" spans="1:3" ht="15" customHeight="1">
      <c r="A38" s="121">
        <v>15</v>
      </c>
      <c r="B38" s="121" t="s">
        <v>133</v>
      </c>
      <c r="C38" s="12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2">
    <mergeCell ref="A36:A37"/>
    <mergeCell ref="B5:E7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22">
      <selection activeCell="L53" sqref="L53"/>
    </sheetView>
  </sheetViews>
  <sheetFormatPr defaultColWidth="9.140625" defaultRowHeight="12.75"/>
  <cols>
    <col min="4" max="4" width="13.421875" style="0" customWidth="1"/>
    <col min="7" max="7" width="12.8515625" style="0" customWidth="1"/>
    <col min="8" max="8" width="5.7109375" style="0" customWidth="1"/>
    <col min="12" max="12" width="13.421875" style="0" customWidth="1"/>
    <col min="14" max="14" width="10.8515625" style="0" bestFit="1" customWidth="1"/>
    <col min="15" max="15" width="13.28125" style="0" customWidth="1"/>
  </cols>
  <sheetData>
    <row r="1" spans="2:15" ht="13.5" thickBot="1">
      <c r="B1" s="335" t="s">
        <v>251</v>
      </c>
      <c r="C1" s="335"/>
      <c r="D1" s="335"/>
      <c r="E1" s="335"/>
      <c r="F1" s="335"/>
      <c r="G1" s="335"/>
      <c r="J1" s="335" t="s">
        <v>252</v>
      </c>
      <c r="K1" s="335"/>
      <c r="L1" s="335"/>
      <c r="M1" s="335"/>
      <c r="N1" s="335"/>
      <c r="O1" s="335"/>
    </row>
    <row r="2" spans="2:15" ht="13.5" thickBot="1">
      <c r="B2" s="336" t="s">
        <v>253</v>
      </c>
      <c r="C2" s="336"/>
      <c r="D2" s="336"/>
      <c r="E2" s="336" t="s">
        <v>254</v>
      </c>
      <c r="F2" s="336"/>
      <c r="G2" s="336"/>
      <c r="J2" s="336" t="s">
        <v>253</v>
      </c>
      <c r="K2" s="336"/>
      <c r="L2" s="336"/>
      <c r="M2" s="336" t="s">
        <v>254</v>
      </c>
      <c r="N2" s="336"/>
      <c r="O2" s="336"/>
    </row>
    <row r="3" spans="2:15" ht="12.75">
      <c r="B3" s="260" t="s">
        <v>255</v>
      </c>
      <c r="C3" s="260" t="s">
        <v>256</v>
      </c>
      <c r="D3" s="298" t="s">
        <v>157</v>
      </c>
      <c r="E3" s="299" t="s">
        <v>255</v>
      </c>
      <c r="F3" s="260" t="s">
        <v>256</v>
      </c>
      <c r="G3" s="260" t="s">
        <v>157</v>
      </c>
      <c r="J3" s="260" t="s">
        <v>255</v>
      </c>
      <c r="K3" s="260" t="s">
        <v>256</v>
      </c>
      <c r="L3" s="298" t="s">
        <v>157</v>
      </c>
      <c r="M3" s="299" t="s">
        <v>255</v>
      </c>
      <c r="N3" s="260" t="s">
        <v>256</v>
      </c>
      <c r="O3" s="260" t="s">
        <v>157</v>
      </c>
    </row>
    <row r="4" spans="1:15" ht="12.75">
      <c r="A4" t="s">
        <v>257</v>
      </c>
      <c r="D4" s="300">
        <v>0</v>
      </c>
      <c r="E4" s="301" t="s">
        <v>258</v>
      </c>
      <c r="F4" s="261">
        <v>-271496.54</v>
      </c>
      <c r="G4" s="251">
        <v>-100000</v>
      </c>
      <c r="I4" t="s">
        <v>257</v>
      </c>
      <c r="L4" s="300">
        <v>0</v>
      </c>
      <c r="M4" s="301"/>
      <c r="N4" s="261"/>
      <c r="O4" s="261">
        <v>0</v>
      </c>
    </row>
    <row r="5" spans="4:15" ht="12.75">
      <c r="D5" s="300"/>
      <c r="E5" s="301" t="s">
        <v>259</v>
      </c>
      <c r="G5" s="251">
        <v>-22716</v>
      </c>
      <c r="L5" s="300">
        <v>0</v>
      </c>
      <c r="M5" s="301"/>
      <c r="O5" s="261">
        <v>0</v>
      </c>
    </row>
    <row r="6" spans="4:15" ht="12.75">
      <c r="D6" s="300"/>
      <c r="E6" s="301" t="s">
        <v>260</v>
      </c>
      <c r="G6" s="251">
        <v>-40000</v>
      </c>
      <c r="L6" s="300">
        <v>0</v>
      </c>
      <c r="M6" s="301"/>
      <c r="O6" s="261">
        <v>0</v>
      </c>
    </row>
    <row r="7" spans="4:15" ht="12.75">
      <c r="D7" s="300"/>
      <c r="E7" s="301" t="s">
        <v>261</v>
      </c>
      <c r="G7" s="251">
        <v>-108750</v>
      </c>
      <c r="L7" s="300">
        <v>0</v>
      </c>
      <c r="M7" s="301"/>
      <c r="O7" s="261">
        <v>0</v>
      </c>
    </row>
    <row r="8" spans="4:15" ht="12.75">
      <c r="D8" s="300"/>
      <c r="E8" s="301" t="s">
        <v>262</v>
      </c>
      <c r="G8" s="251">
        <f>-(493.66-2.72-0.4)</f>
        <v>-490.54</v>
      </c>
      <c r="L8" s="300">
        <v>0</v>
      </c>
      <c r="M8" s="301"/>
      <c r="O8" s="261">
        <v>0</v>
      </c>
    </row>
    <row r="9" spans="1:15" ht="12.75">
      <c r="A9" t="s">
        <v>263</v>
      </c>
      <c r="B9" s="120" t="s">
        <v>258</v>
      </c>
      <c r="C9" s="261">
        <v>271496.54</v>
      </c>
      <c r="D9" s="302">
        <v>100000</v>
      </c>
      <c r="E9" s="301"/>
      <c r="G9" s="261">
        <v>0</v>
      </c>
      <c r="I9" t="s">
        <v>263</v>
      </c>
      <c r="J9" s="120"/>
      <c r="K9" s="261"/>
      <c r="L9" s="273">
        <v>0</v>
      </c>
      <c r="M9" s="301" t="s">
        <v>258</v>
      </c>
      <c r="N9" s="261">
        <f>O9+O10+O11+L20+L22</f>
        <v>-117716</v>
      </c>
      <c r="O9" s="297">
        <v>-100000</v>
      </c>
    </row>
    <row r="10" spans="2:15" ht="12.75">
      <c r="B10" s="120" t="s">
        <v>259</v>
      </c>
      <c r="D10" s="302">
        <v>22716</v>
      </c>
      <c r="E10" s="301"/>
      <c r="G10" s="261">
        <v>0</v>
      </c>
      <c r="J10" s="120"/>
      <c r="L10" s="273">
        <v>0</v>
      </c>
      <c r="M10" s="301" t="s">
        <v>259</v>
      </c>
      <c r="O10" s="297">
        <v>-22716</v>
      </c>
    </row>
    <row r="11" spans="2:15" ht="12.75">
      <c r="B11" s="120" t="s">
        <v>260</v>
      </c>
      <c r="D11" s="302">
        <v>40000</v>
      </c>
      <c r="E11" s="301"/>
      <c r="G11" s="261">
        <v>0</v>
      </c>
      <c r="J11" s="120"/>
      <c r="L11" s="273">
        <v>0</v>
      </c>
      <c r="M11" s="301" t="s">
        <v>260</v>
      </c>
      <c r="O11" s="297">
        <v>-40000</v>
      </c>
    </row>
    <row r="12" spans="2:15" ht="12.75">
      <c r="B12" s="120" t="s">
        <v>261</v>
      </c>
      <c r="D12" s="302">
        <v>108750</v>
      </c>
      <c r="E12" s="301"/>
      <c r="G12" s="261">
        <v>0</v>
      </c>
      <c r="J12" s="120"/>
      <c r="L12" s="273">
        <v>0</v>
      </c>
      <c r="M12" s="301" t="s">
        <v>261</v>
      </c>
      <c r="O12" s="251">
        <v>-108750</v>
      </c>
    </row>
    <row r="13" spans="2:15" ht="12.75">
      <c r="B13" s="120" t="s">
        <v>262</v>
      </c>
      <c r="D13" s="303">
        <f>493.66-2.72-0.4</f>
        <v>490.54</v>
      </c>
      <c r="E13" s="301"/>
      <c r="G13" s="261">
        <v>0</v>
      </c>
      <c r="J13" s="120"/>
      <c r="L13" s="273">
        <v>0</v>
      </c>
      <c r="M13" s="301" t="s">
        <v>262</v>
      </c>
      <c r="O13" s="251">
        <f>-(493.66-2.72-0.4)</f>
        <v>-490.54</v>
      </c>
    </row>
    <row r="14" spans="2:15" ht="12.75">
      <c r="B14" t="s">
        <v>264</v>
      </c>
      <c r="D14" s="300">
        <v>91110</v>
      </c>
      <c r="E14" s="301" t="s">
        <v>264</v>
      </c>
      <c r="G14" s="261">
        <v>-56750</v>
      </c>
      <c r="K14" t="s">
        <v>265</v>
      </c>
      <c r="L14" s="300">
        <v>99220.61</v>
      </c>
      <c r="M14" s="301"/>
      <c r="O14" s="261">
        <v>0</v>
      </c>
    </row>
    <row r="15" spans="4:15" ht="12.75">
      <c r="D15" s="300">
        <v>0</v>
      </c>
      <c r="E15" s="301" t="s">
        <v>264</v>
      </c>
      <c r="G15" s="261">
        <v>-17907</v>
      </c>
      <c r="L15" s="300">
        <v>0</v>
      </c>
      <c r="M15" s="301"/>
      <c r="O15" s="261">
        <v>0</v>
      </c>
    </row>
    <row r="16" spans="4:15" ht="12.75">
      <c r="D16" s="300">
        <v>0</v>
      </c>
      <c r="E16" s="301" t="s">
        <v>264</v>
      </c>
      <c r="G16" s="261">
        <v>-539</v>
      </c>
      <c r="L16" s="300">
        <v>0</v>
      </c>
      <c r="M16" s="301"/>
      <c r="O16" s="261">
        <v>0</v>
      </c>
    </row>
    <row r="17" spans="1:15" ht="12.75">
      <c r="A17" t="s">
        <v>266</v>
      </c>
      <c r="D17" s="300">
        <v>0</v>
      </c>
      <c r="E17" s="301" t="s">
        <v>264</v>
      </c>
      <c r="G17" s="263">
        <v>-1695187</v>
      </c>
      <c r="I17" t="s">
        <v>266</v>
      </c>
      <c r="L17" s="300">
        <v>854885.44</v>
      </c>
      <c r="M17" s="301"/>
      <c r="O17" s="263">
        <v>0</v>
      </c>
    </row>
    <row r="18" spans="4:15" ht="12.75">
      <c r="D18" s="303"/>
      <c r="E18" s="301"/>
      <c r="L18" s="300">
        <v>854000</v>
      </c>
      <c r="M18" s="301"/>
      <c r="N18" t="s">
        <v>265</v>
      </c>
      <c r="O18" s="261">
        <v>-99220.61</v>
      </c>
    </row>
    <row r="19" spans="4:15" ht="12.75">
      <c r="D19" s="303"/>
      <c r="E19" s="301"/>
      <c r="L19" s="300">
        <v>0</v>
      </c>
      <c r="M19" s="301"/>
      <c r="O19" s="261">
        <v>0</v>
      </c>
    </row>
    <row r="20" spans="1:15" ht="12.75">
      <c r="A20" s="193" t="s">
        <v>267</v>
      </c>
      <c r="D20" s="300">
        <v>0</v>
      </c>
      <c r="E20" s="301" t="s">
        <v>264</v>
      </c>
      <c r="G20" s="264">
        <v>-24353</v>
      </c>
      <c r="I20" s="193" t="s">
        <v>267</v>
      </c>
      <c r="L20" s="304">
        <v>35000</v>
      </c>
      <c r="M20" s="301"/>
      <c r="N20" s="193"/>
      <c r="O20" s="262">
        <v>0</v>
      </c>
    </row>
    <row r="21" spans="1:15" ht="12.75">
      <c r="A21" s="193" t="s">
        <v>268</v>
      </c>
      <c r="B21" t="s">
        <v>264</v>
      </c>
      <c r="D21" s="300">
        <v>10655</v>
      </c>
      <c r="E21" s="301" t="s">
        <v>264</v>
      </c>
      <c r="G21" s="261">
        <v>-57803</v>
      </c>
      <c r="I21" s="193" t="s">
        <v>268</v>
      </c>
      <c r="L21" s="300"/>
      <c r="M21" s="301"/>
      <c r="N21" s="193"/>
      <c r="O21" s="262">
        <v>0</v>
      </c>
    </row>
    <row r="22" spans="1:15" ht="12.75">
      <c r="A22" t="s">
        <v>269</v>
      </c>
      <c r="B22" t="s">
        <v>264</v>
      </c>
      <c r="D22" s="300">
        <v>1652812</v>
      </c>
      <c r="E22" s="301"/>
      <c r="F22" s="193"/>
      <c r="G22" s="262">
        <v>0</v>
      </c>
      <c r="I22" t="s">
        <v>269</v>
      </c>
      <c r="K22" s="193"/>
      <c r="L22" s="304">
        <v>10000</v>
      </c>
      <c r="M22" s="301"/>
      <c r="N22" t="s">
        <v>270</v>
      </c>
      <c r="O22" s="217">
        <v>-1708885.44</v>
      </c>
    </row>
    <row r="23" spans="2:15" ht="12.75">
      <c r="B23" t="s">
        <v>264</v>
      </c>
      <c r="C23" t="s">
        <v>270</v>
      </c>
      <c r="D23" s="300">
        <v>1708885</v>
      </c>
      <c r="E23" s="301"/>
      <c r="F23" s="193"/>
      <c r="G23" s="262">
        <v>0</v>
      </c>
      <c r="J23" s="193"/>
      <c r="K23" s="193"/>
      <c r="L23" s="269">
        <v>0</v>
      </c>
      <c r="M23" s="301"/>
      <c r="N23" s="193"/>
      <c r="O23" s="217">
        <v>0</v>
      </c>
    </row>
    <row r="24" spans="1:15" ht="12.75">
      <c r="A24" t="s">
        <v>271</v>
      </c>
      <c r="B24" t="s">
        <v>264</v>
      </c>
      <c r="C24" s="193"/>
      <c r="D24" s="269">
        <v>582360</v>
      </c>
      <c r="E24" s="301" t="s">
        <v>264</v>
      </c>
      <c r="F24" s="193"/>
      <c r="G24" s="217">
        <v>-65566</v>
      </c>
      <c r="I24" t="s">
        <v>271</v>
      </c>
      <c r="J24" s="193"/>
      <c r="K24" s="193"/>
      <c r="L24" s="269">
        <v>0</v>
      </c>
      <c r="M24" s="301"/>
      <c r="N24" s="193"/>
      <c r="O24" s="217">
        <v>0</v>
      </c>
    </row>
    <row r="25" spans="2:15" ht="12.75">
      <c r="B25" s="193"/>
      <c r="C25" s="193"/>
      <c r="D25" s="269">
        <v>0</v>
      </c>
      <c r="E25" s="301" t="s">
        <v>264</v>
      </c>
      <c r="F25" s="193"/>
      <c r="G25" s="217">
        <v>-13180</v>
      </c>
      <c r="J25" s="193"/>
      <c r="K25" s="193"/>
      <c r="L25" s="269">
        <v>0</v>
      </c>
      <c r="M25" s="301"/>
      <c r="N25" s="193"/>
      <c r="O25" s="217">
        <v>0</v>
      </c>
    </row>
    <row r="26" spans="2:15" ht="12.75">
      <c r="B26" s="193"/>
      <c r="C26" s="193"/>
      <c r="D26" s="269">
        <v>0</v>
      </c>
      <c r="E26" s="301" t="s">
        <v>264</v>
      </c>
      <c r="F26" s="193"/>
      <c r="G26" s="217">
        <v>-1088.5</v>
      </c>
      <c r="J26" s="193"/>
      <c r="K26" s="193"/>
      <c r="L26" s="269">
        <v>0</v>
      </c>
      <c r="M26" s="301"/>
      <c r="N26" s="193"/>
      <c r="O26" s="217">
        <v>0</v>
      </c>
    </row>
    <row r="27" spans="2:15" ht="12.75">
      <c r="B27" s="193"/>
      <c r="C27" s="193"/>
      <c r="D27" s="269">
        <v>0</v>
      </c>
      <c r="E27" s="301" t="s">
        <v>264</v>
      </c>
      <c r="F27" s="193"/>
      <c r="G27" s="217">
        <v>-2898.5</v>
      </c>
      <c r="L27" s="269">
        <v>0</v>
      </c>
      <c r="M27" s="301"/>
      <c r="O27" s="217">
        <v>0</v>
      </c>
    </row>
    <row r="28" spans="2:15" ht="12.75">
      <c r="B28" s="193"/>
      <c r="C28" s="193"/>
      <c r="D28" s="269">
        <v>0</v>
      </c>
      <c r="E28" s="301" t="s">
        <v>264</v>
      </c>
      <c r="F28" s="193"/>
      <c r="G28" s="217">
        <v>-3067.5</v>
      </c>
      <c r="L28" s="269">
        <v>0</v>
      </c>
      <c r="M28" s="301"/>
      <c r="O28" s="217">
        <v>0</v>
      </c>
    </row>
    <row r="29" spans="1:15" ht="12.75">
      <c r="A29" t="s">
        <v>272</v>
      </c>
      <c r="B29" t="s">
        <v>273</v>
      </c>
      <c r="D29" s="302">
        <v>500000</v>
      </c>
      <c r="E29" s="301" t="s">
        <v>264</v>
      </c>
      <c r="G29" s="217">
        <v>-11899</v>
      </c>
      <c r="I29" t="s">
        <v>272</v>
      </c>
      <c r="L29" s="269">
        <v>0</v>
      </c>
      <c r="M29" s="301"/>
      <c r="O29" s="261">
        <v>0</v>
      </c>
    </row>
    <row r="30" spans="1:15" ht="12.75">
      <c r="A30" s="193"/>
      <c r="B30" t="s">
        <v>273</v>
      </c>
      <c r="C30" t="s">
        <v>274</v>
      </c>
      <c r="D30" s="302">
        <v>65600</v>
      </c>
      <c r="E30" s="301" t="s">
        <v>264</v>
      </c>
      <c r="G30" s="217">
        <v>-207.57</v>
      </c>
      <c r="I30" s="193"/>
      <c r="L30" s="269">
        <v>0</v>
      </c>
      <c r="M30" s="301"/>
      <c r="O30" s="261">
        <v>0</v>
      </c>
    </row>
    <row r="31" spans="1:13" ht="12.75">
      <c r="A31" s="193"/>
      <c r="C31" t="s">
        <v>264</v>
      </c>
      <c r="D31" s="270"/>
      <c r="E31" s="301"/>
      <c r="G31" s="261">
        <v>-34</v>
      </c>
      <c r="I31" s="193"/>
      <c r="L31" s="269">
        <v>0</v>
      </c>
      <c r="M31" s="301"/>
    </row>
    <row r="32" spans="1:15" ht="12.75">
      <c r="A32" t="s">
        <v>275</v>
      </c>
      <c r="B32" t="s">
        <v>273</v>
      </c>
      <c r="D32" s="302">
        <v>1650000</v>
      </c>
      <c r="E32" s="301"/>
      <c r="G32" s="261">
        <v>0</v>
      </c>
      <c r="I32" t="s">
        <v>275</v>
      </c>
      <c r="L32" s="269">
        <v>0</v>
      </c>
      <c r="M32" s="301"/>
      <c r="O32" s="217">
        <v>-1595009.46</v>
      </c>
    </row>
    <row r="33" spans="4:15" ht="12.75">
      <c r="D33" s="302"/>
      <c r="E33" s="301"/>
      <c r="L33" s="269">
        <v>0</v>
      </c>
      <c r="M33" s="301"/>
      <c r="O33" s="217">
        <v>-500000</v>
      </c>
    </row>
    <row r="34" spans="4:15" ht="12.75">
      <c r="D34" s="303"/>
      <c r="E34" s="301"/>
      <c r="L34" s="303"/>
      <c r="M34" s="301"/>
      <c r="O34" s="217">
        <v>-500000</v>
      </c>
    </row>
    <row r="35" spans="4:15" ht="12.75">
      <c r="D35" s="303"/>
      <c r="E35" s="301"/>
      <c r="L35" s="303"/>
      <c r="M35" s="301"/>
      <c r="O35" s="217">
        <v>-500000</v>
      </c>
    </row>
    <row r="36" spans="4:15" ht="12.75">
      <c r="D36" s="303"/>
      <c r="E36" s="301"/>
      <c r="L36" s="303"/>
      <c r="M36" s="301"/>
      <c r="O36" s="217">
        <v>-750000</v>
      </c>
    </row>
    <row r="37" spans="4:15" ht="12.75">
      <c r="D37" s="303"/>
      <c r="E37" s="301"/>
      <c r="L37" s="303"/>
      <c r="M37" s="301"/>
      <c r="O37" s="217">
        <v>-400000</v>
      </c>
    </row>
    <row r="38" spans="4:15" ht="12.75">
      <c r="D38" s="303"/>
      <c r="E38" s="301"/>
      <c r="G38" t="s">
        <v>72</v>
      </c>
      <c r="L38" s="303"/>
      <c r="M38" s="301"/>
      <c r="O38" s="217">
        <v>-6500</v>
      </c>
    </row>
    <row r="39" spans="4:15" ht="12.75">
      <c r="D39" s="303"/>
      <c r="E39" s="301"/>
      <c r="G39" t="s">
        <v>72</v>
      </c>
      <c r="L39" s="303"/>
      <c r="M39" s="301"/>
      <c r="O39" s="217">
        <v>-10260</v>
      </c>
    </row>
    <row r="40" spans="1:15" ht="12.75">
      <c r="A40" t="s">
        <v>292</v>
      </c>
      <c r="B40" t="s">
        <v>264</v>
      </c>
      <c r="D40" s="271">
        <v>349990.54</v>
      </c>
      <c r="E40" s="301"/>
      <c r="G40" s="200">
        <v>-9726.81</v>
      </c>
      <c r="L40" s="303"/>
      <c r="M40" s="301"/>
      <c r="O40" s="217"/>
    </row>
    <row r="41" spans="2:15" ht="12.75">
      <c r="B41" t="s">
        <v>273</v>
      </c>
      <c r="D41" s="303"/>
      <c r="E41" s="301"/>
      <c r="L41" s="303"/>
      <c r="M41" s="301"/>
      <c r="O41" s="217">
        <v>-350000</v>
      </c>
    </row>
    <row r="42" spans="4:15" ht="12.75">
      <c r="D42" s="303"/>
      <c r="E42" s="301"/>
      <c r="L42" s="303"/>
      <c r="M42" s="301"/>
      <c r="O42" s="217"/>
    </row>
    <row r="43" spans="1:15" ht="12.75">
      <c r="A43" t="s">
        <v>296</v>
      </c>
      <c r="D43" s="303"/>
      <c r="E43" s="301" t="s">
        <v>264</v>
      </c>
      <c r="G43" s="200">
        <v>-72442</v>
      </c>
      <c r="L43" s="304">
        <v>30000</v>
      </c>
      <c r="M43" s="301"/>
      <c r="O43" s="217"/>
    </row>
    <row r="44" spans="4:15" ht="12.75">
      <c r="D44" s="303"/>
      <c r="E44" s="301" t="s">
        <v>264</v>
      </c>
      <c r="G44" s="200">
        <v>-771</v>
      </c>
      <c r="L44" s="271">
        <v>89420.48</v>
      </c>
      <c r="M44" s="301"/>
      <c r="O44" s="217"/>
    </row>
    <row r="45" spans="4:15" ht="12.75">
      <c r="D45" s="303"/>
      <c r="E45" s="301"/>
      <c r="L45" s="271">
        <v>24000</v>
      </c>
      <c r="M45" s="301"/>
      <c r="O45" s="217"/>
    </row>
    <row r="46" spans="4:15" ht="12.75">
      <c r="D46" s="303"/>
      <c r="E46" s="301"/>
      <c r="L46" s="271">
        <v>51105</v>
      </c>
      <c r="M46" s="301"/>
      <c r="O46" s="217"/>
    </row>
    <row r="47" spans="4:15" ht="12.75">
      <c r="D47" s="303"/>
      <c r="E47" s="301"/>
      <c r="L47" s="303"/>
      <c r="M47" s="301"/>
      <c r="O47" s="217"/>
    </row>
    <row r="48" spans="4:15" ht="12.75">
      <c r="D48" s="303"/>
      <c r="E48" s="301"/>
      <c r="L48" s="303"/>
      <c r="M48" s="301"/>
      <c r="O48" s="217"/>
    </row>
    <row r="49" spans="4:13" ht="12.75">
      <c r="D49" s="303"/>
      <c r="E49" s="301"/>
      <c r="L49" s="303"/>
      <c r="M49" s="301"/>
    </row>
    <row r="50" spans="2:15" ht="15">
      <c r="B50" s="95" t="s">
        <v>158</v>
      </c>
      <c r="D50" s="267">
        <f>SUM(D4:D49)</f>
        <v>6883369.08</v>
      </c>
      <c r="E50" s="301"/>
      <c r="G50" s="267">
        <f>SUM(G4:G49)</f>
        <v>-2305376.42</v>
      </c>
      <c r="J50" s="95" t="s">
        <v>158</v>
      </c>
      <c r="K50" s="95"/>
      <c r="L50" s="272">
        <f>SUM(L4:L49)</f>
        <v>2047631.5299999998</v>
      </c>
      <c r="M50" s="301"/>
      <c r="O50" s="272">
        <f>SUM(O4:O49)</f>
        <v>-6691832.05</v>
      </c>
    </row>
    <row r="51" spans="2:12" ht="12.75">
      <c r="B51" s="95" t="s">
        <v>276</v>
      </c>
      <c r="D51" s="265">
        <f>D50+G50</f>
        <v>4577992.66</v>
      </c>
      <c r="J51" s="95" t="s">
        <v>276</v>
      </c>
      <c r="K51" s="95"/>
      <c r="L51" s="266">
        <f>L50+O50</f>
        <v>-4644200.52</v>
      </c>
    </row>
    <row r="53" spans="10:12" ht="12.75">
      <c r="J53" t="s">
        <v>277</v>
      </c>
      <c r="L53" s="323">
        <f>D51+L51</f>
        <v>-66207.8599999994</v>
      </c>
    </row>
    <row r="54" spans="2:14" ht="12.75">
      <c r="B54" s="95" t="s">
        <v>278</v>
      </c>
      <c r="E54" t="s">
        <v>279</v>
      </c>
      <c r="G54" s="77">
        <v>-65600</v>
      </c>
      <c r="J54" t="s">
        <v>280</v>
      </c>
      <c r="L54" s="261">
        <f>-N9</f>
        <v>117716</v>
      </c>
      <c r="N54" s="200"/>
    </row>
    <row r="55" spans="5:12" ht="12.75">
      <c r="E55" t="s">
        <v>283</v>
      </c>
      <c r="G55" s="101">
        <f>D50+G50+G54</f>
        <v>4512392.66</v>
      </c>
      <c r="J55" t="s">
        <v>283</v>
      </c>
      <c r="L55" s="268">
        <f>L50+O50+L54</f>
        <v>-4526484.52</v>
      </c>
    </row>
    <row r="57" spans="10:13" ht="12.75">
      <c r="J57" t="s">
        <v>281</v>
      </c>
      <c r="L57" s="101">
        <f>G55+L55</f>
        <v>-14091.859999999404</v>
      </c>
      <c r="M57" t="s">
        <v>282</v>
      </c>
    </row>
    <row r="60" spans="1:15" ht="12.75">
      <c r="A60" t="s">
        <v>298</v>
      </c>
      <c r="B60" t="s">
        <v>299</v>
      </c>
      <c r="D60" s="303"/>
      <c r="E60" s="301"/>
      <c r="L60" s="305">
        <v>28216</v>
      </c>
      <c r="M60" s="301"/>
      <c r="O60" s="217"/>
    </row>
    <row r="61" ht="14.25" customHeight="1"/>
  </sheetData>
  <mergeCells count="6">
    <mergeCell ref="B1:G1"/>
    <mergeCell ref="B2:D2"/>
    <mergeCell ref="E2:G2"/>
    <mergeCell ref="J1:O1"/>
    <mergeCell ref="J2:L2"/>
    <mergeCell ref="M2:O2"/>
  </mergeCells>
  <printOptions/>
  <pageMargins left="0.25" right="0.25" top="0.5" bottom="0.5" header="0.25" footer="0.25"/>
  <pageSetup horizontalDpi="600" verticalDpi="600" orientation="landscape" scale="85" r:id="rId3"/>
  <headerFooter alignWithMargins="0">
    <oddFooter>&amp;L&amp;Z&amp;F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="90" zoomScaleNormal="90" workbookViewId="0" topLeftCell="A1">
      <selection activeCell="E43" sqref="E43"/>
    </sheetView>
  </sheetViews>
  <sheetFormatPr defaultColWidth="9.140625" defaultRowHeight="12.75"/>
  <cols>
    <col min="1" max="1" width="34.57421875" style="152" customWidth="1"/>
    <col min="2" max="2" width="23.57421875" style="152" customWidth="1"/>
    <col min="3" max="3" width="15.28125" style="152" customWidth="1"/>
    <col min="4" max="4" width="51.28125" style="84" customWidth="1"/>
    <col min="5" max="5" width="16.8515625" style="84" bestFit="1" customWidth="1"/>
    <col min="6" max="6" width="17.28125" style="84" customWidth="1"/>
    <col min="7" max="7" width="9.140625" style="84" customWidth="1"/>
    <col min="8" max="8" width="19.421875" style="0" customWidth="1"/>
    <col min="10" max="10" width="10.57421875" style="0" customWidth="1"/>
    <col min="12" max="16384" width="9.140625" style="84" customWidth="1"/>
  </cols>
  <sheetData>
    <row r="1" spans="1:6" ht="12.75">
      <c r="A1" s="126" t="s">
        <v>15</v>
      </c>
      <c r="B1" s="127" t="s">
        <v>170</v>
      </c>
      <c r="C1" s="128"/>
      <c r="D1" s="126"/>
      <c r="E1" s="126"/>
      <c r="F1" s="126"/>
    </row>
    <row r="2" spans="1:6" ht="12.75">
      <c r="A2" s="126" t="s">
        <v>134</v>
      </c>
      <c r="B2" s="129" t="s">
        <v>196</v>
      </c>
      <c r="C2" s="126"/>
      <c r="D2" s="126"/>
      <c r="E2" s="126"/>
      <c r="F2" s="126"/>
    </row>
    <row r="3" spans="1:6" ht="12.75">
      <c r="A3" s="126" t="s">
        <v>135</v>
      </c>
      <c r="B3" s="130">
        <v>40230</v>
      </c>
      <c r="C3" s="131"/>
      <c r="D3" s="126"/>
      <c r="E3" s="126"/>
      <c r="F3" s="126"/>
    </row>
    <row r="4" spans="1:6" ht="12.75">
      <c r="A4" s="126" t="s">
        <v>136</v>
      </c>
      <c r="B4" s="129" t="str">
        <f>'[1]LEAD'!C13</f>
        <v>To Reconcile Intercompany AR per the Sub Ledger to the General Ledger</v>
      </c>
      <c r="C4" s="126"/>
      <c r="D4" s="126"/>
      <c r="E4" s="126"/>
      <c r="F4" s="126"/>
    </row>
    <row r="5" spans="1:6" ht="12.75">
      <c r="A5" s="126" t="s">
        <v>137</v>
      </c>
      <c r="B5" s="329" t="str">
        <f ca="1">CELL("filename")</f>
        <v>Z:\MonthEnd\RECON\FY10\Feb 10\[INTERCOMPANY SUM Feb-10.xls]Rec Summary</v>
      </c>
      <c r="C5" s="329"/>
      <c r="D5" s="330"/>
      <c r="E5" s="330"/>
      <c r="F5" s="330"/>
    </row>
    <row r="6" spans="1:6" ht="12.75">
      <c r="A6" s="126"/>
      <c r="B6" s="330"/>
      <c r="C6" s="330"/>
      <c r="D6" s="330"/>
      <c r="E6" s="330"/>
      <c r="F6" s="330"/>
    </row>
    <row r="7" spans="1:6" ht="12.75">
      <c r="A7" s="126"/>
      <c r="B7" s="330"/>
      <c r="C7" s="330"/>
      <c r="D7" s="330"/>
      <c r="E7" s="330"/>
      <c r="F7" s="330"/>
    </row>
    <row r="8" spans="1:6" ht="12.75">
      <c r="A8" s="133" t="s">
        <v>138</v>
      </c>
      <c r="B8" s="134" t="s">
        <v>139</v>
      </c>
      <c r="C8" s="126"/>
      <c r="D8" s="126"/>
      <c r="E8" s="126"/>
      <c r="F8" s="126"/>
    </row>
    <row r="9" spans="1:8" ht="12.75">
      <c r="A9" s="133" t="s">
        <v>140</v>
      </c>
      <c r="B9" s="135" t="s">
        <v>171</v>
      </c>
      <c r="C9" s="133"/>
      <c r="D9" s="126"/>
      <c r="E9" s="126"/>
      <c r="F9" s="126"/>
      <c r="H9" s="97"/>
    </row>
    <row r="10" spans="1:8" ht="12.75">
      <c r="A10" s="133" t="s">
        <v>141</v>
      </c>
      <c r="B10" s="129" t="s">
        <v>142</v>
      </c>
      <c r="C10" s="133"/>
      <c r="D10" s="126"/>
      <c r="E10" s="136"/>
      <c r="F10" s="126"/>
      <c r="H10" s="97"/>
    </row>
    <row r="11" spans="1:6" ht="12.75">
      <c r="A11" s="133"/>
      <c r="B11" s="137" t="s">
        <v>143</v>
      </c>
      <c r="C11" s="137" t="s">
        <v>144</v>
      </c>
      <c r="D11" s="138"/>
      <c r="E11" s="138"/>
      <c r="F11" s="138"/>
    </row>
    <row r="12" spans="1:6" ht="12.75">
      <c r="A12" s="133" t="s">
        <v>145</v>
      </c>
      <c r="B12" s="133">
        <f>IF((B8="GL to Subledger -  Closed System"),0,IF((B8="GL to Subledger -  Open System"),30,IF((B8="GL to 3rd Party"),60,IF((B8="GL to Amortization"),30,IF((B8="Clearing -  Closed System"),0,IF((B8="Clearing - Open System"),60,0))))))</f>
        <v>60</v>
      </c>
      <c r="C12" s="139">
        <f>+$B$3-B12</f>
        <v>40170</v>
      </c>
      <c r="D12" s="138"/>
      <c r="E12" s="138"/>
      <c r="F12" s="138"/>
    </row>
    <row r="13" spans="1:6" ht="12.75">
      <c r="A13" s="133" t="s">
        <v>146</v>
      </c>
      <c r="B13" s="133">
        <f>IF((B8="GL to Subledger -  Closed System"),90,IF((B8="GL to Subledger -  Open System"),90,IF((B8="GL to 3rd Party"),90,IF((B8="GL to Amortization"),90,IF((B8="Clearing -  Closed System"),90,IF((B8="Clearing - Open System"),90,0))))))</f>
        <v>90</v>
      </c>
      <c r="C13" s="139">
        <f>+$B$3-B13</f>
        <v>40140</v>
      </c>
      <c r="D13" s="138"/>
      <c r="E13" s="138"/>
      <c r="F13" s="138"/>
    </row>
    <row r="14" spans="1:6" ht="12.75">
      <c r="A14" s="133"/>
      <c r="B14" s="133"/>
      <c r="C14" s="133"/>
      <c r="D14" s="138"/>
      <c r="E14" s="138"/>
      <c r="F14" s="138"/>
    </row>
    <row r="15" spans="1:6" ht="12.75">
      <c r="A15" s="140" t="s">
        <v>147</v>
      </c>
      <c r="B15" s="133"/>
      <c r="C15" s="133"/>
      <c r="D15" s="138"/>
      <c r="E15" s="138"/>
      <c r="F15" s="138"/>
    </row>
    <row r="16" spans="1:6" ht="12.75">
      <c r="A16" s="291" t="s">
        <v>294</v>
      </c>
      <c r="B16" s="291">
        <f>IF((B8="GL to Subledger -  Closed System"),0,IF((B8="GL to Subledger -  Open System"),30,IF((B8="GL to 3rd Party"),30,IF((B8="GL to Amortization"),30,IF((B8="Clearing -  Closed System"),0,IF((B8="Clearing - Open System"),30,0))))))</f>
        <v>30</v>
      </c>
      <c r="C16" s="139">
        <f>+$B$3-B16</f>
        <v>40200</v>
      </c>
      <c r="D16" s="138"/>
      <c r="E16" s="138"/>
      <c r="F16" s="138"/>
    </row>
    <row r="17" spans="1:6" ht="12.75">
      <c r="A17" s="291" t="s">
        <v>295</v>
      </c>
      <c r="B17" s="133"/>
      <c r="C17" s="133"/>
      <c r="D17" s="138"/>
      <c r="E17" s="138"/>
      <c r="F17" s="138"/>
    </row>
    <row r="18" spans="1:6" ht="12.75">
      <c r="A18" s="133" t="str">
        <f>IF((B8="GL to Subledger - Closed System"),"General Ledger must equal Sub Ledger",IF((B8="GL to Subledger -  Open System")," ",IF((B8="GL to 3rd Party")," ",IF((B8="GL to Amortization"),"Any financial stetment errors ",IF((B8="Clearing -  Closed System"),"General Ledger must equal Sub Ledger",IF((B8="Clearing - Open System")," ",0))))))</f>
        <v> </v>
      </c>
      <c r="B18" s="133"/>
      <c r="C18" s="133"/>
      <c r="D18" s="138"/>
      <c r="E18" s="138"/>
      <c r="F18" s="138"/>
    </row>
    <row r="19" spans="1:6" ht="12.75">
      <c r="A19" s="138" t="s">
        <v>148</v>
      </c>
      <c r="B19" s="292" t="str">
        <f>IF(OR(ABS($E$92)&gt;0,ABS($E$42)&gt;0,ABS($F$79)&gt;24999.99,ABS($F$40)&gt;249999.99),"Yes","No")</f>
        <v>Yes</v>
      </c>
      <c r="C19" s="133"/>
      <c r="D19" s="138"/>
      <c r="E19" s="138"/>
      <c r="F19" s="138"/>
    </row>
    <row r="20" spans="1:6" ht="12.75">
      <c r="A20" s="138" t="s">
        <v>149</v>
      </c>
      <c r="B20" s="292" t="str">
        <f>IF(OR(ABS($E$92)&gt;0,ABS($E$42)&gt;0,ABS($F$79)&gt;24999.99,ABS($F$40)&gt;249999.99,ABS(F26-F58)&lt;&gt;0),"Yes","No")</f>
        <v>Yes</v>
      </c>
      <c r="C20" s="133"/>
      <c r="D20" s="138"/>
      <c r="E20" s="138"/>
      <c r="F20" s="138"/>
    </row>
    <row r="21" spans="1:6" ht="12.75">
      <c r="A21" s="138" t="s">
        <v>150</v>
      </c>
      <c r="B21" s="292" t="str">
        <f>IF(OR(ABS($E$92)&gt;0,ABS($E$42)&gt;0,ABS($F$79)&gt;24999.99,ABS($F$40)&gt;249999.99),"Yes","No")</f>
        <v>Yes</v>
      </c>
      <c r="C21" s="133"/>
      <c r="D21" s="138"/>
      <c r="E21" s="138"/>
      <c r="F21" s="138"/>
    </row>
    <row r="22" spans="1:6" ht="12.75">
      <c r="A22" s="138" t="s">
        <v>151</v>
      </c>
      <c r="B22" s="292" t="str">
        <f>IF(OR(ABS($E$92)&gt;0,ABS($E$42)&gt;0,ABS($F$79)&gt;24999.99,ABS($F$40)&gt;249999.99,$E$95="Yes"),"Yes","No")</f>
        <v>Yes</v>
      </c>
      <c r="C22" s="133"/>
      <c r="D22" s="138"/>
      <c r="E22" s="138"/>
      <c r="F22" s="138"/>
    </row>
    <row r="23" spans="1:6" ht="12.75">
      <c r="A23" s="138" t="s">
        <v>152</v>
      </c>
      <c r="B23" s="292" t="str">
        <f>IF(OR(ABS($E$92)&gt;0,ABS($E$42)&gt;0,ABS($F$79)&gt;24999.99,ABS($F$40)&gt;249999.99,ABS(F29-F61)&lt;&gt;0),"Yes","No")</f>
        <v>Yes</v>
      </c>
      <c r="C23" s="133"/>
      <c r="D23" s="138"/>
      <c r="E23" s="138"/>
      <c r="F23" s="138"/>
    </row>
    <row r="24" spans="1:6" ht="12.75">
      <c r="A24" s="138" t="s">
        <v>139</v>
      </c>
      <c r="B24" s="292" t="str">
        <f>IF(OR(ABS($E$92)&gt;0,ABS($E$42)&gt;0,ABS($F$79)&gt;24999.99,ABS($F$40)&gt;249999.99),"Yes","No")</f>
        <v>Yes</v>
      </c>
      <c r="C24" s="133"/>
      <c r="D24" s="138"/>
      <c r="E24" s="138"/>
      <c r="F24" s="138"/>
    </row>
    <row r="25" spans="1:6" ht="12.75">
      <c r="A25" s="133"/>
      <c r="B25" s="133"/>
      <c r="C25" s="133"/>
      <c r="D25" s="138"/>
      <c r="E25" s="169"/>
      <c r="F25" s="138"/>
    </row>
    <row r="26" spans="1:6" ht="12.75">
      <c r="A26" s="142" t="s">
        <v>153</v>
      </c>
      <c r="B26" s="142"/>
      <c r="C26" s="142"/>
      <c r="D26" s="126"/>
      <c r="E26" s="126"/>
      <c r="F26" s="197">
        <v>-2990582.24</v>
      </c>
    </row>
    <row r="27" spans="1:6" ht="12.75">
      <c r="A27" s="142"/>
      <c r="B27" s="142"/>
      <c r="C27" s="142"/>
      <c r="D27" s="126"/>
      <c r="E27" s="126"/>
      <c r="F27" s="144"/>
    </row>
    <row r="28" spans="1:6" ht="12.75">
      <c r="A28" s="142" t="s">
        <v>154</v>
      </c>
      <c r="B28" s="142"/>
      <c r="C28" s="142"/>
      <c r="D28" s="126"/>
      <c r="E28" s="126"/>
      <c r="F28" s="138"/>
    </row>
    <row r="29" spans="1:6" ht="12.75">
      <c r="A29" s="133"/>
      <c r="B29" s="133" t="s">
        <v>155</v>
      </c>
      <c r="C29" s="133" t="s">
        <v>106</v>
      </c>
      <c r="D29" s="133" t="s">
        <v>156</v>
      </c>
      <c r="E29" s="126" t="s">
        <v>157</v>
      </c>
      <c r="F29" s="138"/>
    </row>
    <row r="30" spans="1:6" ht="6" customHeight="1">
      <c r="A30" s="145"/>
      <c r="B30" s="145"/>
      <c r="C30" s="145"/>
      <c r="D30" s="145"/>
      <c r="E30" s="145"/>
      <c r="F30" s="145"/>
    </row>
    <row r="31" spans="1:6" ht="6.75" customHeight="1">
      <c r="A31" s="145"/>
      <c r="B31" s="145"/>
      <c r="C31" s="145"/>
      <c r="D31" s="145"/>
      <c r="E31" s="145"/>
      <c r="F31" s="145"/>
    </row>
    <row r="32" spans="1:6" ht="6.75" customHeight="1">
      <c r="A32" s="145"/>
      <c r="B32" s="145"/>
      <c r="C32" s="145"/>
      <c r="D32" s="145"/>
      <c r="E32" s="145"/>
      <c r="F32" s="145"/>
    </row>
    <row r="33" spans="1:5" ht="12.75">
      <c r="A33" s="146"/>
      <c r="B33" s="293" t="str">
        <f>IF(C33&lt;$C$16,"past due","current")</f>
        <v>current</v>
      </c>
      <c r="C33" s="147">
        <f>B3</f>
        <v>40230</v>
      </c>
      <c r="D33" s="148" t="s">
        <v>194</v>
      </c>
      <c r="E33" s="143">
        <f>-'INTERCOMPANY LEAD'!H23</f>
        <v>-1082789.7200000137</v>
      </c>
    </row>
    <row r="34" spans="1:5" ht="12.75">
      <c r="A34" s="146"/>
      <c r="B34" s="293" t="str">
        <f>IF(C34&lt;$C$16,"past due","current")</f>
        <v>current</v>
      </c>
      <c r="C34" s="147">
        <f>B3</f>
        <v>40230</v>
      </c>
      <c r="D34" s="148" t="s">
        <v>335</v>
      </c>
      <c r="E34" s="143">
        <f>-'INTERCOMPANY LEAD'!H28</f>
        <v>-4789.469999999739</v>
      </c>
    </row>
    <row r="35" spans="1:5" ht="12.75">
      <c r="A35" s="146"/>
      <c r="B35" s="293" t="str">
        <f>IF(C35&lt;$C$16,"past due","current")</f>
        <v>current</v>
      </c>
      <c r="C35" s="147">
        <f>B3</f>
        <v>40230</v>
      </c>
      <c r="D35" s="148" t="s">
        <v>293</v>
      </c>
      <c r="E35" s="143">
        <f>-'INTERCOMPANY LEAD'!H39</f>
        <v>322.7700000000186</v>
      </c>
    </row>
    <row r="36" spans="1:5" ht="12.75">
      <c r="A36" s="146"/>
      <c r="B36" s="293" t="str">
        <f>IF(C36&lt;$C$16,"past due","current")</f>
        <v>current</v>
      </c>
      <c r="C36" s="147">
        <f>B3</f>
        <v>40230</v>
      </c>
      <c r="D36" s="148" t="s">
        <v>336</v>
      </c>
      <c r="E36" s="143">
        <v>135.2</v>
      </c>
    </row>
    <row r="37" spans="1:11" s="152" customFormat="1" ht="6" customHeight="1">
      <c r="A37" s="149"/>
      <c r="B37" s="150"/>
      <c r="C37" s="150"/>
      <c r="D37" s="149"/>
      <c r="E37" s="151"/>
      <c r="F37" s="145"/>
      <c r="H37"/>
      <c r="I37"/>
      <c r="J37"/>
      <c r="K37"/>
    </row>
    <row r="38" spans="1:11" s="152" customFormat="1" ht="5.25" customHeight="1">
      <c r="A38" s="149"/>
      <c r="B38" s="150"/>
      <c r="C38" s="150"/>
      <c r="D38" s="149"/>
      <c r="E38" s="151"/>
      <c r="F38" s="145"/>
      <c r="H38"/>
      <c r="I38"/>
      <c r="J38"/>
      <c r="K38"/>
    </row>
    <row r="39" spans="1:11" s="152" customFormat="1" ht="6" customHeight="1">
      <c r="A39" s="149"/>
      <c r="B39" s="150"/>
      <c r="C39" s="150"/>
      <c r="D39" s="149"/>
      <c r="E39" s="151"/>
      <c r="F39" s="145"/>
      <c r="H39"/>
      <c r="I39"/>
      <c r="J39"/>
      <c r="K39"/>
    </row>
    <row r="40" spans="1:6" ht="12.75">
      <c r="A40" s="153"/>
      <c r="B40" s="153"/>
      <c r="C40" s="153"/>
      <c r="D40" s="153"/>
      <c r="E40" s="126" t="s">
        <v>158</v>
      </c>
      <c r="F40" s="154">
        <f>SUM(E33:E36)</f>
        <v>-1087121.2200000135</v>
      </c>
    </row>
    <row r="41" spans="1:6" ht="12.75">
      <c r="A41" s="153"/>
      <c r="B41" s="153"/>
      <c r="C41" s="153"/>
      <c r="D41" s="153"/>
      <c r="E41" s="126"/>
      <c r="F41" s="155"/>
    </row>
    <row r="42" spans="1:6" ht="12.75">
      <c r="A42" s="153"/>
      <c r="B42" s="153"/>
      <c r="C42" s="153"/>
      <c r="D42" s="126" t="s">
        <v>159</v>
      </c>
      <c r="E42" s="156">
        <f>SUMIF(B33:B36,"&lt;&gt;current",E33:E36)</f>
        <v>0</v>
      </c>
      <c r="F42" s="144"/>
    </row>
    <row r="43" spans="1:6" ht="12.75">
      <c r="A43" s="153"/>
      <c r="B43" s="153"/>
      <c r="C43" s="153"/>
      <c r="D43" s="126" t="s">
        <v>123</v>
      </c>
      <c r="E43" s="157">
        <f>COUNTIF(B33:B36,"past due")</f>
        <v>0</v>
      </c>
      <c r="F43" s="144"/>
    </row>
    <row r="44" spans="1:6" ht="12.75">
      <c r="A44" s="153"/>
      <c r="B44" s="153"/>
      <c r="C44" s="153"/>
      <c r="D44" s="138"/>
      <c r="E44" s="158"/>
      <c r="F44" s="144"/>
    </row>
    <row r="45" spans="1:6" ht="12.75">
      <c r="A45" s="142" t="s">
        <v>160</v>
      </c>
      <c r="B45" s="142"/>
      <c r="C45" s="142"/>
      <c r="D45" s="126"/>
      <c r="E45" s="159"/>
      <c r="F45" s="160">
        <f>+F26+F40</f>
        <v>-4077703.460000014</v>
      </c>
    </row>
    <row r="46" spans="1:8" ht="12.75">
      <c r="A46" s="142"/>
      <c r="B46" s="142"/>
      <c r="C46" s="142"/>
      <c r="D46" s="126"/>
      <c r="E46" s="159"/>
      <c r="F46" s="144"/>
      <c r="H46" s="208"/>
    </row>
    <row r="47" spans="1:6" ht="12.75">
      <c r="A47" s="142" t="s">
        <v>161</v>
      </c>
      <c r="B47" s="133"/>
      <c r="C47" s="133" t="s">
        <v>106</v>
      </c>
      <c r="D47" s="133" t="s">
        <v>156</v>
      </c>
      <c r="E47" s="126" t="s">
        <v>157</v>
      </c>
      <c r="F47" s="138"/>
    </row>
    <row r="48" spans="1:6" ht="6" customHeight="1">
      <c r="A48" s="145"/>
      <c r="B48" s="145"/>
      <c r="C48" s="145"/>
      <c r="D48" s="145"/>
      <c r="E48" s="145"/>
      <c r="F48" s="145"/>
    </row>
    <row r="49" spans="1:6" ht="6.75" customHeight="1">
      <c r="A49" s="145"/>
      <c r="B49" s="145"/>
      <c r="C49" s="145"/>
      <c r="D49" s="145"/>
      <c r="E49" s="145"/>
      <c r="F49" s="145"/>
    </row>
    <row r="50" spans="1:6" ht="6.75" customHeight="1">
      <c r="A50" s="145"/>
      <c r="B50" s="145"/>
      <c r="C50" s="145"/>
      <c r="D50" s="145"/>
      <c r="E50" s="145"/>
      <c r="F50" s="145"/>
    </row>
    <row r="51" spans="1:5" ht="12.75">
      <c r="A51" s="161" t="s">
        <v>162</v>
      </c>
      <c r="B51" s="162"/>
      <c r="C51" s="147">
        <f>C33</f>
        <v>40230</v>
      </c>
      <c r="D51" s="148" t="s">
        <v>176</v>
      </c>
      <c r="E51" s="143">
        <f>-'INTERCOMPANY LEAD'!E51</f>
        <v>-4077703.460000001</v>
      </c>
    </row>
    <row r="52" spans="1:5" ht="12.75">
      <c r="A52" s="161"/>
      <c r="B52" s="162"/>
      <c r="C52" s="147"/>
      <c r="D52" s="148"/>
      <c r="E52" s="143"/>
    </row>
    <row r="53" spans="1:5" ht="12.75">
      <c r="A53" s="161"/>
      <c r="B53" s="162"/>
      <c r="C53" s="147"/>
      <c r="D53" s="148"/>
      <c r="E53" s="143">
        <v>0</v>
      </c>
    </row>
    <row r="54" spans="1:11" s="152" customFormat="1" ht="6" customHeight="1">
      <c r="A54" s="149"/>
      <c r="B54" s="150"/>
      <c r="C54" s="150"/>
      <c r="D54" s="149"/>
      <c r="E54" s="151"/>
      <c r="F54" s="145"/>
      <c r="H54"/>
      <c r="I54"/>
      <c r="J54"/>
      <c r="K54"/>
    </row>
    <row r="55" spans="1:11" s="152" customFormat="1" ht="5.25" customHeight="1">
      <c r="A55" s="149"/>
      <c r="B55" s="150"/>
      <c r="C55" s="150"/>
      <c r="D55" s="149"/>
      <c r="E55" s="151"/>
      <c r="F55" s="145"/>
      <c r="H55"/>
      <c r="I55"/>
      <c r="J55"/>
      <c r="K55"/>
    </row>
    <row r="56" spans="1:11" s="152" customFormat="1" ht="6" customHeight="1">
      <c r="A56" s="149"/>
      <c r="B56" s="150"/>
      <c r="C56" s="150"/>
      <c r="D56" s="149"/>
      <c r="E56" s="151"/>
      <c r="F56" s="145"/>
      <c r="H56"/>
      <c r="I56"/>
      <c r="J56"/>
      <c r="K56"/>
    </row>
    <row r="57" spans="1:6" ht="12.75">
      <c r="A57" s="142"/>
      <c r="B57" s="142"/>
      <c r="C57" s="142"/>
      <c r="D57" s="126"/>
      <c r="E57" s="159"/>
      <c r="F57" s="144"/>
    </row>
    <row r="58" spans="1:6" ht="12.75">
      <c r="A58" s="142"/>
      <c r="B58" s="142"/>
      <c r="C58" s="142"/>
      <c r="D58" s="126"/>
      <c r="E58" s="126" t="s">
        <v>158</v>
      </c>
      <c r="F58" s="160">
        <f>SUM(E51:E53)</f>
        <v>-4077703.460000001</v>
      </c>
    </row>
    <row r="59" spans="1:6" ht="12.75">
      <c r="A59" s="142"/>
      <c r="B59" s="168"/>
      <c r="C59" s="142"/>
      <c r="D59" s="126"/>
      <c r="E59" s="159"/>
      <c r="F59" s="144"/>
    </row>
    <row r="60" spans="1:6" ht="12.75">
      <c r="A60" s="142" t="s">
        <v>163</v>
      </c>
      <c r="B60" s="142"/>
      <c r="C60" s="142"/>
      <c r="D60" s="126"/>
      <c r="E60" s="126"/>
      <c r="F60" s="138"/>
    </row>
    <row r="61" spans="1:6" ht="12.75">
      <c r="A61" s="133"/>
      <c r="B61" s="133" t="s">
        <v>155</v>
      </c>
      <c r="C61" s="133" t="s">
        <v>106</v>
      </c>
      <c r="D61" s="133" t="s">
        <v>156</v>
      </c>
      <c r="E61" s="126" t="s">
        <v>157</v>
      </c>
      <c r="F61" s="138"/>
    </row>
    <row r="62" spans="1:6" ht="6" customHeight="1">
      <c r="A62" s="145"/>
      <c r="B62" s="145"/>
      <c r="C62" s="145"/>
      <c r="D62" s="145"/>
      <c r="E62" s="145"/>
      <c r="F62" s="145"/>
    </row>
    <row r="63" spans="1:6" ht="6.75" customHeight="1">
      <c r="A63" s="145"/>
      <c r="B63" s="145"/>
      <c r="C63" s="145"/>
      <c r="D63" s="145"/>
      <c r="E63" s="145"/>
      <c r="F63" s="145"/>
    </row>
    <row r="64" spans="1:6" ht="6.75" customHeight="1">
      <c r="A64" s="145"/>
      <c r="B64" s="145"/>
      <c r="C64" s="145"/>
      <c r="D64" s="145"/>
      <c r="E64" s="145"/>
      <c r="F64" s="145"/>
    </row>
    <row r="65" spans="1:5" ht="12.75">
      <c r="A65" s="161"/>
      <c r="B65" s="293" t="str">
        <f>IF(C65&lt;$C$16,"past due","current")</f>
        <v>current</v>
      </c>
      <c r="C65" s="147">
        <f>C33</f>
        <v>40230</v>
      </c>
      <c r="D65" s="148"/>
      <c r="E65" s="143"/>
    </row>
    <row r="66" spans="1:8" ht="12.75">
      <c r="A66" s="161"/>
      <c r="B66" s="293" t="str">
        <f>IF(C66&lt;$C$16,"past due","current")</f>
        <v>current</v>
      </c>
      <c r="C66" s="147">
        <f>C33</f>
        <v>40230</v>
      </c>
      <c r="D66" s="148"/>
      <c r="E66" s="143"/>
      <c r="H66" s="208"/>
    </row>
    <row r="67" spans="1:5" ht="12.75">
      <c r="A67" s="161"/>
      <c r="B67" s="293" t="str">
        <f>IF(C67&lt;$C$16,"past due","current")</f>
        <v>current</v>
      </c>
      <c r="C67" s="147">
        <f>C33</f>
        <v>40230</v>
      </c>
      <c r="D67" s="148"/>
      <c r="E67" s="143"/>
    </row>
    <row r="68" spans="1:5" ht="12.75">
      <c r="A68" s="161"/>
      <c r="B68" s="293" t="str">
        <f>IF(C68&lt;$C$16,"past due","current")</f>
        <v>current</v>
      </c>
      <c r="C68" s="147">
        <f>C33</f>
        <v>40230</v>
      </c>
      <c r="D68" s="148"/>
      <c r="E68" s="143"/>
    </row>
    <row r="69" spans="1:11" s="152" customFormat="1" ht="6" customHeight="1">
      <c r="A69" s="149"/>
      <c r="B69" s="150"/>
      <c r="C69" s="150"/>
      <c r="D69" s="149"/>
      <c r="E69" s="151"/>
      <c r="F69" s="145"/>
      <c r="H69"/>
      <c r="I69"/>
      <c r="J69"/>
      <c r="K69"/>
    </row>
    <row r="70" spans="1:11" s="152" customFormat="1" ht="5.25" customHeight="1">
      <c r="A70" s="149"/>
      <c r="B70" s="150"/>
      <c r="C70" s="150"/>
      <c r="D70" s="149"/>
      <c r="E70" s="151"/>
      <c r="F70" s="145"/>
      <c r="H70"/>
      <c r="I70"/>
      <c r="J70"/>
      <c r="K70"/>
    </row>
    <row r="71" spans="1:11" s="152" customFormat="1" ht="6" customHeight="1">
      <c r="A71" s="149"/>
      <c r="B71" s="150"/>
      <c r="C71" s="150"/>
      <c r="D71" s="149"/>
      <c r="E71" s="151"/>
      <c r="F71" s="145"/>
      <c r="H71"/>
      <c r="I71"/>
      <c r="J71"/>
      <c r="K71"/>
    </row>
    <row r="72" spans="1:6" ht="12.75">
      <c r="A72" s="153"/>
      <c r="B72" s="153"/>
      <c r="C72" s="153"/>
      <c r="D72" s="153"/>
      <c r="E72" s="126" t="s">
        <v>158</v>
      </c>
      <c r="F72" s="154">
        <f>SUM(E65:E68)</f>
        <v>0</v>
      </c>
    </row>
    <row r="73" spans="1:6" ht="12.75">
      <c r="A73" s="163"/>
      <c r="B73" s="163"/>
      <c r="C73" s="163"/>
      <c r="D73" s="138"/>
      <c r="E73" s="138"/>
      <c r="F73" s="138"/>
    </row>
    <row r="74" spans="1:6" ht="12.75">
      <c r="A74" s="163"/>
      <c r="B74" s="163"/>
      <c r="C74" s="163"/>
      <c r="D74" s="126" t="s">
        <v>164</v>
      </c>
      <c r="E74" s="156">
        <f>SUMIF(B65:B68,"past due",E65:E68)</f>
        <v>0</v>
      </c>
      <c r="F74" s="138"/>
    </row>
    <row r="75" spans="1:6" ht="12.75">
      <c r="A75" s="153"/>
      <c r="B75" s="153"/>
      <c r="C75" s="153"/>
      <c r="D75" s="126" t="s">
        <v>128</v>
      </c>
      <c r="E75" s="157">
        <f>COUNTIF(B65:B68,"past due")</f>
        <v>0</v>
      </c>
      <c r="F75" s="144"/>
    </row>
    <row r="76" spans="1:6" ht="12.75" customHeight="1">
      <c r="A76" s="163"/>
      <c r="B76" s="163"/>
      <c r="C76" s="163"/>
      <c r="D76" s="138"/>
      <c r="E76" s="138"/>
      <c r="F76" s="138"/>
    </row>
    <row r="77" spans="1:6" ht="12.75">
      <c r="A77" s="142" t="s">
        <v>165</v>
      </c>
      <c r="B77" s="142"/>
      <c r="C77" s="142"/>
      <c r="D77" s="126"/>
      <c r="E77" s="159"/>
      <c r="F77" s="160">
        <f>+F58+F72</f>
        <v>-4077703.460000001</v>
      </c>
    </row>
    <row r="78" spans="1:6" ht="12.75">
      <c r="A78" s="163"/>
      <c r="B78" s="163"/>
      <c r="C78" s="163"/>
      <c r="D78" s="138"/>
      <c r="E78" s="138"/>
      <c r="F78" s="138"/>
    </row>
    <row r="79" spans="1:6" ht="12.75">
      <c r="A79" s="133" t="s">
        <v>166</v>
      </c>
      <c r="B79" s="163"/>
      <c r="C79" s="163"/>
      <c r="D79" s="138"/>
      <c r="E79" s="138"/>
      <c r="F79" s="160">
        <f>+F45-F77</f>
        <v>-1.30385160446167E-08</v>
      </c>
    </row>
    <row r="80" spans="1:6" ht="12.75">
      <c r="A80" s="133"/>
      <c r="B80" s="163"/>
      <c r="C80" s="133" t="s">
        <v>155</v>
      </c>
      <c r="D80" s="133" t="s">
        <v>106</v>
      </c>
      <c r="E80" s="126" t="s">
        <v>157</v>
      </c>
      <c r="F80" s="144"/>
    </row>
    <row r="81" spans="1:6" ht="6" customHeight="1">
      <c r="A81" s="145"/>
      <c r="B81" s="145"/>
      <c r="C81" s="145"/>
      <c r="D81" s="145"/>
      <c r="E81" s="145"/>
      <c r="F81" s="145"/>
    </row>
    <row r="82" spans="1:6" ht="6.75" customHeight="1">
      <c r="A82" s="145"/>
      <c r="B82" s="145"/>
      <c r="C82" s="145"/>
      <c r="D82" s="145"/>
      <c r="E82" s="145"/>
      <c r="F82" s="145"/>
    </row>
    <row r="83" spans="1:6" ht="6.75" customHeight="1">
      <c r="A83" s="145"/>
      <c r="B83" s="145"/>
      <c r="C83" s="145"/>
      <c r="D83" s="145"/>
      <c r="E83" s="145"/>
      <c r="F83" s="145"/>
    </row>
    <row r="84" spans="1:5" ht="12.75">
      <c r="A84" s="161"/>
      <c r="C84" s="293" t="str">
        <f>IF(D84&lt;$C$16,"past due","current")</f>
        <v>current</v>
      </c>
      <c r="D84" s="147">
        <f>C33</f>
        <v>40230</v>
      </c>
      <c r="E84" s="143"/>
    </row>
    <row r="85" spans="1:5" ht="12.75">
      <c r="A85" s="161"/>
      <c r="C85" s="293" t="str">
        <f>IF(D85&lt;$C$16,"past due","current")</f>
        <v>current</v>
      </c>
      <c r="D85" s="147">
        <f>C33</f>
        <v>40230</v>
      </c>
      <c r="E85" s="143">
        <v>0</v>
      </c>
    </row>
    <row r="86" spans="1:11" s="152" customFormat="1" ht="6" customHeight="1">
      <c r="A86" s="149"/>
      <c r="B86" s="150"/>
      <c r="C86" s="149"/>
      <c r="D86" s="150"/>
      <c r="E86" s="151"/>
      <c r="F86" s="145"/>
      <c r="H86"/>
      <c r="I86"/>
      <c r="J86"/>
      <c r="K86"/>
    </row>
    <row r="87" spans="1:11" s="152" customFormat="1" ht="5.25" customHeight="1">
      <c r="A87" s="149"/>
      <c r="B87" s="150"/>
      <c r="C87" s="149"/>
      <c r="D87" s="150"/>
      <c r="E87" s="151"/>
      <c r="F87" s="145"/>
      <c r="H87"/>
      <c r="I87"/>
      <c r="J87"/>
      <c r="K87"/>
    </row>
    <row r="88" spans="1:11" s="152" customFormat="1" ht="6" customHeight="1">
      <c r="A88" s="149"/>
      <c r="B88" s="150"/>
      <c r="C88" s="149"/>
      <c r="D88" s="150"/>
      <c r="E88" s="151"/>
      <c r="F88" s="145"/>
      <c r="H88"/>
      <c r="I88"/>
      <c r="J88"/>
      <c r="K88"/>
    </row>
    <row r="89" spans="1:6" ht="12.75">
      <c r="A89" s="153"/>
      <c r="B89" s="153"/>
      <c r="C89" s="153"/>
      <c r="D89" s="153"/>
      <c r="E89" s="126" t="s">
        <v>158</v>
      </c>
      <c r="F89" s="154">
        <f>+E84+E85</f>
        <v>0</v>
      </c>
    </row>
    <row r="90" spans="1:7" ht="15.75" customHeight="1">
      <c r="A90" s="133"/>
      <c r="B90" s="163"/>
      <c r="C90" s="163"/>
      <c r="D90" s="132"/>
      <c r="E90" s="164" t="s">
        <v>167</v>
      </c>
      <c r="F90" s="144">
        <f>+F79-F89</f>
        <v>-1.30385160446167E-08</v>
      </c>
      <c r="G90" s="294" t="str">
        <f>+IF(AND(F90&gt;-1.01,F90&lt;1.01)," ","If red, complete UD past due section")</f>
        <v> </v>
      </c>
    </row>
    <row r="91" spans="1:6" ht="15.75" customHeight="1">
      <c r="A91" s="133"/>
      <c r="B91" s="163"/>
      <c r="C91" s="163"/>
      <c r="D91" s="132"/>
      <c r="E91" s="164"/>
      <c r="F91" s="144"/>
    </row>
    <row r="92" spans="1:6" ht="24" customHeight="1">
      <c r="A92" s="133"/>
      <c r="B92" s="163"/>
      <c r="C92" s="163"/>
      <c r="D92" s="126" t="s">
        <v>168</v>
      </c>
      <c r="E92" s="165">
        <f>SUMIF(C84:C85,"past due",E84:E85)</f>
        <v>0</v>
      </c>
      <c r="F92" s="144"/>
    </row>
    <row r="93" spans="1:6" ht="12.75">
      <c r="A93" s="163"/>
      <c r="B93" s="163"/>
      <c r="C93" s="296" t="str">
        <f>IF(($B$8="GL to Subledger - Closed System"),"GL to Amortization Recs Only",IF(($B$8="GL to Subledger -  Open System"),"GL to Amort Recs Only ",IF(($B$8="GL to 3rd Party"),"GL to Amort Recs Only ",IF(($B$8="GL to Amortization"),"Any financial statment errors &gt; $10K, GL to amortization recs only  ",IF(($B$8="Clearing -  Closed System"),"GL to Amortization Recs Only",IF(($B$8="Clearing - Open System"),"GL to Amort Recs Only ",0))))))</f>
        <v>GL to Amort Recs Only </v>
      </c>
      <c r="E93" s="295" t="str">
        <f>IF(OR(ABS(F23-F58)&gt;9999.99),"Yes","No")</f>
        <v>Yes</v>
      </c>
      <c r="F93" s="138"/>
    </row>
    <row r="94" spans="1:6" ht="12.75">
      <c r="A94" s="163"/>
      <c r="B94" s="163"/>
      <c r="C94" s="163"/>
      <c r="D94" s="138"/>
      <c r="E94" s="138"/>
      <c r="F94" s="138"/>
    </row>
    <row r="95" spans="1:6" ht="12.75">
      <c r="A95" s="133" t="s">
        <v>169</v>
      </c>
      <c r="B95" s="163"/>
      <c r="C95" s="163"/>
      <c r="D95" s="138"/>
      <c r="E95" s="141" t="str">
        <f>VLOOKUP($B$8,$A$19:$B$24,2,FALSE)</f>
        <v>Yes</v>
      </c>
      <c r="F95" s="138"/>
    </row>
  </sheetData>
  <sheetProtection/>
  <mergeCells count="1">
    <mergeCell ref="B5:F7"/>
  </mergeCells>
  <conditionalFormatting sqref="F91">
    <cfRule type="cellIs" priority="1" dxfId="0" operator="notEqual" stopIfTrue="1">
      <formula>0</formula>
    </cfRule>
  </conditionalFormatting>
  <conditionalFormatting sqref="F90">
    <cfRule type="cellIs" priority="2" dxfId="0" operator="notBetween" stopIfTrue="1">
      <formula>-1.01</formula>
      <formula>1.01</formula>
    </cfRule>
  </conditionalFormatting>
  <dataValidations count="4">
    <dataValidation type="list" allowBlank="1" showInputMessage="1" showErrorMessage="1" sqref="E93">
      <formula1>"Yes, No, N/A"</formula1>
    </dataValidation>
    <dataValidation type="list" allowBlank="1" showInputMessage="1" showErrorMessage="1" sqref="B9">
      <formula1>"Current Asset, Asset, Current Liability, Liability, Equity"</formula1>
    </dataValidation>
    <dataValidation type="list" allowBlank="1" showInputMessage="1" showErrorMessage="1" sqref="B8">
      <formula1>$A$19:$A$24</formula1>
    </dataValidation>
    <dataValidation type="list" allowBlank="1" showInputMessage="1" showErrorMessage="1" sqref="B10">
      <formula1>"High, Medium, Low"</formula1>
    </dataValidation>
  </dataValidations>
  <printOptions/>
  <pageMargins left="0.75" right="0.75" top="1" bottom="1" header="0.5" footer="0.5"/>
  <pageSetup fitToHeight="1" fitToWidth="1"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showGridLines="0" zoomScale="75" zoomScaleNormal="75" workbookViewId="0" topLeftCell="A17">
      <selection activeCell="F52" sqref="F52"/>
    </sheetView>
  </sheetViews>
  <sheetFormatPr defaultColWidth="9.140625" defaultRowHeight="12.75"/>
  <cols>
    <col min="1" max="1" width="4.140625" style="6" customWidth="1"/>
    <col min="2" max="2" width="48.7109375" style="6" customWidth="1"/>
    <col min="3" max="3" width="30.7109375" style="6" customWidth="1"/>
    <col min="4" max="4" width="1.57421875" style="7" customWidth="1"/>
    <col min="5" max="5" width="18.57421875" style="2" customWidth="1"/>
    <col min="6" max="6" width="19.140625" style="7" customWidth="1"/>
    <col min="7" max="7" width="2.7109375" style="7" customWidth="1"/>
    <col min="8" max="8" width="17.7109375" style="7" customWidth="1"/>
    <col min="9" max="9" width="2.7109375" style="47" customWidth="1"/>
    <col min="10" max="10" width="25.00390625" style="0" customWidth="1"/>
    <col min="12" max="12" width="19.00390625" style="0" bestFit="1" customWidth="1"/>
    <col min="13" max="13" width="18.57421875" style="0" bestFit="1" customWidth="1"/>
    <col min="15" max="16384" width="9.140625" style="7" customWidth="1"/>
  </cols>
  <sheetData>
    <row r="1" ht="15.75"/>
    <row r="2" spans="1:14" s="18" customFormat="1" ht="20.25">
      <c r="A2" s="16"/>
      <c r="B2" s="331" t="s">
        <v>0</v>
      </c>
      <c r="C2" s="331"/>
      <c r="D2" s="331"/>
      <c r="E2" s="331"/>
      <c r="F2" s="331"/>
      <c r="G2" s="331"/>
      <c r="H2" s="331"/>
      <c r="I2" s="46"/>
      <c r="J2"/>
      <c r="K2"/>
      <c r="L2"/>
      <c r="M2"/>
      <c r="N2"/>
    </row>
    <row r="3" spans="1:14" s="18" customFormat="1" ht="20.25">
      <c r="A3" s="16"/>
      <c r="B3" s="331" t="s">
        <v>1</v>
      </c>
      <c r="C3" s="331"/>
      <c r="D3" s="331"/>
      <c r="E3" s="331"/>
      <c r="F3" s="331"/>
      <c r="G3" s="331"/>
      <c r="H3" s="331"/>
      <c r="I3" s="46"/>
      <c r="J3"/>
      <c r="K3"/>
      <c r="L3"/>
      <c r="M3"/>
      <c r="N3"/>
    </row>
    <row r="4" spans="1:14" s="18" customFormat="1" ht="20.25">
      <c r="A4" s="16"/>
      <c r="B4" s="17"/>
      <c r="C4" s="17"/>
      <c r="D4" s="17"/>
      <c r="E4" s="17"/>
      <c r="F4" s="17"/>
      <c r="H4" s="17"/>
      <c r="I4" s="46"/>
      <c r="J4"/>
      <c r="K4"/>
      <c r="L4"/>
      <c r="M4"/>
      <c r="N4"/>
    </row>
    <row r="5" spans="1:14" s="18" customFormat="1" ht="21" thickBot="1">
      <c r="A5" s="16"/>
      <c r="B5" s="19"/>
      <c r="C5" s="19"/>
      <c r="D5" s="19"/>
      <c r="E5" s="19"/>
      <c r="F5" s="19"/>
      <c r="G5" s="38"/>
      <c r="H5" s="19"/>
      <c r="I5" s="46"/>
      <c r="J5"/>
      <c r="K5"/>
      <c r="L5"/>
      <c r="M5"/>
      <c r="N5"/>
    </row>
    <row r="6" ht="16.5" thickBot="1"/>
    <row r="7" spans="2:8" ht="21" customHeight="1" thickBot="1">
      <c r="B7" s="6" t="s">
        <v>4</v>
      </c>
      <c r="C7" s="10" t="s">
        <v>29</v>
      </c>
      <c r="E7" s="6" t="s">
        <v>5</v>
      </c>
      <c r="F7" s="39" t="s">
        <v>7</v>
      </c>
      <c r="G7" s="41"/>
      <c r="H7" s="40"/>
    </row>
    <row r="8" spans="2:8" ht="6" customHeight="1" thickBot="1">
      <c r="B8" s="8"/>
      <c r="C8" s="9"/>
      <c r="D8" s="9"/>
      <c r="E8" s="3"/>
      <c r="F8" s="9"/>
      <c r="G8" s="9"/>
      <c r="H8" s="9"/>
    </row>
    <row r="9" spans="2:8" ht="19.5" customHeight="1" thickBot="1">
      <c r="B9" s="6" t="s">
        <v>3</v>
      </c>
      <c r="C9" s="10" t="s">
        <v>12</v>
      </c>
      <c r="E9" s="6" t="s">
        <v>6</v>
      </c>
      <c r="F9" s="39" t="s">
        <v>52</v>
      </c>
      <c r="G9" s="41"/>
      <c r="H9" s="40"/>
    </row>
    <row r="10" ht="6" customHeight="1" thickBot="1">
      <c r="C10" s="7"/>
    </row>
    <row r="11" spans="2:6" ht="21.75" customHeight="1" thickBot="1">
      <c r="B11" s="6" t="s">
        <v>2</v>
      </c>
      <c r="C11" s="11" t="s">
        <v>297</v>
      </c>
      <c r="E11" s="6" t="s">
        <v>47</v>
      </c>
      <c r="F11" s="13"/>
    </row>
    <row r="12" ht="15.75"/>
    <row r="13" spans="2:8" ht="15.75">
      <c r="B13" s="6" t="s">
        <v>42</v>
      </c>
      <c r="C13" s="8" t="s">
        <v>27</v>
      </c>
      <c r="D13" s="9"/>
      <c r="E13" s="3"/>
      <c r="F13" s="9"/>
      <c r="H13" s="9"/>
    </row>
    <row r="14" spans="3:8" ht="15.75">
      <c r="C14" s="8"/>
      <c r="D14" s="9"/>
      <c r="E14" s="3"/>
      <c r="F14" s="9"/>
      <c r="H14" s="9"/>
    </row>
    <row r="15" spans="2:8" ht="16.5" thickBot="1">
      <c r="B15" s="37" t="s">
        <v>41</v>
      </c>
      <c r="C15" s="12"/>
      <c r="D15" s="13"/>
      <c r="E15" s="4"/>
      <c r="F15" s="13"/>
      <c r="H15" s="13"/>
    </row>
    <row r="16" ht="15.75"/>
    <row r="17" spans="2:8" ht="16.5">
      <c r="B17" s="20" t="s">
        <v>13</v>
      </c>
      <c r="C17" s="21" t="s">
        <v>15</v>
      </c>
      <c r="E17" s="170" t="s">
        <v>14</v>
      </c>
      <c r="F17" s="171" t="s">
        <v>16</v>
      </c>
      <c r="H17" s="23" t="s">
        <v>17</v>
      </c>
    </row>
    <row r="18" spans="1:6" ht="15.75">
      <c r="A18" s="14"/>
      <c r="E18" s="172"/>
      <c r="F18" s="173"/>
    </row>
    <row r="19" spans="1:8" ht="15.75">
      <c r="A19" s="29" t="s">
        <v>9</v>
      </c>
      <c r="B19" s="27" t="s">
        <v>31</v>
      </c>
      <c r="C19" s="22">
        <v>21301</v>
      </c>
      <c r="E19" s="174"/>
      <c r="F19" s="194">
        <f>'Corp 983 ALL'!F21</f>
        <v>285302800.01</v>
      </c>
      <c r="H19" s="32"/>
    </row>
    <row r="20" spans="1:9" ht="15.75">
      <c r="A20" s="29" t="s">
        <v>9</v>
      </c>
      <c r="B20" s="27" t="s">
        <v>32</v>
      </c>
      <c r="C20" s="22">
        <v>21302</v>
      </c>
      <c r="E20" s="174"/>
      <c r="F20" s="212">
        <f>'Corp 983 ALL'!F23</f>
        <v>-60066886.56</v>
      </c>
      <c r="H20" s="44"/>
      <c r="I20" s="48"/>
    </row>
    <row r="21" spans="1:8" ht="15.75">
      <c r="A21" s="29" t="s">
        <v>9</v>
      </c>
      <c r="B21" s="27" t="s">
        <v>33</v>
      </c>
      <c r="C21" s="22">
        <v>21306</v>
      </c>
      <c r="E21" s="184"/>
      <c r="F21" s="212">
        <f>'Corp 983 ALL'!F22</f>
        <v>-117175874.12</v>
      </c>
      <c r="H21" s="32"/>
    </row>
    <row r="22" spans="1:8" ht="15.75">
      <c r="A22" s="29" t="s">
        <v>9</v>
      </c>
      <c r="B22" s="27" t="s">
        <v>180</v>
      </c>
      <c r="C22" s="22">
        <v>21306</v>
      </c>
      <c r="E22" s="177"/>
      <c r="F22" s="212">
        <f>'Corp 983 ALL'!F24</f>
        <v>-32340254.56</v>
      </c>
      <c r="H22" s="32"/>
    </row>
    <row r="23" spans="2:9" ht="15.75">
      <c r="B23" s="35" t="s">
        <v>35</v>
      </c>
      <c r="E23" s="214">
        <f>'Corp 983 ALL'!H62</f>
        <v>-76802574.49</v>
      </c>
      <c r="F23" s="178">
        <f>SUM(F19:F22)</f>
        <v>75719784.76999998</v>
      </c>
      <c r="H23" s="44">
        <f>-E23-F23</f>
        <v>1082789.7200000137</v>
      </c>
      <c r="I23" s="48" t="s">
        <v>189</v>
      </c>
    </row>
    <row r="24" spans="1:8" ht="15.75">
      <c r="A24" s="29" t="s">
        <v>9</v>
      </c>
      <c r="B24" s="27" t="s">
        <v>43</v>
      </c>
      <c r="C24" s="22">
        <v>21307</v>
      </c>
      <c r="E24" s="179">
        <f>-F24</f>
        <v>1282026.78</v>
      </c>
      <c r="F24" s="324">
        <f>'Corp 983 ALL'!F25</f>
        <v>-1282026.78</v>
      </c>
      <c r="H24" s="44">
        <f>E24+F24</f>
        <v>0</v>
      </c>
    </row>
    <row r="25" spans="1:8" ht="15.75">
      <c r="A25" s="29"/>
      <c r="B25" s="35" t="s">
        <v>38</v>
      </c>
      <c r="C25" s="22"/>
      <c r="E25" s="215">
        <f>SUM(E23:E24)</f>
        <v>-75520547.71</v>
      </c>
      <c r="F25" s="180">
        <f>SUM(F23:F24)</f>
        <v>74437757.98999998</v>
      </c>
      <c r="H25" s="44">
        <f>-E25-F25</f>
        <v>1082789.7200000137</v>
      </c>
    </row>
    <row r="26" spans="1:8" ht="15.75">
      <c r="A26" s="29"/>
      <c r="B26" s="27"/>
      <c r="C26" s="22"/>
      <c r="E26" s="174"/>
      <c r="F26" s="176"/>
      <c r="H26" s="32"/>
    </row>
    <row r="27" spans="1:10" ht="15.75">
      <c r="A27" s="29" t="s">
        <v>9</v>
      </c>
      <c r="B27" s="27" t="s">
        <v>25</v>
      </c>
      <c r="C27" s="22">
        <v>21303</v>
      </c>
      <c r="E27" s="185">
        <v>12591050.75</v>
      </c>
      <c r="F27" s="213">
        <f>'Final MIBR 02-21-10'!P10</f>
        <v>-12591050.75</v>
      </c>
      <c r="H27" s="44">
        <f>-E27-F27</f>
        <v>0</v>
      </c>
      <c r="J27" s="175"/>
    </row>
    <row r="28" spans="1:9" ht="15.75">
      <c r="A28" s="29" t="s">
        <v>9</v>
      </c>
      <c r="B28" s="27" t="s">
        <v>19</v>
      </c>
      <c r="C28" s="22">
        <v>21304</v>
      </c>
      <c r="E28" s="186">
        <f>'MMS 983'!E21</f>
        <v>-2399305.88</v>
      </c>
      <c r="F28" s="198">
        <f>'MMS 983'!F21</f>
        <v>2394516.41</v>
      </c>
      <c r="H28" s="44">
        <f>-E28-F28</f>
        <v>4789.469999999739</v>
      </c>
      <c r="I28" s="48">
        <v>2</v>
      </c>
    </row>
    <row r="29" spans="1:13" ht="15.75">
      <c r="A29" s="29" t="s">
        <v>9</v>
      </c>
      <c r="B29" s="27" t="s">
        <v>21</v>
      </c>
      <c r="C29" s="22">
        <v>21305</v>
      </c>
      <c r="E29" s="175">
        <v>37219210.51</v>
      </c>
      <c r="F29" s="213">
        <f>'Final MIBR 02-21-10'!P11</f>
        <v>-37219210.51</v>
      </c>
      <c r="H29" s="44">
        <f aca="true" t="shared" si="0" ref="H29:H41">-E29-F29</f>
        <v>0</v>
      </c>
      <c r="I29" s="48"/>
      <c r="L29" s="211"/>
      <c r="M29" s="210"/>
    </row>
    <row r="30" spans="1:13" ht="15.75">
      <c r="A30" s="29" t="s">
        <v>9</v>
      </c>
      <c r="B30" s="27" t="s">
        <v>172</v>
      </c>
      <c r="C30" s="22" t="s">
        <v>175</v>
      </c>
      <c r="E30" s="188">
        <f>-F30</f>
        <v>-4577993.06</v>
      </c>
      <c r="F30" s="194">
        <v>4577993.06</v>
      </c>
      <c r="H30" s="44">
        <f t="shared" si="0"/>
        <v>0</v>
      </c>
      <c r="I30" s="48"/>
      <c r="L30" s="211"/>
      <c r="M30" s="210"/>
    </row>
    <row r="31" spans="1:13" ht="15.75">
      <c r="A31" s="29" t="s">
        <v>9</v>
      </c>
      <c r="B31" s="27" t="s">
        <v>174</v>
      </c>
      <c r="C31" s="22" t="s">
        <v>181</v>
      </c>
      <c r="E31" s="194">
        <f>-F31</f>
        <v>4644200.92</v>
      </c>
      <c r="F31" s="212">
        <v>-4644200.92</v>
      </c>
      <c r="H31" s="44">
        <f t="shared" si="0"/>
        <v>0</v>
      </c>
      <c r="I31" s="48"/>
      <c r="L31" s="211"/>
      <c r="M31" s="210"/>
    </row>
    <row r="32" spans="1:13" ht="15.75">
      <c r="A32" s="29" t="s">
        <v>9</v>
      </c>
      <c r="B32" s="27" t="s">
        <v>22</v>
      </c>
      <c r="C32" s="22">
        <v>21310</v>
      </c>
      <c r="E32" s="188">
        <f>-F32</f>
        <v>-2884070.54</v>
      </c>
      <c r="F32" s="198">
        <f>'Final MIBR 02-21-10'!P20</f>
        <v>2884070.54</v>
      </c>
      <c r="H32" s="44">
        <f>-E32-F32</f>
        <v>0</v>
      </c>
      <c r="I32" s="48"/>
      <c r="L32" s="211"/>
      <c r="M32" s="210"/>
    </row>
    <row r="33" spans="1:13" ht="15.75">
      <c r="A33" s="29" t="s">
        <v>9</v>
      </c>
      <c r="B33" s="27" t="s">
        <v>40</v>
      </c>
      <c r="C33" s="22">
        <v>21311</v>
      </c>
      <c r="E33" s="188">
        <f aca="true" t="shared" si="1" ref="E33:E41">-F33</f>
        <v>-77150.94</v>
      </c>
      <c r="F33" s="181">
        <v>77150.94</v>
      </c>
      <c r="H33" s="44">
        <f t="shared" si="0"/>
        <v>0</v>
      </c>
      <c r="L33" s="211"/>
      <c r="M33" s="210"/>
    </row>
    <row r="34" spans="1:13" ht="15.75">
      <c r="A34" s="29" t="s">
        <v>9</v>
      </c>
      <c r="B34" s="27" t="s">
        <v>23</v>
      </c>
      <c r="C34" s="22">
        <v>21312</v>
      </c>
      <c r="E34" s="175">
        <f t="shared" si="1"/>
        <v>0</v>
      </c>
      <c r="F34" s="181">
        <v>0</v>
      </c>
      <c r="H34" s="44">
        <f t="shared" si="0"/>
        <v>0</v>
      </c>
      <c r="L34" s="211"/>
      <c r="M34" s="210"/>
    </row>
    <row r="35" spans="1:13" ht="15.75">
      <c r="A35" s="29" t="s">
        <v>9</v>
      </c>
      <c r="B35" s="27" t="s">
        <v>39</v>
      </c>
      <c r="C35" s="22">
        <v>21313</v>
      </c>
      <c r="E35" s="188">
        <f t="shared" si="1"/>
        <v>-1740.11</v>
      </c>
      <c r="F35" s="181">
        <v>1740.11</v>
      </c>
      <c r="H35" s="44">
        <f t="shared" si="0"/>
        <v>0</v>
      </c>
      <c r="L35" s="211"/>
      <c r="M35" s="210"/>
    </row>
    <row r="36" spans="1:13" ht="15.75">
      <c r="A36" s="29" t="s">
        <v>9</v>
      </c>
      <c r="B36" s="27" t="s">
        <v>34</v>
      </c>
      <c r="C36" s="22">
        <v>21314</v>
      </c>
      <c r="E36" s="175">
        <f t="shared" si="1"/>
        <v>16712.73</v>
      </c>
      <c r="F36" s="187">
        <v>-16712.73</v>
      </c>
      <c r="H36" s="44">
        <f t="shared" si="0"/>
        <v>0</v>
      </c>
      <c r="L36" s="211"/>
      <c r="M36" s="210"/>
    </row>
    <row r="37" spans="1:13" ht="15.75">
      <c r="A37" s="29" t="s">
        <v>9</v>
      </c>
      <c r="B37" s="27" t="s">
        <v>46</v>
      </c>
      <c r="C37" s="22">
        <v>21315</v>
      </c>
      <c r="E37" s="188">
        <f t="shared" si="1"/>
        <v>-21991.55</v>
      </c>
      <c r="F37" s="182">
        <v>21991.55</v>
      </c>
      <c r="H37" s="44">
        <f t="shared" si="0"/>
        <v>0</v>
      </c>
      <c r="L37" s="211"/>
      <c r="M37" s="210"/>
    </row>
    <row r="38" spans="1:13" ht="15.75">
      <c r="A38" s="29" t="s">
        <v>9</v>
      </c>
      <c r="B38" s="27" t="s">
        <v>48</v>
      </c>
      <c r="C38" s="22">
        <v>21316</v>
      </c>
      <c r="E38" s="188">
        <f t="shared" si="1"/>
        <v>-1180921.27</v>
      </c>
      <c r="F38" s="182">
        <f>'Final MIBR 02-21-10'!P15</f>
        <v>1180921.27</v>
      </c>
      <c r="H38" s="44">
        <f t="shared" si="0"/>
        <v>0</v>
      </c>
      <c r="I38" s="48"/>
      <c r="L38" s="211"/>
      <c r="M38" s="210"/>
    </row>
    <row r="39" spans="1:13" ht="15.75">
      <c r="A39" s="29" t="s">
        <v>9</v>
      </c>
      <c r="B39" s="27" t="s">
        <v>49</v>
      </c>
      <c r="C39" s="22">
        <v>21317</v>
      </c>
      <c r="E39" s="175">
        <f>'SMS 983'!E21</f>
        <v>275316.7</v>
      </c>
      <c r="F39" s="188">
        <f>'SMS 983'!F21</f>
        <v>-274993.93</v>
      </c>
      <c r="H39" s="44">
        <f>-E39-F39</f>
        <v>-322.7700000000186</v>
      </c>
      <c r="I39" s="48">
        <v>1</v>
      </c>
      <c r="L39" s="211"/>
      <c r="M39" s="210"/>
    </row>
    <row r="40" spans="1:13" ht="15.75">
      <c r="A40" s="29" t="s">
        <v>9</v>
      </c>
      <c r="B40" s="27" t="s">
        <v>50</v>
      </c>
      <c r="C40" s="22">
        <v>21318</v>
      </c>
      <c r="E40" s="175">
        <f t="shared" si="1"/>
        <v>15000</v>
      </c>
      <c r="F40" s="187">
        <v>-15000</v>
      </c>
      <c r="H40" s="44">
        <f t="shared" si="0"/>
        <v>0</v>
      </c>
      <c r="L40" s="211"/>
      <c r="M40" s="210"/>
    </row>
    <row r="41" spans="1:8" ht="15.75">
      <c r="A41" s="29" t="s">
        <v>9</v>
      </c>
      <c r="B41" s="27" t="s">
        <v>51</v>
      </c>
      <c r="C41" s="22">
        <v>21319</v>
      </c>
      <c r="E41" s="183">
        <f t="shared" si="1"/>
        <v>14268.94</v>
      </c>
      <c r="F41" s="189">
        <v>-14268.94</v>
      </c>
      <c r="H41" s="44">
        <f t="shared" si="0"/>
        <v>0</v>
      </c>
    </row>
    <row r="42" spans="1:8" ht="15.75">
      <c r="A42" s="29"/>
      <c r="B42" s="35" t="s">
        <v>37</v>
      </c>
      <c r="C42" s="22"/>
      <c r="E42" s="51">
        <f>SUM(E27:E41)</f>
        <v>43632587.199999996</v>
      </c>
      <c r="F42" s="216">
        <f>SUM(F27:F41)</f>
        <v>-43637053.89999999</v>
      </c>
      <c r="H42" s="44">
        <f>-E42-F42</f>
        <v>4466.69999999553</v>
      </c>
    </row>
    <row r="43" spans="1:8" ht="15.75">
      <c r="A43" s="29"/>
      <c r="B43" s="27"/>
      <c r="C43" s="22"/>
      <c r="E43" s="25"/>
      <c r="F43" s="32"/>
      <c r="H43" s="26"/>
    </row>
    <row r="44" spans="1:8" ht="15.75">
      <c r="A44" s="29" t="s">
        <v>9</v>
      </c>
      <c r="B44" s="31" t="s">
        <v>24</v>
      </c>
      <c r="C44" s="24">
        <v>21330</v>
      </c>
      <c r="E44" s="52">
        <f>-F44</f>
        <v>3806.94</v>
      </c>
      <c r="F44" s="190">
        <v>-3806.94</v>
      </c>
      <c r="H44" s="44">
        <f aca="true" t="shared" si="2" ref="H44:H49">E44+F44</f>
        <v>0</v>
      </c>
    </row>
    <row r="45" spans="1:8" ht="15.75">
      <c r="A45" s="29" t="s">
        <v>9</v>
      </c>
      <c r="B45" s="31" t="s">
        <v>18</v>
      </c>
      <c r="C45" s="24">
        <v>21340</v>
      </c>
      <c r="E45" s="52">
        <f>-F45</f>
        <v>38042244.33</v>
      </c>
      <c r="F45" s="192">
        <v>-38042244.33</v>
      </c>
      <c r="H45" s="44">
        <f t="shared" si="2"/>
        <v>0</v>
      </c>
    </row>
    <row r="46" spans="1:8" ht="15.75">
      <c r="A46" s="29" t="s">
        <v>9</v>
      </c>
      <c r="B46" s="31" t="s">
        <v>20</v>
      </c>
      <c r="C46" s="24">
        <v>21350</v>
      </c>
      <c r="E46" s="52">
        <f>-F46</f>
        <v>3856219.77</v>
      </c>
      <c r="F46" s="192">
        <v>-3856219.77</v>
      </c>
      <c r="H46" s="44">
        <f t="shared" si="2"/>
        <v>0</v>
      </c>
    </row>
    <row r="47" spans="1:14" s="9" customFormat="1" ht="15.75">
      <c r="A47" s="8"/>
      <c r="B47" s="31" t="s">
        <v>44</v>
      </c>
      <c r="C47" s="24">
        <v>21360</v>
      </c>
      <c r="E47" s="190">
        <f>-F47</f>
        <v>-14102951.99</v>
      </c>
      <c r="F47" s="30">
        <v>14102951.99</v>
      </c>
      <c r="H47" s="44">
        <f t="shared" si="2"/>
        <v>0</v>
      </c>
      <c r="I47" s="49"/>
      <c r="J47"/>
      <c r="K47"/>
      <c r="L47"/>
      <c r="M47"/>
      <c r="N47"/>
    </row>
    <row r="48" spans="1:8" ht="15.75">
      <c r="A48" s="29" t="s">
        <v>9</v>
      </c>
      <c r="B48" s="31" t="s">
        <v>30</v>
      </c>
      <c r="C48" s="24">
        <v>21370</v>
      </c>
      <c r="E48" s="36">
        <f>-F48</f>
        <v>10938</v>
      </c>
      <c r="F48" s="191">
        <v>-10938</v>
      </c>
      <c r="H48" s="44">
        <f t="shared" si="2"/>
        <v>0</v>
      </c>
    </row>
    <row r="49" spans="1:8" ht="16.5" thickBot="1">
      <c r="A49" s="29"/>
      <c r="B49" s="35" t="s">
        <v>36</v>
      </c>
      <c r="C49" s="24"/>
      <c r="E49" s="253">
        <f>SUM(E44:E48)</f>
        <v>27810257.049999997</v>
      </c>
      <c r="F49" s="252">
        <f>SUM(F44:F48)</f>
        <v>-27810257.049999997</v>
      </c>
      <c r="H49" s="44">
        <f t="shared" si="2"/>
        <v>0</v>
      </c>
    </row>
    <row r="50" spans="6:8" ht="16.5" thickTop="1">
      <c r="F50" s="33"/>
      <c r="H50" s="33"/>
    </row>
    <row r="51" spans="2:9" ht="16.5" thickBot="1">
      <c r="B51" s="6" t="s">
        <v>26</v>
      </c>
      <c r="E51" s="5">
        <f>-E25-E42-E49</f>
        <v>4077703.460000001</v>
      </c>
      <c r="F51" s="199">
        <f>F25+F42+F49</f>
        <v>2990447.0399999917</v>
      </c>
      <c r="G51" s="14"/>
      <c r="H51" s="199">
        <f>H25+H42</f>
        <v>1087256.4200000092</v>
      </c>
      <c r="I51" s="50" t="s">
        <v>10</v>
      </c>
    </row>
    <row r="52" spans="6:8" ht="16.5" thickTop="1">
      <c r="F52" s="45" t="s">
        <v>237</v>
      </c>
      <c r="H52" s="34">
        <f>F51+H51</f>
        <v>4077703.460000001</v>
      </c>
    </row>
    <row r="53" spans="5:8" ht="15.75">
      <c r="E53" s="34"/>
      <c r="F53" s="167" t="s">
        <v>236</v>
      </c>
      <c r="H53" s="34">
        <f>'Final MIBR 02-21-10'!Q36</f>
        <v>4077703.4599999823</v>
      </c>
    </row>
    <row r="54" ht="15.75">
      <c r="B54" s="15" t="s">
        <v>11</v>
      </c>
    </row>
    <row r="55" spans="5:8" ht="15.75">
      <c r="E55" s="7"/>
      <c r="F55" s="167"/>
      <c r="H55" s="44">
        <f>H52-H53</f>
        <v>1.862645149230957E-08</v>
      </c>
    </row>
    <row r="56" spans="1:6" ht="15.75">
      <c r="A56" s="14" t="s">
        <v>9</v>
      </c>
      <c r="B56" s="7" t="s">
        <v>28</v>
      </c>
      <c r="F56" s="167">
        <v>-2990582.24</v>
      </c>
    </row>
    <row r="57" spans="1:10" ht="15.75">
      <c r="A57" s="14" t="s">
        <v>10</v>
      </c>
      <c r="B57" s="7" t="s">
        <v>45</v>
      </c>
      <c r="F57" s="45">
        <f>F51+F56</f>
        <v>-135.20000000856817</v>
      </c>
      <c r="J57" s="200"/>
    </row>
    <row r="58" spans="1:10" ht="15.75">
      <c r="A58" s="14"/>
      <c r="B58" s="7"/>
      <c r="J58" s="77"/>
    </row>
    <row r="59" ht="15.75">
      <c r="J59" s="77"/>
    </row>
    <row r="60" spans="2:10" ht="15.75">
      <c r="B60" s="15" t="s">
        <v>8</v>
      </c>
      <c r="J60" s="77"/>
    </row>
    <row r="61" spans="1:6" ht="15">
      <c r="A61" s="48" t="s">
        <v>189</v>
      </c>
      <c r="B61" s="7" t="s">
        <v>332</v>
      </c>
      <c r="C61" s="7"/>
      <c r="F61" s="28"/>
    </row>
    <row r="62" spans="1:3" ht="15.75">
      <c r="A62" s="48">
        <v>1</v>
      </c>
      <c r="B62" s="7" t="s">
        <v>333</v>
      </c>
      <c r="C62" s="42"/>
    </row>
    <row r="63" spans="1:3" ht="15.75">
      <c r="A63" s="48">
        <v>2</v>
      </c>
      <c r="B63" s="7" t="s">
        <v>334</v>
      </c>
      <c r="C63" s="42"/>
    </row>
    <row r="64" spans="1:3" ht="15.75">
      <c r="A64" s="48">
        <v>3</v>
      </c>
      <c r="B64" s="7"/>
      <c r="C64" s="42"/>
    </row>
    <row r="65" spans="1:3" ht="15.75">
      <c r="A65" s="48">
        <v>4</v>
      </c>
      <c r="B65" s="7"/>
      <c r="C65" s="42"/>
    </row>
    <row r="66" spans="1:6" ht="15">
      <c r="A66" s="48"/>
      <c r="B66" s="7"/>
      <c r="C66" s="7"/>
      <c r="E66" s="28"/>
      <c r="F66" s="28"/>
    </row>
    <row r="67" spans="1:8" ht="16.5" thickBot="1">
      <c r="A67" s="42"/>
      <c r="B67" s="13"/>
      <c r="C67" s="43"/>
      <c r="D67" s="13"/>
      <c r="E67" s="4"/>
      <c r="F67" s="13"/>
      <c r="H67" s="13"/>
    </row>
  </sheetData>
  <mergeCells count="2">
    <mergeCell ref="B2:H2"/>
    <mergeCell ref="B3:H3"/>
  </mergeCells>
  <printOptions/>
  <pageMargins left="0.25" right="0.25" top="1" bottom="1" header="0.5" footer="0.5"/>
  <pageSetup fitToHeight="1" fitToWidth="1" horizontalDpi="600" verticalDpi="600" orientation="portrait" scale="62" r:id="rId3"/>
  <headerFooter alignWithMargins="0">
    <oddFooter>&amp;R&amp;Z&amp;F&amp;A&amp;D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 topLeftCell="H10">
      <selection activeCell="L36" sqref="L36"/>
    </sheetView>
  </sheetViews>
  <sheetFormatPr defaultColWidth="9.140625" defaultRowHeight="12.75" outlineLevelCol="1"/>
  <cols>
    <col min="1" max="1" width="13.8515625" style="0" hidden="1" customWidth="1" outlineLevel="1"/>
    <col min="2" max="2" width="38.00390625" style="0" hidden="1" customWidth="1" outlineLevel="1"/>
    <col min="3" max="3" width="11.421875" style="0" hidden="1" customWidth="1" outlineLevel="1"/>
    <col min="4" max="4" width="11.57421875" style="0" hidden="1" customWidth="1" outlineLevel="1"/>
    <col min="5" max="5" width="13.00390625" style="0" hidden="1" customWidth="1" outlineLevel="1"/>
    <col min="6" max="6" width="11.7109375" style="0" hidden="1" customWidth="1" outlineLevel="1"/>
    <col min="7" max="7" width="12.28125" style="0" hidden="1" customWidth="1" outlineLevel="1"/>
    <col min="8" max="8" width="14.57421875" style="0" customWidth="1" collapsed="1"/>
    <col min="9" max="9" width="34.140625" style="0" customWidth="1"/>
    <col min="10" max="10" width="11.57421875" style="0" customWidth="1"/>
    <col min="11" max="11" width="11.7109375" style="0" customWidth="1"/>
    <col min="12" max="12" width="12.28125" style="0" customWidth="1"/>
    <col min="13" max="13" width="11.57421875" style="0" bestFit="1" customWidth="1"/>
    <col min="14" max="14" width="19.7109375" style="0" customWidth="1"/>
    <col min="15" max="15" width="11.8515625" style="0" customWidth="1"/>
    <col min="16" max="16" width="17.28125" style="0" customWidth="1"/>
    <col min="17" max="17" width="21.28125" style="0" customWidth="1"/>
    <col min="18" max="18" width="16.140625" style="0" customWidth="1"/>
    <col min="19" max="19" width="12.00390625" style="0" customWidth="1"/>
  </cols>
  <sheetData>
    <row r="1" spans="2:19" ht="13.5" thickBot="1">
      <c r="B1" s="220"/>
      <c r="C1" s="220"/>
      <c r="D1" s="220"/>
      <c r="E1" s="220"/>
      <c r="F1" s="221"/>
      <c r="G1" s="221"/>
      <c r="I1" s="220"/>
      <c r="J1" s="220"/>
      <c r="K1" s="220"/>
      <c r="L1" s="220"/>
      <c r="M1" s="221"/>
      <c r="N1" s="221"/>
      <c r="O1" s="222"/>
      <c r="P1" s="221"/>
      <c r="Q1" s="221"/>
      <c r="R1" s="221"/>
      <c r="S1" s="221"/>
    </row>
    <row r="2" spans="7:19" ht="16.5" thickBot="1">
      <c r="G2" s="221"/>
      <c r="H2" s="223" t="s">
        <v>53</v>
      </c>
      <c r="I2" s="224" t="s">
        <v>7</v>
      </c>
      <c r="J2" s="220"/>
      <c r="K2" s="221"/>
      <c r="L2" s="223" t="s">
        <v>135</v>
      </c>
      <c r="M2" s="225">
        <v>40230</v>
      </c>
      <c r="O2" s="223" t="s">
        <v>197</v>
      </c>
      <c r="P2" s="226" t="str">
        <f>IF($I$4=0," ",IF(VLOOKUP($I$4,'[3]Company Directory'!$A$2:$K$496,2,FALSE)=0,VLOOKUP($I$4,'[3]Company Directory'!$A$2:$K$496,8,FALSE),VLOOKUP($I$4,'[3]Company Directory'!$A$2:$K$496,8,FALSE)))</f>
        <v>Pass-Thru</v>
      </c>
      <c r="Q2" s="221"/>
      <c r="R2" s="227"/>
      <c r="S2" s="221"/>
    </row>
    <row r="3" spans="7:19" ht="16.5" thickBot="1">
      <c r="G3" s="221"/>
      <c r="H3" s="223" t="s">
        <v>55</v>
      </c>
      <c r="I3" s="228" t="s">
        <v>198</v>
      </c>
      <c r="J3" s="220"/>
      <c r="K3" s="221"/>
      <c r="L3" s="223" t="s">
        <v>199</v>
      </c>
      <c r="M3" s="229">
        <v>11</v>
      </c>
      <c r="O3" s="223" t="s">
        <v>200</v>
      </c>
      <c r="P3" s="226" t="str">
        <f>IF($I$4=0," ",IF(VLOOKUP($I$4,'[3]Company Directory'!$A$2:$K$496,2,FALSE)=0,VLOOKUP($I$4,'[3]Company Directory'!$A$2:$K$496,9,FALSE),VLOOKUP($I$4,'[3]Company Directory'!$A$2:$K$496,9,FALSE)))</f>
        <v>N/A</v>
      </c>
      <c r="Q3" s="221"/>
      <c r="R3" s="221"/>
      <c r="S3" s="221"/>
    </row>
    <row r="4" spans="7:19" ht="32.25" thickBot="1">
      <c r="G4" s="221"/>
      <c r="H4" s="223" t="s">
        <v>201</v>
      </c>
      <c r="I4" s="224">
        <v>8680</v>
      </c>
      <c r="J4" s="220"/>
      <c r="K4" s="221"/>
      <c r="L4" s="223" t="s">
        <v>202</v>
      </c>
      <c r="M4" s="229"/>
      <c r="O4" s="223" t="s">
        <v>203</v>
      </c>
      <c r="P4" s="230">
        <f>IF($I$4=0," ",IF(VLOOKUP($I$4,'[3]Company Directory'!$A$2:$K$496,2,FALSE)=0,VLOOKUP($I$4,'[3]Company Directory'!$A$2:$K$496,10,FALSE),VLOOKUP($I$4,'[3]Company Directory'!$A$2:$K$496,10,FALSE)))</f>
        <v>9090008680</v>
      </c>
      <c r="Q4" s="221"/>
      <c r="R4" s="221"/>
      <c r="S4" s="221"/>
    </row>
    <row r="5" spans="7:19" ht="31.5">
      <c r="G5" s="221"/>
      <c r="H5" s="223" t="s">
        <v>204</v>
      </c>
      <c r="I5" s="231" t="str">
        <f>IF($I$4=0," ",IF(VLOOKUP($I$4,'[3]Company Directory'!$A$2:$K$496,2,FALSE)=0,VLOOKUP($I$4,'[3]Company Directory'!$A$2:$K$496,5,FALSE),VLOOKUP($I$4,'[3]Company Directory'!$A$2:$K$496,4,FALSE)))</f>
        <v>Moore Medical</v>
      </c>
      <c r="J5" s="220"/>
      <c r="K5" s="221"/>
      <c r="L5" s="223" t="s">
        <v>205</v>
      </c>
      <c r="M5" s="231" t="str">
        <f>IF($I$4=0," ",IF(VLOOKUP($I$4,'[3]Company Directory'!$A$2:$K$496,2,FALSE)=0,VLOOKUP($I$4,'[3]Company Directory'!$A$2:$K$496,7,FALSE),VLOOKUP($I$4,'[3]Company Directory'!$A$2:$K$496,6,FALSE)))</f>
        <v>USD</v>
      </c>
      <c r="O5" s="223" t="s">
        <v>206</v>
      </c>
      <c r="P5" s="230">
        <f>IF($I$4=0," ",IF(VLOOKUP($I$4,'[3]Company Directory'!$A$2:$K$496,2,FALSE)=0,VLOOKUP($I$4,'[3]Company Directory'!$A$2:$K$496,11,FALSE),VLOOKUP($I$4,'[3]Company Directory'!$A$2:$K$496,11,FALSE)))</f>
        <v>9000008680</v>
      </c>
      <c r="Q5" s="221"/>
      <c r="R5" s="221"/>
      <c r="S5" s="221"/>
    </row>
    <row r="6" spans="3:19" ht="12.75">
      <c r="C6" s="220"/>
      <c r="D6" s="220"/>
      <c r="E6" s="220"/>
      <c r="F6" s="221"/>
      <c r="G6" s="221"/>
      <c r="J6" s="220"/>
      <c r="K6" s="220"/>
      <c r="L6" s="220"/>
      <c r="M6" s="221"/>
      <c r="N6" s="221"/>
      <c r="O6" s="222"/>
      <c r="P6" s="221"/>
      <c r="Q6" s="220"/>
      <c r="R6" s="221"/>
      <c r="S6" s="221"/>
    </row>
    <row r="7" spans="1:19" ht="16.5" thickBot="1">
      <c r="A7" s="232" t="s">
        <v>62</v>
      </c>
      <c r="B7" s="232" t="s">
        <v>63</v>
      </c>
      <c r="C7" s="232" t="s">
        <v>64</v>
      </c>
      <c r="D7" s="232" t="s">
        <v>65</v>
      </c>
      <c r="E7" s="232" t="s">
        <v>66</v>
      </c>
      <c r="F7" s="232" t="s">
        <v>67</v>
      </c>
      <c r="G7" s="232" t="s">
        <v>68</v>
      </c>
      <c r="H7" s="232" t="s">
        <v>69</v>
      </c>
      <c r="I7" s="232" t="s">
        <v>70</v>
      </c>
      <c r="J7" s="232" t="s">
        <v>71</v>
      </c>
      <c r="K7" s="232" t="s">
        <v>207</v>
      </c>
      <c r="L7" s="232" t="s">
        <v>208</v>
      </c>
      <c r="M7" s="232" t="s">
        <v>209</v>
      </c>
      <c r="N7" s="233" t="s">
        <v>210</v>
      </c>
      <c r="O7" s="232" t="s">
        <v>211</v>
      </c>
      <c r="P7" s="232" t="s">
        <v>212</v>
      </c>
      <c r="Q7" s="232" t="s">
        <v>213</v>
      </c>
      <c r="R7" s="232" t="s">
        <v>214</v>
      </c>
      <c r="S7" s="232" t="s">
        <v>215</v>
      </c>
    </row>
    <row r="8" spans="1:19" ht="95.25" thickBot="1">
      <c r="A8" s="234" t="s">
        <v>73</v>
      </c>
      <c r="B8" s="235" t="s">
        <v>216</v>
      </c>
      <c r="C8" s="236" t="s">
        <v>217</v>
      </c>
      <c r="D8" s="236" t="s">
        <v>218</v>
      </c>
      <c r="E8" s="236" t="s">
        <v>219</v>
      </c>
      <c r="F8" s="237" t="s">
        <v>74</v>
      </c>
      <c r="G8" s="237" t="s">
        <v>220</v>
      </c>
      <c r="H8" s="234" t="s">
        <v>73</v>
      </c>
      <c r="I8" s="235" t="s">
        <v>221</v>
      </c>
      <c r="J8" s="236" t="s">
        <v>217</v>
      </c>
      <c r="K8" s="236" t="s">
        <v>218</v>
      </c>
      <c r="L8" s="236" t="s">
        <v>219</v>
      </c>
      <c r="M8" s="237" t="s">
        <v>74</v>
      </c>
      <c r="N8" s="237" t="s">
        <v>75</v>
      </c>
      <c r="O8" s="238" t="s">
        <v>222</v>
      </c>
      <c r="P8" s="237" t="s">
        <v>223</v>
      </c>
      <c r="Q8" s="237" t="s">
        <v>76</v>
      </c>
      <c r="R8" s="237" t="s">
        <v>224</v>
      </c>
      <c r="S8" s="237" t="s">
        <v>225</v>
      </c>
    </row>
    <row r="9" spans="1:19" ht="12.75">
      <c r="A9" s="239">
        <v>8680</v>
      </c>
      <c r="B9" s="240" t="str">
        <f>IF($H9=0," ",IF($A9=0,$I$5,IF(VLOOKUP($A9,'[3]Company Directory'!$A$2:$K$496,2,FALSE)=0,VLOOKUP($A9,'[3]Company Directory'!$A$2:$K$496,5,FALSE),VLOOKUP($A9,'[3]Company Directory'!$A$2:$K$496,4,FALSE))))</f>
        <v>Moore Medical</v>
      </c>
      <c r="C9" s="92" t="str">
        <f>IF($H9=0," ",IF($A9=0,$M$5,IF(VLOOKUP($A9,'[3]Company Directory'!$A$2:$K$496,2,FALSE)=0,VLOOKUP($A9,'[3]Company Directory'!$A$2:$K$496,7,FALSE),VLOOKUP($A9,'[3]Company Directory'!$A$2:$K$496,6,FALSE))))</f>
        <v>USD</v>
      </c>
      <c r="D9" s="92" t="str">
        <f>IF($H9=0," ",IF($A9=0,VLOOKUP($I$4,'[3]Company Directory'!$A$2:$K$496,8,FALSE),VLOOKUP($A9,'[3]Company Directory'!$A$2:$K$496,8,FALSE)))</f>
        <v>Pass-Thru</v>
      </c>
      <c r="E9" s="92" t="str">
        <f>IF($H9=0," ",IF($A9=0,VLOOKUP($I$4,'[3]Company Directory'!$A$2:$K$496,9,FALSE),VLOOKUP($A9,'[3]Company Directory'!$A$2:$K$496,9,FALSE)))</f>
        <v>N/A</v>
      </c>
      <c r="F9" s="92">
        <f>IF($H9=0," ",IF($A9=0,VLOOKUP($I$4,'[3]Company Directory'!$A$2:$K$496,10,FALSE),VLOOKUP($A9,'[3]Company Directory'!$A$2:$K$496,10,FALSE)))</f>
        <v>9090008680</v>
      </c>
      <c r="G9" s="92">
        <f>IF($H9=0," ",IF($A9=0,VLOOKUP($I$4,'[3]Company Directory'!$A$2:$K$496,11,FALSE),VLOOKUP($A9,'[3]Company Directory'!$A$2:$K$496,11,FALSE)))</f>
        <v>9000008680</v>
      </c>
      <c r="H9" s="239">
        <v>2500</v>
      </c>
      <c r="I9" s="240" t="str">
        <f>IF($H9=0," ",IF(VLOOKUP($H9,'[3]Company Directory'!$A$2:$K$496,2,FALSE)=0,VLOOKUP($H9,'[3]Company Directory'!$A$2:$K$496,5,FALSE),VLOOKUP($H9,'[3]Company Directory'!$A$2:$K$496,4,FALSE)))</f>
        <v>ITB</v>
      </c>
      <c r="J9" s="92" t="str">
        <f>IF($H9=0," ",IF(VLOOKUP($H9,'[3]Company Directory'!$A$2:$K$496,2,FALSE)=0,VLOOKUP($H9,'[3]Company Directory'!$A$2:$K$496,7,FALSE),VLOOKUP($H9,'[3]Company Directory'!$A$2:$K$496,6,FALSE)))</f>
        <v>USD</v>
      </c>
      <c r="K9" s="92" t="str">
        <f>IF($H9=0," ",VLOOKUP($H9,'[3]Company Directory'!$A$2:$K$496,8,FALSE))</f>
        <v>Active</v>
      </c>
      <c r="L9" s="92" t="str">
        <f>IF($H9=0," ",VLOOKUP($H9,'[3]Company Directory'!$A$2:$K$496,9,FALSE))</f>
        <v>TOTMPT</v>
      </c>
      <c r="M9" s="92">
        <f>IF($H9=0," ",VLOOKUP($H9,'[3]Company Directory'!$A$2:$K$496,10,FALSE))</f>
        <v>9090002500</v>
      </c>
      <c r="N9" s="241"/>
      <c r="O9" s="92">
        <f>IF($H9=0," ",VLOOKUP($H9,'[3]Company Directory'!$A$2:$K$496,11,FALSE))</f>
        <v>9000002500</v>
      </c>
      <c r="P9" s="241">
        <v>-16712.73</v>
      </c>
      <c r="Q9" s="77">
        <f aca="true" t="shared" si="0" ref="Q9:Q28">+N9+P9</f>
        <v>-16712.73</v>
      </c>
      <c r="R9" s="242"/>
      <c r="S9" s="243"/>
    </row>
    <row r="10" spans="1:19" ht="12.75">
      <c r="A10" s="239">
        <v>8680</v>
      </c>
      <c r="B10" s="240" t="str">
        <f>IF($H10=0," ",IF($A10=0,$I$5,IF(VLOOKUP($A10,'[3]Company Directory'!$A$2:$K$496,2,FALSE)=0,VLOOKUP($A10,'[3]Company Directory'!$A$2:$K$496,5,FALSE),VLOOKUP($A10,'[3]Company Directory'!$A$2:$K$496,4,FALSE))))</f>
        <v>Moore Medical</v>
      </c>
      <c r="C10" s="92" t="str">
        <f>IF($H10=0," ",IF($A10=0,$M$5,IF(VLOOKUP($A10,'[3]Company Directory'!$A$2:$K$496,2,FALSE)=0,VLOOKUP($A10,'[3]Company Directory'!$A$2:$K$496,7,FALSE),VLOOKUP($A10,'[3]Company Directory'!$A$2:$K$496,6,FALSE))))</f>
        <v>USD</v>
      </c>
      <c r="D10" s="92" t="str">
        <f>IF($H10=0," ",IF($A10=0,VLOOKUP($I$4,'[3]Company Directory'!$A$2:$K$496,8,FALSE),VLOOKUP($A10,'[3]Company Directory'!$A$2:$K$496,8,FALSE)))</f>
        <v>Pass-Thru</v>
      </c>
      <c r="E10" s="92" t="str">
        <f>IF($H10=0," ",IF($A10=0,VLOOKUP($I$4,'[3]Company Directory'!$A$2:$K$496,9,FALSE),VLOOKUP($A10,'[3]Company Directory'!$A$2:$K$496,9,FALSE)))</f>
        <v>N/A</v>
      </c>
      <c r="F10" s="92">
        <f>IF($H10=0," ",IF($A10=0,VLOOKUP($I$4,'[3]Company Directory'!$A$2:$K$496,10,FALSE),VLOOKUP($A10,'[3]Company Directory'!$A$2:$K$496,10,FALSE)))</f>
        <v>9090008680</v>
      </c>
      <c r="G10" s="92">
        <f>IF($H10=0," ",IF($A10=0,VLOOKUP($I$4,'[3]Company Directory'!$A$2:$K$496,11,FALSE),VLOOKUP($A10,'[3]Company Directory'!$A$2:$K$496,11,FALSE)))</f>
        <v>9000008680</v>
      </c>
      <c r="H10" s="239">
        <v>8000</v>
      </c>
      <c r="I10" s="240" t="str">
        <f>IF($H10=0," ",IF(VLOOKUP($H10,'[3]Company Directory'!$A$2:$K$496,2,FALSE)=0,VLOOKUP($H10,'[3]Company Directory'!$A$2:$K$496,5,FALSE),VLOOKUP($H10,'[3]Company Directory'!$A$2:$K$496,4,FALSE)))</f>
        <v>Drug Wholesale Operations</v>
      </c>
      <c r="J10" s="92" t="str">
        <f>IF($H10=0," ",IF(VLOOKUP($H10,'[3]Company Directory'!$A$2:$K$496,2,FALSE)=0,VLOOKUP($H10,'[3]Company Directory'!$A$2:$K$496,7,FALSE),VLOOKUP($H10,'[3]Company Directory'!$A$2:$K$496,6,FALSE)))</f>
        <v>USD</v>
      </c>
      <c r="K10" s="92" t="str">
        <f>IF($H10=0," ",VLOOKUP($H10,'[3]Company Directory'!$A$2:$K$496,8,FALSE))</f>
        <v>Active</v>
      </c>
      <c r="L10" s="92" t="str">
        <f>IF($H10=0," ",VLOOKUP($H10,'[3]Company Directory'!$A$2:$K$496,9,FALSE))</f>
        <v>TOTDRG</v>
      </c>
      <c r="M10" s="92">
        <f>IF($H10=0," ",VLOOKUP($H10,'[3]Company Directory'!$A$2:$K$496,10,FALSE))</f>
        <v>9090008000</v>
      </c>
      <c r="N10" s="241">
        <v>-3806.94</v>
      </c>
      <c r="O10" s="92">
        <f>IF($H10=0," ",VLOOKUP($H10,'[3]Company Directory'!$A$2:$K$496,11,FALSE))</f>
        <v>9000008000</v>
      </c>
      <c r="P10" s="241">
        <v>-12591050.75</v>
      </c>
      <c r="Q10" s="77">
        <f t="shared" si="0"/>
        <v>-12594857.69</v>
      </c>
      <c r="R10" s="242"/>
      <c r="S10" s="243"/>
    </row>
    <row r="11" spans="1:19" ht="12.75">
      <c r="A11" s="239">
        <v>8680</v>
      </c>
      <c r="B11" s="240" t="str">
        <f>IF($H11=0," ",IF($A11=0,$I$5,IF(VLOOKUP($A11,'[3]Company Directory'!$A$2:$K$496,2,FALSE)=0,VLOOKUP($A11,'[3]Company Directory'!$A$2:$K$496,5,FALSE),VLOOKUP($A11,'[3]Company Directory'!$A$2:$K$496,4,FALSE))))</f>
        <v>Moore Medical</v>
      </c>
      <c r="C11" s="92" t="str">
        <f>IF($H11=0," ",IF($A11=0,$M$5,IF(VLOOKUP($A11,'[3]Company Directory'!$A$2:$K$496,2,FALSE)=0,VLOOKUP($A11,'[3]Company Directory'!$A$2:$K$496,7,FALSE),VLOOKUP($A11,'[3]Company Directory'!$A$2:$K$496,6,FALSE))))</f>
        <v>USD</v>
      </c>
      <c r="D11" s="92" t="str">
        <f>IF($H11=0," ",IF($A11=0,VLOOKUP($I$4,'[3]Company Directory'!$A$2:$K$496,8,FALSE),VLOOKUP($A11,'[3]Company Directory'!$A$2:$K$496,8,FALSE)))</f>
        <v>Pass-Thru</v>
      </c>
      <c r="E11" s="92" t="str">
        <f>IF($H11=0," ",IF($A11=0,VLOOKUP($I$4,'[3]Company Directory'!$A$2:$K$496,9,FALSE),VLOOKUP($A11,'[3]Company Directory'!$A$2:$K$496,9,FALSE)))</f>
        <v>N/A</v>
      </c>
      <c r="F11" s="92">
        <f>IF($H11=0," ",IF($A11=0,VLOOKUP($I$4,'[3]Company Directory'!$A$2:$K$496,10,FALSE),VLOOKUP($A11,'[3]Company Directory'!$A$2:$K$496,10,FALSE)))</f>
        <v>9090008680</v>
      </c>
      <c r="G11" s="92">
        <f>IF($H11=0," ",IF($A11=0,VLOOKUP($I$4,'[3]Company Directory'!$A$2:$K$496,11,FALSE),VLOOKUP($A11,'[3]Company Directory'!$A$2:$K$496,11,FALSE)))</f>
        <v>9000008680</v>
      </c>
      <c r="H11" s="239">
        <v>8093</v>
      </c>
      <c r="I11" s="240" t="str">
        <f>IF($H11=0," ",IF(VLOOKUP($H11,'[3]Company Directory'!$A$2:$K$496,2,FALSE)=0,VLOOKUP($H11,'[3]Company Directory'!$A$2:$K$496,5,FALSE),VLOOKUP($H11,'[3]Company Directory'!$A$2:$K$496,4,FALSE)))</f>
        <v>McKesson Transportation Services</v>
      </c>
      <c r="J11" s="92" t="str">
        <f>IF($H11=0," ",IF(VLOOKUP($H11,'[3]Company Directory'!$A$2:$K$496,2,FALSE)=0,VLOOKUP($H11,'[3]Company Directory'!$A$2:$K$496,7,FALSE),VLOOKUP($H11,'[3]Company Directory'!$A$2:$K$496,6,FALSE)))</f>
        <v>USD</v>
      </c>
      <c r="K11" s="92" t="str">
        <f>IF($H11=0," ",VLOOKUP($H11,'[3]Company Directory'!$A$2:$K$496,8,FALSE))</f>
        <v>Pass-Thru</v>
      </c>
      <c r="L11" s="92" t="str">
        <f>IF($H11=0," ",VLOOKUP($H11,'[3]Company Directory'!$A$2:$K$496,9,FALSE))</f>
        <v>N/A</v>
      </c>
      <c r="M11" s="92">
        <f>IF($H11=0," ",VLOOKUP($H11,'[3]Company Directory'!$A$2:$K$496,10,FALSE))</f>
        <v>9090008093</v>
      </c>
      <c r="N11" s="241">
        <v>-3856219.77</v>
      </c>
      <c r="O11" s="92">
        <f>IF($H11=0," ",VLOOKUP($H11,'[3]Company Directory'!$A$2:$K$496,11,FALSE))</f>
        <v>9000008093</v>
      </c>
      <c r="P11" s="241">
        <v>-37219210.51</v>
      </c>
      <c r="Q11" s="77">
        <f t="shared" si="0"/>
        <v>-41075430.28</v>
      </c>
      <c r="R11" s="242"/>
      <c r="S11" s="243"/>
    </row>
    <row r="12" spans="1:19" ht="12.75">
      <c r="A12" s="239">
        <v>8680</v>
      </c>
      <c r="B12" s="240" t="str">
        <f>IF($H12=0," ",IF($A12=0,$I$5,IF(VLOOKUP($A12,'[3]Company Directory'!$A$2:$K$496,2,FALSE)=0,VLOOKUP($A12,'[3]Company Directory'!$A$2:$K$496,5,FALSE),VLOOKUP($A12,'[3]Company Directory'!$A$2:$K$496,4,FALSE))))</f>
        <v>Moore Medical</v>
      </c>
      <c r="C12" s="92" t="str">
        <f>IF($H12=0," ",IF($A12=0,$M$5,IF(VLOOKUP($A12,'[3]Company Directory'!$A$2:$K$496,2,FALSE)=0,VLOOKUP($A12,'[3]Company Directory'!$A$2:$K$496,7,FALSE),VLOOKUP($A12,'[3]Company Directory'!$A$2:$K$496,6,FALSE))))</f>
        <v>USD</v>
      </c>
      <c r="D12" s="92" t="str">
        <f>IF($H12=0," ",IF($A12=0,VLOOKUP($I$4,'[3]Company Directory'!$A$2:$K$496,8,FALSE),VLOOKUP($A12,'[3]Company Directory'!$A$2:$K$496,8,FALSE)))</f>
        <v>Pass-Thru</v>
      </c>
      <c r="E12" s="92" t="str">
        <f>IF($H12=0," ",IF($A12=0,VLOOKUP($I$4,'[3]Company Directory'!$A$2:$K$496,9,FALSE),VLOOKUP($A12,'[3]Company Directory'!$A$2:$K$496,9,FALSE)))</f>
        <v>N/A</v>
      </c>
      <c r="F12" s="92">
        <f>IF($H12=0," ",IF($A12=0,VLOOKUP($I$4,'[3]Company Directory'!$A$2:$K$496,10,FALSE),VLOOKUP($A12,'[3]Company Directory'!$A$2:$K$496,10,FALSE)))</f>
        <v>9090008680</v>
      </c>
      <c r="G12" s="92">
        <f>IF($H12=0," ",IF($A12=0,VLOOKUP($I$4,'[3]Company Directory'!$A$2:$K$496,11,FALSE),VLOOKUP($A12,'[3]Company Directory'!$A$2:$K$496,11,FALSE)))</f>
        <v>9000008680</v>
      </c>
      <c r="H12" s="239">
        <v>8290</v>
      </c>
      <c r="I12" s="240" t="str">
        <f>IF($H12=0," ",IF(VLOOKUP($H12,'[3]Company Directory'!$A$2:$K$496,2,FALSE)=0,VLOOKUP($H12,'[3]Company Directory'!$A$2:$K$496,5,FALSE),VLOOKUP($H12,'[3]Company Directory'!$A$2:$K$496,4,FALSE)))</f>
        <v>MedPath</v>
      </c>
      <c r="J12" s="92" t="str">
        <f>IF($H12=0," ",IF(VLOOKUP($H12,'[3]Company Directory'!$A$2:$K$496,2,FALSE)=0,VLOOKUP($H12,'[3]Company Directory'!$A$2:$K$496,7,FALSE),VLOOKUP($H12,'[3]Company Directory'!$A$2:$K$496,6,FALSE)))</f>
        <v>USD</v>
      </c>
      <c r="K12" s="92" t="str">
        <f>IF($H12=0," ",VLOOKUP($H12,'[3]Company Directory'!$A$2:$K$496,8,FALSE))</f>
        <v>Active</v>
      </c>
      <c r="L12" s="92" t="str">
        <f>IF($H12=0," ",VLOOKUP($H12,'[3]Company Directory'!$A$2:$K$496,9,FALSE))</f>
        <v>TOTHS</v>
      </c>
      <c r="M12" s="92">
        <f>IF($H12=0," ",VLOOKUP($H12,'[3]Company Directory'!$A$2:$K$496,10,FALSE))</f>
        <v>9090008290</v>
      </c>
      <c r="N12" s="241"/>
      <c r="O12" s="92">
        <f>IF($H12=0," ",VLOOKUP($H12,'[3]Company Directory'!$A$2:$K$496,11,FALSE))</f>
        <v>9000008290</v>
      </c>
      <c r="P12" s="241">
        <v>1740.11</v>
      </c>
      <c r="Q12" s="77">
        <f t="shared" si="0"/>
        <v>1740.11</v>
      </c>
      <c r="R12" s="242"/>
      <c r="S12" s="243"/>
    </row>
    <row r="13" spans="1:19" ht="12.75">
      <c r="A13" s="239">
        <v>8680</v>
      </c>
      <c r="B13" s="240" t="str">
        <f>IF($H13=0," ",IF($A13=0,$I$5,IF(VLOOKUP($A13,'[3]Company Directory'!$A$2:$K$496,2,FALSE)=0,VLOOKUP($A13,'[3]Company Directory'!$A$2:$K$496,5,FALSE),VLOOKUP($A13,'[3]Company Directory'!$A$2:$K$496,4,FALSE))))</f>
        <v>Moore Medical</v>
      </c>
      <c r="C13" s="92" t="str">
        <f>IF($H13=0," ",IF($A13=0,$M$5,IF(VLOOKUP($A13,'[3]Company Directory'!$A$2:$K$496,2,FALSE)=0,VLOOKUP($A13,'[3]Company Directory'!$A$2:$K$496,7,FALSE),VLOOKUP($A13,'[3]Company Directory'!$A$2:$K$496,6,FALSE))))</f>
        <v>USD</v>
      </c>
      <c r="D13" s="92" t="str">
        <f>IF($H13=0," ",IF($A13=0,VLOOKUP($I$4,'[3]Company Directory'!$A$2:$K$496,8,FALSE),VLOOKUP($A13,'[3]Company Directory'!$A$2:$K$496,8,FALSE)))</f>
        <v>Pass-Thru</v>
      </c>
      <c r="E13" s="92" t="str">
        <f>IF($H13=0," ",IF($A13=0,VLOOKUP($I$4,'[3]Company Directory'!$A$2:$K$496,9,FALSE),VLOOKUP($A13,'[3]Company Directory'!$A$2:$K$496,9,FALSE)))</f>
        <v>N/A</v>
      </c>
      <c r="F13" s="92">
        <f>IF($H13=0," ",IF($A13=0,VLOOKUP($I$4,'[3]Company Directory'!$A$2:$K$496,10,FALSE),VLOOKUP($A13,'[3]Company Directory'!$A$2:$K$496,10,FALSE)))</f>
        <v>9090008680</v>
      </c>
      <c r="G13" s="92">
        <f>IF($H13=0," ",IF($A13=0,VLOOKUP($I$4,'[3]Company Directory'!$A$2:$K$496,11,FALSE),VLOOKUP($A13,'[3]Company Directory'!$A$2:$K$496,11,FALSE)))</f>
        <v>9000008680</v>
      </c>
      <c r="H13" s="239">
        <v>8017</v>
      </c>
      <c r="I13" s="240" t="str">
        <f>IF($H13=0," ",IF(VLOOKUP($H13,'[3]Company Directory'!$A$2:$K$496,2,FALSE)=0,VLOOKUP($H13,'[3]Company Directory'!$A$2:$K$496,5,FALSE),VLOOKUP($H13,'[3]Company Directory'!$A$2:$K$496,4,FALSE)))</f>
        <v>D&amp;K Medical and Vaccine Products, Inc</v>
      </c>
      <c r="J13" s="92" t="str">
        <f>IF($H13=0," ",IF(VLOOKUP($H13,'[3]Company Directory'!$A$2:$K$496,2,FALSE)=0,VLOOKUP($H13,'[3]Company Directory'!$A$2:$K$496,7,FALSE),VLOOKUP($H13,'[3]Company Directory'!$A$2:$K$496,6,FALSE)))</f>
        <v>USD</v>
      </c>
      <c r="K13" s="92" t="str">
        <f>IF($H13=0," ",VLOOKUP($H13,'[3]Company Directory'!$A$2:$K$496,8,FALSE))</f>
        <v> </v>
      </c>
      <c r="L13" s="92" t="str">
        <f>IF($H13=0," ",VLOOKUP($H13,'[3]Company Directory'!$A$2:$K$496,9,FALSE))</f>
        <v>TOTDRG</v>
      </c>
      <c r="M13" s="92">
        <f>IF($H13=0," ",VLOOKUP($H13,'[3]Company Directory'!$A$2:$K$496,10,FALSE))</f>
        <v>9090008017</v>
      </c>
      <c r="N13" s="241"/>
      <c r="O13" s="92">
        <f>IF($H13=0," ",VLOOKUP($H13,'[3]Company Directory'!$A$2:$K$496,11,FALSE))</f>
        <v>9000008017</v>
      </c>
      <c r="P13" s="241">
        <v>-15000</v>
      </c>
      <c r="Q13" s="77">
        <f t="shared" si="0"/>
        <v>-15000</v>
      </c>
      <c r="R13" s="242"/>
      <c r="S13" s="243"/>
    </row>
    <row r="14" spans="1:19" ht="12.75">
      <c r="A14" s="239">
        <v>8680</v>
      </c>
      <c r="B14" s="240" t="str">
        <f>IF($H14=0," ",IF($A14=0,$I$5,IF(VLOOKUP($A14,'[3]Company Directory'!$A$2:$K$496,2,FALSE)=0,VLOOKUP($A14,'[3]Company Directory'!$A$2:$K$496,5,FALSE),VLOOKUP($A14,'[3]Company Directory'!$A$2:$K$496,4,FALSE))))</f>
        <v>Moore Medical</v>
      </c>
      <c r="C14" s="92" t="str">
        <f>IF($H14=0," ",IF($A14=0,$M$5,IF(VLOOKUP($A14,'[3]Company Directory'!$A$2:$K$496,2,FALSE)=0,VLOOKUP($A14,'[3]Company Directory'!$A$2:$K$496,7,FALSE),VLOOKUP($A14,'[3]Company Directory'!$A$2:$K$496,6,FALSE))))</f>
        <v>USD</v>
      </c>
      <c r="D14" s="92" t="str">
        <f>IF($H14=0," ",IF($A14=0,VLOOKUP($I$4,'[3]Company Directory'!$A$2:$K$496,8,FALSE),VLOOKUP($A14,'[3]Company Directory'!$A$2:$K$496,8,FALSE)))</f>
        <v>Pass-Thru</v>
      </c>
      <c r="E14" s="92" t="str">
        <f>IF($H14=0," ",IF($A14=0,VLOOKUP($I$4,'[3]Company Directory'!$A$2:$K$496,9,FALSE),VLOOKUP($A14,'[3]Company Directory'!$A$2:$K$496,9,FALSE)))</f>
        <v>N/A</v>
      </c>
      <c r="F14" s="92">
        <f>IF($H14=0," ",IF($A14=0,VLOOKUP($I$4,'[3]Company Directory'!$A$2:$K$496,10,FALSE),VLOOKUP($A14,'[3]Company Directory'!$A$2:$K$496,10,FALSE)))</f>
        <v>9090008680</v>
      </c>
      <c r="G14" s="92">
        <f>IF($H14=0," ",IF($A14=0,VLOOKUP($I$4,'[3]Company Directory'!$A$2:$K$496,11,FALSE),VLOOKUP($A14,'[3]Company Directory'!$A$2:$K$496,11,FALSE)))</f>
        <v>9000008680</v>
      </c>
      <c r="H14" s="239">
        <v>8511</v>
      </c>
      <c r="I14" s="240" t="str">
        <f>IF($H14=0," ",IF(VLOOKUP($H14,'[3]Company Directory'!$A$2:$K$496,2,FALSE)=0,VLOOKUP($H14,'[3]Company Directory'!$A$2:$K$496,5,FALSE),VLOOKUP($H14,'[3]Company Directory'!$A$2:$K$496,4,FALSE)))</f>
        <v>MSAZ - SAP</v>
      </c>
      <c r="J14" s="92" t="str">
        <f>IF($H14=0," ",IF(VLOOKUP($H14,'[3]Company Directory'!$A$2:$K$496,2,FALSE)=0,VLOOKUP($H14,'[3]Company Directory'!$A$2:$K$496,7,FALSE),VLOOKUP($H14,'[3]Company Directory'!$A$2:$K$496,6,FALSE)))</f>
        <v>USD</v>
      </c>
      <c r="K14" s="92" t="str">
        <f>IF($H14=0," ",VLOOKUP($H14,'[3]Company Directory'!$A$2:$K$496,8,FALSE))</f>
        <v>Active</v>
      </c>
      <c r="L14" s="92" t="str">
        <f>IF($H14=0," ",VLOOKUP($H14,'[3]Company Directory'!$A$2:$K$496,9,FALSE))</f>
        <v>TOTHS</v>
      </c>
      <c r="M14" s="92">
        <f>IF($H14=0," ",VLOOKUP($H14,'[3]Company Directory'!$A$2:$K$496,10,FALSE))</f>
        <v>9090008511</v>
      </c>
      <c r="N14" s="241"/>
      <c r="O14" s="92">
        <f>IF($H14=0," ",VLOOKUP($H14,'[3]Company Directory'!$A$2:$K$496,11,FALSE))</f>
        <v>9000008511</v>
      </c>
      <c r="P14" s="241">
        <f>-274993.93-322.77</f>
        <v>-275316.7</v>
      </c>
      <c r="Q14" s="77">
        <f t="shared" si="0"/>
        <v>-275316.7</v>
      </c>
      <c r="R14" s="242"/>
      <c r="S14" s="243"/>
    </row>
    <row r="15" spans="1:19" ht="12.75">
      <c r="A15" s="239">
        <v>8680</v>
      </c>
      <c r="B15" s="240" t="str">
        <f>IF($H15=0," ",IF($A15=0,$I$5,IF(VLOOKUP($A15,'[3]Company Directory'!$A$2:$K$496,2,FALSE)=0,VLOOKUP($A15,'[3]Company Directory'!$A$2:$K$496,5,FALSE),VLOOKUP($A15,'[3]Company Directory'!$A$2:$K$496,4,FALSE))))</f>
        <v>Moore Medical</v>
      </c>
      <c r="C15" s="92" t="str">
        <f>IF($H15=0," ",IF($A15=0,$M$5,IF(VLOOKUP($A15,'[3]Company Directory'!$A$2:$K$496,2,FALSE)=0,VLOOKUP($A15,'[3]Company Directory'!$A$2:$K$496,7,FALSE),VLOOKUP($A15,'[3]Company Directory'!$A$2:$K$496,6,FALSE))))</f>
        <v>USD</v>
      </c>
      <c r="D15" s="92" t="str">
        <f>IF($H15=0," ",IF($A15=0,VLOOKUP($I$4,'[3]Company Directory'!$A$2:$K$496,8,FALSE),VLOOKUP($A15,'[3]Company Directory'!$A$2:$K$496,8,FALSE)))</f>
        <v>Pass-Thru</v>
      </c>
      <c r="E15" s="92" t="str">
        <f>IF($H15=0," ",IF($A15=0,VLOOKUP($I$4,'[3]Company Directory'!$A$2:$K$496,9,FALSE),VLOOKUP($A15,'[3]Company Directory'!$A$2:$K$496,9,FALSE)))</f>
        <v>N/A</v>
      </c>
      <c r="F15" s="92">
        <f>IF($H15=0," ",IF($A15=0,VLOOKUP($I$4,'[3]Company Directory'!$A$2:$K$496,10,FALSE),VLOOKUP($A15,'[3]Company Directory'!$A$2:$K$496,10,FALSE)))</f>
        <v>9090008680</v>
      </c>
      <c r="G15" s="92">
        <f>IF($H15=0," ",IF($A15=0,VLOOKUP($I$4,'[3]Company Directory'!$A$2:$K$496,11,FALSE),VLOOKUP($A15,'[3]Company Directory'!$A$2:$K$496,11,FALSE)))</f>
        <v>9000008680</v>
      </c>
      <c r="H15" s="239">
        <v>8650</v>
      </c>
      <c r="I15" s="240" t="str">
        <f>IF($H15=0," ",IF(VLOOKUP($H15,'[3]Company Directory'!$A$2:$K$496,2,FALSE)=0,VLOOKUP($H15,'[3]Company Directory'!$A$2:$K$496,5,FALSE),VLOOKUP($H15,'[3]Company Directory'!$A$2:$K$496,4,FALSE)))</f>
        <v>Cypress Medical</v>
      </c>
      <c r="J15" s="92" t="str">
        <f>IF($H15=0," ",IF(VLOOKUP($H15,'[3]Company Directory'!$A$2:$K$496,2,FALSE)=0,VLOOKUP($H15,'[3]Company Directory'!$A$2:$K$496,7,FALSE),VLOOKUP($H15,'[3]Company Directory'!$A$2:$K$496,6,FALSE)))</f>
        <v>USD</v>
      </c>
      <c r="K15" s="92" t="str">
        <f>IF($H15=0," ",VLOOKUP($H15,'[3]Company Directory'!$A$2:$K$496,8,FALSE))</f>
        <v>Pass-Thru</v>
      </c>
      <c r="L15" s="92" t="str">
        <f>IF($H15=0," ",VLOOKUP($H15,'[3]Company Directory'!$A$2:$K$496,9,FALSE))</f>
        <v>N/A</v>
      </c>
      <c r="M15" s="92">
        <f>IF($H15=0," ",VLOOKUP($H15,'[3]Company Directory'!$A$2:$K$496,10,FALSE))</f>
        <v>9090008650</v>
      </c>
      <c r="N15" s="241"/>
      <c r="O15" s="92">
        <f>IF($H15=0," ",VLOOKUP($H15,'[3]Company Directory'!$A$2:$K$496,11,FALSE))</f>
        <v>9000008650</v>
      </c>
      <c r="P15" s="241">
        <v>1180921.27</v>
      </c>
      <c r="Q15" s="77">
        <f t="shared" si="0"/>
        <v>1180921.27</v>
      </c>
      <c r="R15" s="242"/>
      <c r="S15" s="243"/>
    </row>
    <row r="16" spans="1:19" ht="12.75">
      <c r="A16" s="239">
        <v>8680</v>
      </c>
      <c r="B16" s="240" t="str">
        <f>IF($H16=0," ",IF($A16=0,$I$5,IF(VLOOKUP($A16,'[3]Company Directory'!$A$2:$K$496,2,FALSE)=0,VLOOKUP($A16,'[3]Company Directory'!$A$2:$K$496,5,FALSE),VLOOKUP($A16,'[3]Company Directory'!$A$2:$K$496,4,FALSE))))</f>
        <v>Moore Medical</v>
      </c>
      <c r="C16" s="92" t="str">
        <f>IF($H16=0," ",IF($A16=0,$M$5,IF(VLOOKUP($A16,'[3]Company Directory'!$A$2:$K$496,2,FALSE)=0,VLOOKUP($A16,'[3]Company Directory'!$A$2:$K$496,7,FALSE),VLOOKUP($A16,'[3]Company Directory'!$A$2:$K$496,6,FALSE))))</f>
        <v>USD</v>
      </c>
      <c r="D16" s="92" t="str">
        <f>IF($H16=0," ",IF($A16=0,VLOOKUP($I$4,'[3]Company Directory'!$A$2:$K$496,8,FALSE),VLOOKUP($A16,'[3]Company Directory'!$A$2:$K$496,8,FALSE)))</f>
        <v>Pass-Thru</v>
      </c>
      <c r="E16" s="92" t="str">
        <f>IF($H16=0," ",IF($A16=0,VLOOKUP($I$4,'[3]Company Directory'!$A$2:$K$496,9,FALSE),VLOOKUP($A16,'[3]Company Directory'!$A$2:$K$496,9,FALSE)))</f>
        <v>N/A</v>
      </c>
      <c r="F16" s="92">
        <f>IF($H16=0," ",IF($A16=0,VLOOKUP($I$4,'[3]Company Directory'!$A$2:$K$496,10,FALSE),VLOOKUP($A16,'[3]Company Directory'!$A$2:$K$496,10,FALSE)))</f>
        <v>9090008680</v>
      </c>
      <c r="G16" s="92">
        <f>IF($H16=0," ",IF($A16=0,VLOOKUP($I$4,'[3]Company Directory'!$A$2:$K$496,11,FALSE),VLOOKUP($A16,'[3]Company Directory'!$A$2:$K$496,11,FALSE)))</f>
        <v>9000008680</v>
      </c>
      <c r="H16" s="239">
        <v>8600</v>
      </c>
      <c r="I16" s="240" t="str">
        <f>IF($H16=0," ",IF(VLOOKUP($H16,'[3]Company Directory'!$A$2:$K$496,2,FALSE)=0,VLOOKUP($H16,'[3]Company Directory'!$A$2:$K$496,5,FALSE),VLOOKUP($H16,'[3]Company Directory'!$A$2:$K$496,4,FALSE)))</f>
        <v>McKesson General Medical</v>
      </c>
      <c r="J16" s="92" t="str">
        <f>IF($H16=0," ",IF(VLOOKUP($H16,'[3]Company Directory'!$A$2:$K$496,2,FALSE)=0,VLOOKUP($H16,'[3]Company Directory'!$A$2:$K$496,7,FALSE),VLOOKUP($H16,'[3]Company Directory'!$A$2:$K$496,6,FALSE)))</f>
        <v>USD</v>
      </c>
      <c r="K16" s="92" t="str">
        <f>IF($H16=0," ",VLOOKUP($H16,'[3]Company Directory'!$A$2:$K$496,8,FALSE))</f>
        <v>Pass-Thru</v>
      </c>
      <c r="L16" s="92" t="str">
        <f>IF($H16=0," ",VLOOKUP($H16,'[3]Company Directory'!$A$2:$K$496,9,FALSE))</f>
        <v>N/A</v>
      </c>
      <c r="M16" s="92">
        <f>IF($H16=0," ",VLOOKUP($H16,'[3]Company Directory'!$A$2:$K$496,10,FALSE))</f>
        <v>9090008600</v>
      </c>
      <c r="N16" s="241">
        <v>-38042244.33</v>
      </c>
      <c r="O16" s="92">
        <f>IF($H16=0," ",VLOOKUP($H16,'[3]Company Directory'!$A$2:$K$496,11,FALSE))</f>
        <v>9000008600</v>
      </c>
      <c r="P16" s="241">
        <f>2394516.41+4760+29.47</f>
        <v>2399305.8800000004</v>
      </c>
      <c r="Q16" s="77">
        <f t="shared" si="0"/>
        <v>-35642938.449999996</v>
      </c>
      <c r="R16" s="242"/>
      <c r="S16" s="243"/>
    </row>
    <row r="17" spans="1:19" ht="12.75">
      <c r="A17" s="239">
        <v>8680</v>
      </c>
      <c r="B17" s="240" t="str">
        <f>IF($H17=0," ",IF($A17=0,$I$5,IF(VLOOKUP($A17,'[3]Company Directory'!$A$2:$K$496,2,FALSE)=0,VLOOKUP($A17,'[3]Company Directory'!$A$2:$K$496,5,FALSE),VLOOKUP($A17,'[3]Company Directory'!$A$2:$K$496,4,FALSE))))</f>
        <v>Moore Medical</v>
      </c>
      <c r="C17" s="92" t="str">
        <f>IF($H17=0," ",IF($A17=0,$M$5,IF(VLOOKUP($A17,'[3]Company Directory'!$A$2:$K$496,2,FALSE)=0,VLOOKUP($A17,'[3]Company Directory'!$A$2:$K$496,7,FALSE),VLOOKUP($A17,'[3]Company Directory'!$A$2:$K$496,6,FALSE))))</f>
        <v>USD</v>
      </c>
      <c r="D17" s="92" t="str">
        <f>IF($H17=0," ",IF($A17=0,VLOOKUP($I$4,'[3]Company Directory'!$A$2:$K$496,8,FALSE),VLOOKUP($A17,'[3]Company Directory'!$A$2:$K$496,8,FALSE)))</f>
        <v>Pass-Thru</v>
      </c>
      <c r="E17" s="92" t="str">
        <f>IF($H17=0," ",IF($A17=0,VLOOKUP($I$4,'[3]Company Directory'!$A$2:$K$496,9,FALSE),VLOOKUP($A17,'[3]Company Directory'!$A$2:$K$496,9,FALSE)))</f>
        <v>N/A</v>
      </c>
      <c r="F17" s="92">
        <f>IF($H17=0," ",IF($A17=0,VLOOKUP($I$4,'[3]Company Directory'!$A$2:$K$496,10,FALSE),VLOOKUP($A17,'[3]Company Directory'!$A$2:$K$496,10,FALSE)))</f>
        <v>9090008680</v>
      </c>
      <c r="G17" s="92">
        <f>IF($H17=0," ",IF($A17=0,VLOOKUP($I$4,'[3]Company Directory'!$A$2:$K$496,11,FALSE),VLOOKUP($A17,'[3]Company Directory'!$A$2:$K$496,11,FALSE)))</f>
        <v>9000008680</v>
      </c>
      <c r="H17" s="239">
        <v>8670</v>
      </c>
      <c r="I17" s="240" t="str">
        <f>IF($H17=0," ",IF(VLOOKUP($H17,'[3]Company Directory'!$A$2:$K$496,2,FALSE)=0,VLOOKUP($H17,'[3]Company Directory'!$A$2:$K$496,5,FALSE),VLOOKUP($H17,'[3]Company Directory'!$A$2:$K$496,4,FALSE)))</f>
        <v>McKesson Redline</v>
      </c>
      <c r="J17" s="92" t="str">
        <f>IF($H17=0," ",IF(VLOOKUP($H17,'[3]Company Directory'!$A$2:$K$496,2,FALSE)=0,VLOOKUP($H17,'[3]Company Directory'!$A$2:$K$496,7,FALSE),VLOOKUP($H17,'[3]Company Directory'!$A$2:$K$496,6,FALSE)))</f>
        <v>USD</v>
      </c>
      <c r="K17" s="92" t="str">
        <f>IF($H17=0," ",VLOOKUP($H17,'[3]Company Directory'!$A$2:$K$496,8,FALSE))</f>
        <v>Pass-Thru</v>
      </c>
      <c r="L17" s="92" t="str">
        <f>IF($H17=0," ",VLOOKUP($H17,'[3]Company Directory'!$A$2:$K$496,9,FALSE))</f>
        <v>N/A</v>
      </c>
      <c r="M17" s="92">
        <f>IF($H17=0," ",VLOOKUP($H17,'[3]Company Directory'!$A$2:$K$496,10,FALSE))</f>
        <v>9090008670</v>
      </c>
      <c r="N17" s="241">
        <v>0</v>
      </c>
      <c r="O17" s="92">
        <f>IF($H17=0," ",VLOOKUP($H17,'[3]Company Directory'!$A$2:$K$496,11,FALSE))</f>
        <v>9000008670</v>
      </c>
      <c r="P17" s="241">
        <v>77150.94</v>
      </c>
      <c r="Q17" s="77">
        <f t="shared" si="0"/>
        <v>77150.94</v>
      </c>
      <c r="R17" s="242"/>
      <c r="S17" s="243"/>
    </row>
    <row r="18" spans="1:19" ht="12.75">
      <c r="A18" s="239">
        <v>8680</v>
      </c>
      <c r="B18" s="240" t="str">
        <f>IF($H18=0," ",IF($A18=0,$I$5,IF(VLOOKUP($A18,'[3]Company Directory'!$A$2:$K$496,2,FALSE)=0,VLOOKUP($A18,'[3]Company Directory'!$A$2:$K$496,5,FALSE),VLOOKUP($A18,'[3]Company Directory'!$A$2:$K$496,4,FALSE))))</f>
        <v>Moore Medical</v>
      </c>
      <c r="C18" s="92" t="str">
        <f>IF($H18=0," ",IF($A18=0,$M$5,IF(VLOOKUP($A18,'[3]Company Directory'!$A$2:$K$496,2,FALSE)=0,VLOOKUP($A18,'[3]Company Directory'!$A$2:$K$496,7,FALSE),VLOOKUP($A18,'[3]Company Directory'!$A$2:$K$496,6,FALSE))))</f>
        <v>USD</v>
      </c>
      <c r="D18" s="92" t="str">
        <f>IF($H18=0," ",IF($A18=0,VLOOKUP($I$4,'[3]Company Directory'!$A$2:$K$496,8,FALSE),VLOOKUP($A18,'[3]Company Directory'!$A$2:$K$496,8,FALSE)))</f>
        <v>Pass-Thru</v>
      </c>
      <c r="E18" s="92" t="str">
        <f>IF($H18=0," ",IF($A18=0,VLOOKUP($I$4,'[3]Company Directory'!$A$2:$K$496,9,FALSE),VLOOKUP($A18,'[3]Company Directory'!$A$2:$K$496,9,FALSE)))</f>
        <v>N/A</v>
      </c>
      <c r="F18" s="92">
        <f>IF($H18=0," ",IF($A18=0,VLOOKUP($I$4,'[3]Company Directory'!$A$2:$K$496,10,FALSE),VLOOKUP($A18,'[3]Company Directory'!$A$2:$K$496,10,FALSE)))</f>
        <v>9090008680</v>
      </c>
      <c r="G18" s="92">
        <f>IF($H18=0," ",IF($A18=0,VLOOKUP($I$4,'[3]Company Directory'!$A$2:$K$496,11,FALSE),VLOOKUP($A18,'[3]Company Directory'!$A$2:$K$496,11,FALSE)))</f>
        <v>9000008680</v>
      </c>
      <c r="H18" s="239">
        <v>8760</v>
      </c>
      <c r="I18" s="240" t="str">
        <f>IF($H18=0," ",IF(VLOOKUP($H18,'[3]Company Directory'!$A$2:$K$496,2,FALSE)=0,VLOOKUP($H18,'[3]Company Directory'!$A$2:$K$496,5,FALSE),VLOOKUP($H18,'[3]Company Directory'!$A$2:$K$496,4,FALSE)))</f>
        <v>McKesson APS</v>
      </c>
      <c r="J18" s="92" t="str">
        <f>IF($H18=0," ",IF(VLOOKUP($H18,'[3]Company Directory'!$A$2:$K$496,2,FALSE)=0,VLOOKUP($H18,'[3]Company Directory'!$A$2:$K$496,7,FALSE),VLOOKUP($H18,'[3]Company Directory'!$A$2:$K$496,6,FALSE)))</f>
        <v>USD</v>
      </c>
      <c r="K18" s="92" t="str">
        <f>IF($H18=0," ",VLOOKUP($H18,'[3]Company Directory'!$A$2:$K$496,8,FALSE))</f>
        <v>Pass-Thru</v>
      </c>
      <c r="L18" s="92" t="str">
        <f>IF($H18=0," ",VLOOKUP($H18,'[3]Company Directory'!$A$2:$K$496,9,FALSE))</f>
        <v>N/A</v>
      </c>
      <c r="M18" s="92">
        <f>IF($H18=0," ",VLOOKUP($H18,'[3]Company Directory'!$A$2:$K$496,10,FALSE))</f>
        <v>9090008760</v>
      </c>
      <c r="N18" s="241"/>
      <c r="O18" s="92">
        <f>IF($H18=0," ",VLOOKUP($H18,'[3]Company Directory'!$A$2:$K$496,11,FALSE))</f>
        <v>9000008760</v>
      </c>
      <c r="P18" s="241">
        <v>-14268.94</v>
      </c>
      <c r="Q18" s="77">
        <f t="shared" si="0"/>
        <v>-14268.94</v>
      </c>
      <c r="R18" s="242"/>
      <c r="S18" s="243"/>
    </row>
    <row r="19" spans="1:19" ht="12.75">
      <c r="A19" s="239">
        <v>8680</v>
      </c>
      <c r="B19" s="240" t="str">
        <f>IF($H19=0," ",IF($A19=0,$I$5,IF(VLOOKUP($A19,'[3]Company Directory'!$A$2:$K$496,2,FALSE)=0,VLOOKUP($A19,'[3]Company Directory'!$A$2:$K$496,5,FALSE),VLOOKUP($A19,'[3]Company Directory'!$A$2:$K$496,4,FALSE))))</f>
        <v>Moore Medical</v>
      </c>
      <c r="C19" s="92" t="str">
        <f>IF($H19=0," ",IF($A19=0,$M$5,IF(VLOOKUP($A19,'[3]Company Directory'!$A$2:$K$496,2,FALSE)=0,VLOOKUP($A19,'[3]Company Directory'!$A$2:$K$496,7,FALSE),VLOOKUP($A19,'[3]Company Directory'!$A$2:$K$496,6,FALSE))))</f>
        <v>USD</v>
      </c>
      <c r="D19" s="92" t="str">
        <f>IF($H19=0," ",IF($A19=0,VLOOKUP($I$4,'[3]Company Directory'!$A$2:$K$496,8,FALSE),VLOOKUP($A19,'[3]Company Directory'!$A$2:$K$496,8,FALSE)))</f>
        <v>Pass-Thru</v>
      </c>
      <c r="E19" s="92" t="str">
        <f>IF($H19=0," ",IF($A19=0,VLOOKUP($I$4,'[3]Company Directory'!$A$2:$K$496,9,FALSE),VLOOKUP($A19,'[3]Company Directory'!$A$2:$K$496,9,FALSE)))</f>
        <v>N/A</v>
      </c>
      <c r="F19" s="92">
        <f>IF($H19=0," ",IF($A19=0,VLOOKUP($I$4,'[3]Company Directory'!$A$2:$K$496,10,FALSE),VLOOKUP($A19,'[3]Company Directory'!$A$2:$K$496,10,FALSE)))</f>
        <v>9090008680</v>
      </c>
      <c r="G19" s="92">
        <f>IF($H19=0," ",IF($A19=0,VLOOKUP($I$4,'[3]Company Directory'!$A$2:$K$496,11,FALSE),VLOOKUP($A19,'[3]Company Directory'!$A$2:$K$496,11,FALSE)))</f>
        <v>9000008680</v>
      </c>
      <c r="H19" s="239">
        <v>8690</v>
      </c>
      <c r="I19" s="240" t="str">
        <f>IF($H19=0," ",IF(VLOOKUP($H19,'[3]Company Directory'!$A$2:$K$496,2,FALSE)=0,VLOOKUP($H19,'[3]Company Directory'!$A$2:$K$496,5,FALSE),VLOOKUP($H19,'[3]Company Directory'!$A$2:$K$496,4,FALSE)))</f>
        <v>Sterling</v>
      </c>
      <c r="J19" s="92" t="str">
        <f>IF($H19=0," ",IF(VLOOKUP($H19,'[3]Company Directory'!$A$2:$K$496,2,FALSE)=0,VLOOKUP($H19,'[3]Company Directory'!$A$2:$K$496,7,FALSE),VLOOKUP($H19,'[3]Company Directory'!$A$2:$K$496,6,FALSE)))</f>
        <v>USD</v>
      </c>
      <c r="K19" s="92" t="str">
        <f>IF($H19=0," ",VLOOKUP($H19,'[3]Company Directory'!$A$2:$K$496,8,FALSE))</f>
        <v>Pass-Thru</v>
      </c>
      <c r="L19" s="92" t="str">
        <f>IF($H19=0," ",VLOOKUP($H19,'[3]Company Directory'!$A$2:$K$496,9,FALSE))</f>
        <v>N/A</v>
      </c>
      <c r="M19" s="92">
        <f>IF($H19=0," ",VLOOKUP($H19,'[3]Company Directory'!$A$2:$K$496,10,FALSE))</f>
        <v>9090008690</v>
      </c>
      <c r="N19" s="241"/>
      <c r="O19" s="92">
        <f>IF($H19=0," ",VLOOKUP($H19,'[3]Company Directory'!$A$2:$K$496,11,FALSE))</f>
        <v>9000008690</v>
      </c>
      <c r="P19" s="241">
        <v>21991.55</v>
      </c>
      <c r="Q19" s="77">
        <f t="shared" si="0"/>
        <v>21991.55</v>
      </c>
      <c r="R19" s="242"/>
      <c r="S19" s="243"/>
    </row>
    <row r="20" spans="1:19" ht="12.75">
      <c r="A20" s="239">
        <v>8680</v>
      </c>
      <c r="B20" s="240" t="str">
        <f>IF($H20=0," ",IF($A20=0,$I$5,IF(VLOOKUP($A20,'[3]Company Directory'!$A$2:$K$496,2,FALSE)=0,VLOOKUP($A20,'[3]Company Directory'!$A$2:$K$496,5,FALSE),VLOOKUP($A20,'[3]Company Directory'!$A$2:$K$496,4,FALSE))))</f>
        <v>Moore Medical</v>
      </c>
      <c r="C20" s="92" t="str">
        <f>IF($H20=0," ",IF($A20=0,$M$5,IF(VLOOKUP($A20,'[3]Company Directory'!$A$2:$K$496,2,FALSE)=0,VLOOKUP($A20,'[3]Company Directory'!$A$2:$K$496,7,FALSE),VLOOKUP($A20,'[3]Company Directory'!$A$2:$K$496,6,FALSE))))</f>
        <v>USD</v>
      </c>
      <c r="D20" s="92" t="str">
        <f>IF($H20=0," ",IF($A20=0,VLOOKUP($I$4,'[3]Company Directory'!$A$2:$K$496,8,FALSE),VLOOKUP($A20,'[3]Company Directory'!$A$2:$K$496,8,FALSE)))</f>
        <v>Pass-Thru</v>
      </c>
      <c r="E20" s="92" t="str">
        <f>IF($H20=0," ",IF($A20=0,VLOOKUP($I$4,'[3]Company Directory'!$A$2:$K$496,9,FALSE),VLOOKUP($A20,'[3]Company Directory'!$A$2:$K$496,9,FALSE)))</f>
        <v>N/A</v>
      </c>
      <c r="F20" s="92">
        <f>IF($H20=0," ",IF($A20=0,VLOOKUP($I$4,'[3]Company Directory'!$A$2:$K$496,10,FALSE),VLOOKUP($A20,'[3]Company Directory'!$A$2:$K$496,10,FALSE)))</f>
        <v>9090008680</v>
      </c>
      <c r="G20" s="92">
        <f>IF($H20=0," ",IF($A20=0,VLOOKUP($I$4,'[3]Company Directory'!$A$2:$K$496,11,FALSE),VLOOKUP($A20,'[3]Company Directory'!$A$2:$K$496,11,FALSE)))</f>
        <v>9000008680</v>
      </c>
      <c r="H20" s="239">
        <v>8800</v>
      </c>
      <c r="I20" s="240" t="str">
        <f>IF($H20=0," ",IF(VLOOKUP($H20,'[3]Company Directory'!$A$2:$K$496,2,FALSE)=0,VLOOKUP($H20,'[3]Company Directory'!$A$2:$K$496,5,FALSE),VLOOKUP($H20,'[3]Company Directory'!$A$2:$K$496,4,FALSE)))</f>
        <v>Zee Medical</v>
      </c>
      <c r="J20" s="92" t="str">
        <f>IF($H20=0," ",IF(VLOOKUP($H20,'[3]Company Directory'!$A$2:$K$496,2,FALSE)=0,VLOOKUP($H20,'[3]Company Directory'!$A$2:$K$496,7,FALSE),VLOOKUP($H20,'[3]Company Directory'!$A$2:$K$496,6,FALSE)))</f>
        <v>USD</v>
      </c>
      <c r="K20" s="92" t="str">
        <f>IF($H20=0," ",VLOOKUP($H20,'[3]Company Directory'!$A$2:$K$496,8,FALSE))</f>
        <v>Pass-Thru</v>
      </c>
      <c r="L20" s="92" t="str">
        <f>IF($H20=0," ",VLOOKUP($H20,'[3]Company Directory'!$A$2:$K$496,9,FALSE))</f>
        <v>N/A</v>
      </c>
      <c r="M20" s="92">
        <f>IF($H20=0," ",VLOOKUP($H20,'[3]Company Directory'!$A$2:$K$496,10,FALSE))</f>
        <v>9090008800</v>
      </c>
      <c r="N20" s="241"/>
      <c r="O20" s="92">
        <f>IF($H20=0," ",VLOOKUP($H20,'[3]Company Directory'!$A$2:$K$496,11,FALSE))</f>
        <v>9000008800</v>
      </c>
      <c r="P20" s="241">
        <v>2884070.54</v>
      </c>
      <c r="Q20" s="77">
        <f t="shared" si="0"/>
        <v>2884070.54</v>
      </c>
      <c r="R20" s="242"/>
      <c r="S20" s="243"/>
    </row>
    <row r="21" spans="1:19" ht="12.75">
      <c r="A21" s="239">
        <v>8680</v>
      </c>
      <c r="B21" s="240" t="str">
        <f>IF($H21=0," ",IF($A21=0,$I$5,IF(VLOOKUP($A21,'[3]Company Directory'!$A$2:$K$496,2,FALSE)=0,VLOOKUP($A21,'[3]Company Directory'!$A$2:$K$496,5,FALSE),VLOOKUP($A21,'[3]Company Directory'!$A$2:$K$496,4,FALSE))))</f>
        <v>Moore Medical</v>
      </c>
      <c r="C21" s="92" t="str">
        <f>IF($H21=0," ",IF($A21=0,$M$5,IF(VLOOKUP($A21,'[3]Company Directory'!$A$2:$K$496,2,FALSE)=0,VLOOKUP($A21,'[3]Company Directory'!$A$2:$K$496,7,FALSE),VLOOKUP($A21,'[3]Company Directory'!$A$2:$K$496,6,FALSE))))</f>
        <v>USD</v>
      </c>
      <c r="D21" s="92" t="str">
        <f>IF($H21=0," ",IF($A21=0,VLOOKUP($I$4,'[3]Company Directory'!$A$2:$K$496,8,FALSE),VLOOKUP($A21,'[3]Company Directory'!$A$2:$K$496,8,FALSE)))</f>
        <v>Pass-Thru</v>
      </c>
      <c r="E21" s="92" t="str">
        <f>IF($H21=0," ",IF($A21=0,VLOOKUP($I$4,'[3]Company Directory'!$A$2:$K$496,9,FALSE),VLOOKUP($A21,'[3]Company Directory'!$A$2:$K$496,9,FALSE)))</f>
        <v>N/A</v>
      </c>
      <c r="F21" s="92">
        <f>IF($H21=0," ",IF($A21=0,VLOOKUP($I$4,'[3]Company Directory'!$A$2:$K$496,10,FALSE),VLOOKUP($A21,'[3]Company Directory'!$A$2:$K$496,10,FALSE)))</f>
        <v>9090008680</v>
      </c>
      <c r="G21" s="92">
        <f>IF($H21=0," ",IF($A21=0,VLOOKUP($I$4,'[3]Company Directory'!$A$2:$K$496,11,FALSE),VLOOKUP($A21,'[3]Company Directory'!$A$2:$K$496,11,FALSE)))</f>
        <v>9000008680</v>
      </c>
      <c r="H21" s="239">
        <v>9000</v>
      </c>
      <c r="I21" s="240" t="str">
        <f>IF($H21=0," ",IF(VLOOKUP($H21,'[3]Company Directory'!$A$2:$K$496,2,FALSE)=0,VLOOKUP($H21,'[3]Company Directory'!$A$2:$K$496,5,FALSE),VLOOKUP($H21,'[3]Company Directory'!$A$2:$K$496,4,FALSE)))</f>
        <v>Corporate Office</v>
      </c>
      <c r="J21" s="92" t="str">
        <f>IF($H21=0," ",IF(VLOOKUP($H21,'[3]Company Directory'!$A$2:$K$496,2,FALSE)=0,VLOOKUP($H21,'[3]Company Directory'!$A$2:$K$496,7,FALSE),VLOOKUP($H21,'[3]Company Directory'!$A$2:$K$496,6,FALSE)))</f>
        <v>USD</v>
      </c>
      <c r="K21" s="92" t="str">
        <f>IF($H21=0," ",VLOOKUP($H21,'[3]Company Directory'!$A$2:$K$496,8,FALSE))</f>
        <v>Active</v>
      </c>
      <c r="L21" s="92" t="str">
        <f>IF($H21=0," ",VLOOKUP($H21,'[3]Company Directory'!$A$2:$K$496,9,FALSE))</f>
        <v>CORPOTH</v>
      </c>
      <c r="M21" s="92">
        <f>IF($H21=0," ",VLOOKUP($H21,'[3]Company Directory'!$A$2:$K$496,10,FALSE))</f>
        <v>9090009000</v>
      </c>
      <c r="N21" s="241">
        <v>14102951.99</v>
      </c>
      <c r="O21" s="92">
        <f>IF($H21=0," ",VLOOKUP($H21,'[3]Company Directory'!$A$2:$K$496,11,FALSE))</f>
        <v>9000009000</v>
      </c>
      <c r="P21" s="241">
        <v>287807320.21</v>
      </c>
      <c r="Q21" s="77">
        <f t="shared" si="0"/>
        <v>301910272.2</v>
      </c>
      <c r="R21" s="242"/>
      <c r="S21" s="243"/>
    </row>
    <row r="22" spans="1:19" ht="12.75">
      <c r="A22" s="239">
        <v>8680</v>
      </c>
      <c r="B22" s="240" t="str">
        <f>IF($H22=0," ",IF($A22=0,$I$5,IF(VLOOKUP($A22,'[3]Company Directory'!$A$2:$K$496,2,FALSE)=0,VLOOKUP($A22,'[3]Company Directory'!$A$2:$K$496,5,FALSE),VLOOKUP($A22,'[3]Company Directory'!$A$2:$K$496,4,FALSE))))</f>
        <v>Moore Medical</v>
      </c>
      <c r="C22" s="92" t="str">
        <f>IF($H22=0," ",IF($A22=0,$M$5,IF(VLOOKUP($A22,'[3]Company Directory'!$A$2:$K$496,2,FALSE)=0,VLOOKUP($A22,'[3]Company Directory'!$A$2:$K$496,7,FALSE),VLOOKUP($A22,'[3]Company Directory'!$A$2:$K$496,6,FALSE))))</f>
        <v>USD</v>
      </c>
      <c r="D22" s="92" t="str">
        <f>IF($H22=0," ",IF($A22=0,VLOOKUP($I$4,'[3]Company Directory'!$A$2:$K$496,8,FALSE),VLOOKUP($A22,'[3]Company Directory'!$A$2:$K$496,8,FALSE)))</f>
        <v>Pass-Thru</v>
      </c>
      <c r="E22" s="92" t="str">
        <f>IF($H22=0," ",IF($A22=0,VLOOKUP($I$4,'[3]Company Directory'!$A$2:$K$496,9,FALSE),VLOOKUP($A22,'[3]Company Directory'!$A$2:$K$496,9,FALSE)))</f>
        <v>N/A</v>
      </c>
      <c r="F22" s="92">
        <f>IF($H22=0," ",IF($A22=0,VLOOKUP($I$4,'[3]Company Directory'!$A$2:$K$496,10,FALSE),VLOOKUP($A22,'[3]Company Directory'!$A$2:$K$496,10,FALSE)))</f>
        <v>9090008680</v>
      </c>
      <c r="G22" s="92">
        <f>IF($H22=0," ",IF($A22=0,VLOOKUP($I$4,'[3]Company Directory'!$A$2:$K$496,11,FALSE),VLOOKUP($A22,'[3]Company Directory'!$A$2:$K$496,11,FALSE)))</f>
        <v>9000008680</v>
      </c>
      <c r="H22" s="239">
        <v>9000</v>
      </c>
      <c r="I22" s="240" t="str">
        <f>IF($H22=0," ",IF(VLOOKUP($H22,'[3]Company Directory'!$A$2:$K$496,2,FALSE)=0,VLOOKUP($H22,'[3]Company Directory'!$A$2:$K$496,5,FALSE),VLOOKUP($H22,'[3]Company Directory'!$A$2:$K$496,4,FALSE)))</f>
        <v>Corporate Office</v>
      </c>
      <c r="J22" s="92" t="str">
        <f>IF($H22=0," ",IF(VLOOKUP($H22,'[3]Company Directory'!$A$2:$K$496,2,FALSE)=0,VLOOKUP($H22,'[3]Company Directory'!$A$2:$K$496,7,FALSE),VLOOKUP($H22,'[3]Company Directory'!$A$2:$K$496,6,FALSE)))</f>
        <v>USD</v>
      </c>
      <c r="K22" s="92" t="str">
        <f>IF($H22=0," ",VLOOKUP($H22,'[3]Company Directory'!$A$2:$K$496,8,FALSE))</f>
        <v>Active</v>
      </c>
      <c r="L22" s="92" t="str">
        <f>IF($H22=0," ",VLOOKUP($H22,'[3]Company Directory'!$A$2:$K$496,9,FALSE))</f>
        <v>CORPOTH</v>
      </c>
      <c r="M22" s="92">
        <f>IF($H22=0," ",VLOOKUP($H22,'[3]Company Directory'!$A$2:$K$496,10,FALSE))</f>
        <v>9090009000</v>
      </c>
      <c r="N22" s="241">
        <v>0</v>
      </c>
      <c r="O22" s="92">
        <f>IF($H22=0," ",VLOOKUP($H22,'[3]Company Directory'!$A$2:$K$496,11,FALSE))</f>
        <v>9000009000</v>
      </c>
      <c r="P22" s="241">
        <v>-60132053.84</v>
      </c>
      <c r="Q22" s="77">
        <f t="shared" si="0"/>
        <v>-60132053.84</v>
      </c>
      <c r="R22" s="242"/>
      <c r="S22" s="243"/>
    </row>
    <row r="23" spans="1:19" ht="12.75">
      <c r="A23" s="239">
        <v>8680</v>
      </c>
      <c r="B23" s="240" t="str">
        <f>IF($H23=0," ",IF($A23=0,$I$5,IF(VLOOKUP($A23,'[3]Company Directory'!$A$2:$K$496,2,FALSE)=0,VLOOKUP($A23,'[3]Company Directory'!$A$2:$K$496,5,FALSE),VLOOKUP($A23,'[3]Company Directory'!$A$2:$K$496,4,FALSE))))</f>
        <v>Moore Medical</v>
      </c>
      <c r="C23" s="92" t="str">
        <f>IF($H23=0," ",IF($A23=0,$M$5,IF(VLOOKUP($A23,'[3]Company Directory'!$A$2:$K$496,2,FALSE)=0,VLOOKUP($A23,'[3]Company Directory'!$A$2:$K$496,7,FALSE),VLOOKUP($A23,'[3]Company Directory'!$A$2:$K$496,6,FALSE))))</f>
        <v>USD</v>
      </c>
      <c r="D23" s="92" t="str">
        <f>IF($H23=0," ",IF($A23=0,VLOOKUP($I$4,'[3]Company Directory'!$A$2:$K$496,8,FALSE),VLOOKUP($A23,'[3]Company Directory'!$A$2:$K$496,8,FALSE)))</f>
        <v>Pass-Thru</v>
      </c>
      <c r="E23" s="92" t="str">
        <f>IF($H23=0," ",IF($A23=0,VLOOKUP($I$4,'[3]Company Directory'!$A$2:$K$496,9,FALSE),VLOOKUP($A23,'[3]Company Directory'!$A$2:$K$496,9,FALSE)))</f>
        <v>N/A</v>
      </c>
      <c r="F23" s="92">
        <f>IF($H23=0," ",IF($A23=0,VLOOKUP($I$4,'[3]Company Directory'!$A$2:$K$496,10,FALSE),VLOOKUP($A23,'[3]Company Directory'!$A$2:$K$496,10,FALSE)))</f>
        <v>9090008680</v>
      </c>
      <c r="G23" s="92">
        <f>IF($H23=0," ",IF($A23=0,VLOOKUP($I$4,'[3]Company Directory'!$A$2:$K$496,11,FALSE),VLOOKUP($A23,'[3]Company Directory'!$A$2:$K$496,11,FALSE)))</f>
        <v>9000008680</v>
      </c>
      <c r="H23" s="239">
        <v>9000</v>
      </c>
      <c r="I23" s="240" t="str">
        <f>IF($H23=0," ",IF(VLOOKUP($H23,'[3]Company Directory'!$A$2:$K$496,2,FALSE)=0,VLOOKUP($H23,'[3]Company Directory'!$A$2:$K$496,5,FALSE),VLOOKUP($H23,'[3]Company Directory'!$A$2:$K$496,4,FALSE)))</f>
        <v>Corporate Office</v>
      </c>
      <c r="J23" s="92" t="str">
        <f>IF($H23=0," ",IF(VLOOKUP($H23,'[3]Company Directory'!$A$2:$K$496,2,FALSE)=0,VLOOKUP($H23,'[3]Company Directory'!$A$2:$K$496,7,FALSE),VLOOKUP($H23,'[3]Company Directory'!$A$2:$K$496,6,FALSE)))</f>
        <v>USD</v>
      </c>
      <c r="K23" s="92" t="str">
        <f>IF($H23=0," ",VLOOKUP($H23,'[3]Company Directory'!$A$2:$K$496,8,FALSE))</f>
        <v>Active</v>
      </c>
      <c r="L23" s="92" t="str">
        <f>IF($H23=0," ",VLOOKUP($H23,'[3]Company Directory'!$A$2:$K$496,9,FALSE))</f>
        <v>CORPOTH</v>
      </c>
      <c r="M23" s="92">
        <f>IF($H23=0," ",VLOOKUP($H23,'[3]Company Directory'!$A$2:$K$496,10,FALSE))</f>
        <v>9090009000</v>
      </c>
      <c r="N23" s="241"/>
      <c r="O23" s="92">
        <f>IF($H23=0," ",VLOOKUP($H23,'[3]Company Directory'!$A$2:$K$496,11,FALSE))</f>
        <v>9000009000</v>
      </c>
      <c r="P23" s="241">
        <v>-118532437.32000001</v>
      </c>
      <c r="Q23" s="77">
        <f t="shared" si="0"/>
        <v>-118532437.32000001</v>
      </c>
      <c r="R23" s="242"/>
      <c r="S23" s="243"/>
    </row>
    <row r="24" spans="1:19" ht="12.75">
      <c r="A24" s="239">
        <v>8680</v>
      </c>
      <c r="B24" s="240" t="str">
        <f>IF($H24=0," ",IF($A24=0,$I$5,IF(VLOOKUP($A24,'[3]Company Directory'!$A$2:$K$496,2,FALSE)=0,VLOOKUP($A24,'[3]Company Directory'!$A$2:$K$496,5,FALSE),VLOOKUP($A24,'[3]Company Directory'!$A$2:$K$496,4,FALSE))))</f>
        <v>Moore Medical</v>
      </c>
      <c r="C24" s="92" t="str">
        <f>IF($H24=0," ",IF($A24=0,$M$5,IF(VLOOKUP($A24,'[3]Company Directory'!$A$2:$K$496,2,FALSE)=0,VLOOKUP($A24,'[3]Company Directory'!$A$2:$K$496,7,FALSE),VLOOKUP($A24,'[3]Company Directory'!$A$2:$K$496,6,FALSE))))</f>
        <v>USD</v>
      </c>
      <c r="D24" s="92" t="str">
        <f>IF($H24=0," ",IF($A24=0,VLOOKUP($I$4,'[3]Company Directory'!$A$2:$K$496,8,FALSE),VLOOKUP($A24,'[3]Company Directory'!$A$2:$K$496,8,FALSE)))</f>
        <v>Pass-Thru</v>
      </c>
      <c r="E24" s="92" t="str">
        <f>IF($H24=0," ",IF($A24=0,VLOOKUP($I$4,'[3]Company Directory'!$A$2:$K$496,9,FALSE),VLOOKUP($A24,'[3]Company Directory'!$A$2:$K$496,9,FALSE)))</f>
        <v>N/A</v>
      </c>
      <c r="F24" s="92">
        <f>IF($H24=0," ",IF($A24=0,VLOOKUP($I$4,'[3]Company Directory'!$A$2:$K$496,10,FALSE),VLOOKUP($A24,'[3]Company Directory'!$A$2:$K$496,10,FALSE)))</f>
        <v>9090008680</v>
      </c>
      <c r="G24" s="92">
        <f>IF($H24=0," ",IF($A24=0,VLOOKUP($I$4,'[3]Company Directory'!$A$2:$K$496,11,FALSE),VLOOKUP($A24,'[3]Company Directory'!$A$2:$K$496,11,FALSE)))</f>
        <v>9000008680</v>
      </c>
      <c r="H24" s="239">
        <v>9000</v>
      </c>
      <c r="I24" s="240" t="str">
        <f>IF($H24=0," ",IF(VLOOKUP($H24,'[3]Company Directory'!$A$2:$K$496,2,FALSE)=0,VLOOKUP($H24,'[3]Company Directory'!$A$2:$K$496,5,FALSE),VLOOKUP($H24,'[3]Company Directory'!$A$2:$K$496,4,FALSE)))</f>
        <v>Corporate Office</v>
      </c>
      <c r="J24" s="92" t="str">
        <f>IF($H24=0," ",IF(VLOOKUP($H24,'[3]Company Directory'!$A$2:$K$496,2,FALSE)=0,VLOOKUP($H24,'[3]Company Directory'!$A$2:$K$496,7,FALSE),VLOOKUP($H24,'[3]Company Directory'!$A$2:$K$496,6,FALSE)))</f>
        <v>USD</v>
      </c>
      <c r="K24" s="92" t="str">
        <f>IF($H24=0," ",VLOOKUP($H24,'[3]Company Directory'!$A$2:$K$496,8,FALSE))</f>
        <v>Active</v>
      </c>
      <c r="L24" s="92" t="str">
        <f>IF($H24=0," ",VLOOKUP($H24,'[3]Company Directory'!$A$2:$K$496,9,FALSE))</f>
        <v>CORPOTH</v>
      </c>
      <c r="M24" s="92">
        <f>IF($H24=0," ",VLOOKUP($H24,'[3]Company Directory'!$A$2:$K$496,10,FALSE))</f>
        <v>9090009000</v>
      </c>
      <c r="N24" s="241"/>
      <c r="O24" s="92">
        <f>IF($H24=0," ",VLOOKUP($H24,'[3]Company Directory'!$A$2:$K$496,11,FALSE))</f>
        <v>9000009000</v>
      </c>
      <c r="P24" s="241">
        <v>-32340254.56</v>
      </c>
      <c r="Q24" s="77">
        <f t="shared" si="0"/>
        <v>-32340254.56</v>
      </c>
      <c r="R24" s="242"/>
      <c r="S24" s="243"/>
    </row>
    <row r="25" spans="1:19" ht="12.75">
      <c r="A25" s="239">
        <v>8680</v>
      </c>
      <c r="B25" s="240" t="str">
        <f>IF($H25=0," ",IF($A25=0,$I$5,IF(VLOOKUP($A25,'[3]Company Directory'!$A$2:$K$496,2,FALSE)=0,VLOOKUP($A25,'[3]Company Directory'!$A$2:$K$496,5,FALSE),VLOOKUP($A25,'[3]Company Directory'!$A$2:$K$496,4,FALSE))))</f>
        <v>Moore Medical</v>
      </c>
      <c r="C25" s="92" t="str">
        <f>IF($H25=0," ",IF($A25=0,$M$5,IF(VLOOKUP($A25,'[3]Company Directory'!$A$2:$K$496,2,FALSE)=0,VLOOKUP($A25,'[3]Company Directory'!$A$2:$K$496,7,FALSE),VLOOKUP($A25,'[3]Company Directory'!$A$2:$K$496,6,FALSE))))</f>
        <v>USD</v>
      </c>
      <c r="D25" s="92" t="str">
        <f>IF($H25=0," ",IF($A25=0,VLOOKUP($I$4,'[3]Company Directory'!$A$2:$K$496,8,FALSE),VLOOKUP($A25,'[3]Company Directory'!$A$2:$K$496,8,FALSE)))</f>
        <v>Pass-Thru</v>
      </c>
      <c r="E25" s="92" t="str">
        <f>IF($H25=0," ",IF($A25=0,VLOOKUP($I$4,'[3]Company Directory'!$A$2:$K$496,9,FALSE),VLOOKUP($A25,'[3]Company Directory'!$A$2:$K$496,9,FALSE)))</f>
        <v>N/A</v>
      </c>
      <c r="F25" s="92">
        <f>IF($H25=0," ",IF($A25=0,VLOOKUP($I$4,'[3]Company Directory'!$A$2:$K$496,10,FALSE),VLOOKUP($A25,'[3]Company Directory'!$A$2:$K$496,10,FALSE)))</f>
        <v>9090008680</v>
      </c>
      <c r="G25" s="92">
        <f>IF($H25=0," ",IF($A25=0,VLOOKUP($I$4,'[3]Company Directory'!$A$2:$K$496,11,FALSE),VLOOKUP($A25,'[3]Company Directory'!$A$2:$K$496,11,FALSE)))</f>
        <v>9000008680</v>
      </c>
      <c r="H25" s="239">
        <v>9077</v>
      </c>
      <c r="I25" s="240" t="str">
        <f>IF($H25=0," ",IF(VLOOKUP($H25,'[3]Company Directory'!$A$2:$K$496,2,FALSE)=0,VLOOKUP($H25,'[3]Company Directory'!$A$2:$K$496,5,FALSE),VLOOKUP($H25,'[3]Company Directory'!$A$2:$K$496,4,FALSE)))</f>
        <v>CIT - Corporate</v>
      </c>
      <c r="J25" s="92" t="str">
        <f>IF($H25=0," ",IF(VLOOKUP($H25,'[3]Company Directory'!$A$2:$K$496,2,FALSE)=0,VLOOKUP($H25,'[3]Company Directory'!$A$2:$K$496,7,FALSE),VLOOKUP($H25,'[3]Company Directory'!$A$2:$K$496,6,FALSE)))</f>
        <v>USD</v>
      </c>
      <c r="K25" s="92" t="str">
        <f>IF($H25=0," ",VLOOKUP($H25,'[3]Company Directory'!$A$2:$K$496,8,FALSE))</f>
        <v>Active</v>
      </c>
      <c r="L25" s="92" t="str">
        <f>IF($H25=0," ",VLOOKUP($H25,'[3]Company Directory'!$A$2:$K$496,9,FALSE))</f>
        <v>CIT</v>
      </c>
      <c r="M25" s="92">
        <f>IF($H25=0," ",VLOOKUP($H25,'[3]Company Directory'!$A$2:$K$496,10,FALSE))</f>
        <v>9090009077</v>
      </c>
      <c r="N25" s="241">
        <v>-10938</v>
      </c>
      <c r="O25" s="92">
        <f>IF($H25=0," ",VLOOKUP($H25,'[3]Company Directory'!$A$2:$K$496,11,FALSE))</f>
        <v>9000009077</v>
      </c>
      <c r="P25" s="241">
        <v>-1282026.78</v>
      </c>
      <c r="Q25" s="77">
        <f t="shared" si="0"/>
        <v>-1292964.78</v>
      </c>
      <c r="R25" s="242"/>
      <c r="S25" s="243"/>
    </row>
    <row r="26" spans="1:19" ht="12.75">
      <c r="A26" s="239"/>
      <c r="B26" s="240" t="str">
        <f>IF($H26=0," ",IF($A26=0,$I$5,IF(VLOOKUP($A26,'[3]Company Directory'!$A$2:$K$496,2,FALSE)=0,VLOOKUP($A26,'[3]Company Directory'!$A$2:$K$496,5,FALSE),VLOOKUP($A26,'[3]Company Directory'!$A$2:$K$496,4,FALSE))))</f>
        <v> </v>
      </c>
      <c r="C26" s="92" t="str">
        <f>IF($H26=0," ",IF($A26=0,$M$5,IF(VLOOKUP($A26,'[3]Company Directory'!$A$2:$K$496,2,FALSE)=0,VLOOKUP($A26,'[3]Company Directory'!$A$2:$K$496,7,FALSE),VLOOKUP($A26,'[3]Company Directory'!$A$2:$K$496,6,FALSE))))</f>
        <v> </v>
      </c>
      <c r="D26" s="92" t="str">
        <f>IF($H26=0," ",IF($A26=0,VLOOKUP($I$4,'[3]Company Directory'!$A$2:$K$496,8,FALSE),VLOOKUP($A26,'[3]Company Directory'!$A$2:$K$496,8,FALSE)))</f>
        <v> </v>
      </c>
      <c r="E26" s="92" t="str">
        <f>IF($H26=0," ",IF($A26=0,VLOOKUP($I$4,'[3]Company Directory'!$A$2:$K$496,9,FALSE),VLOOKUP($A26,'[3]Company Directory'!$A$2:$K$496,9,FALSE)))</f>
        <v> </v>
      </c>
      <c r="F26" s="92" t="str">
        <f>IF($H26=0," ",IF($A26=0,VLOOKUP($I$4,'[3]Company Directory'!$A$2:$K$496,10,FALSE),VLOOKUP($A26,'[3]Company Directory'!$A$2:$K$496,10,FALSE)))</f>
        <v> </v>
      </c>
      <c r="G26" s="92" t="str">
        <f>IF($H26=0," ",IF($A26=0,VLOOKUP($I$4,'[3]Company Directory'!$A$2:$K$496,11,FALSE),VLOOKUP($A26,'[3]Company Directory'!$A$2:$K$496,11,FALSE)))</f>
        <v> </v>
      </c>
      <c r="H26" s="239"/>
      <c r="I26" s="240" t="str">
        <f>IF($H26=0," ",IF(VLOOKUP($H26,'[3]Company Directory'!$A$2:$K$496,2,FALSE)=0,VLOOKUP($H26,'[3]Company Directory'!$A$2:$K$496,5,FALSE),VLOOKUP($H26,'[3]Company Directory'!$A$2:$K$496,4,FALSE)))</f>
        <v> </v>
      </c>
      <c r="J26" s="92" t="str">
        <f>IF($H26=0," ",IF(VLOOKUP($H26,'[3]Company Directory'!$A$2:$K$496,2,FALSE)=0,VLOOKUP($H26,'[3]Company Directory'!$A$2:$K$496,7,FALSE),VLOOKUP($H26,'[3]Company Directory'!$A$2:$K$496,6,FALSE)))</f>
        <v> </v>
      </c>
      <c r="K26" s="92" t="str">
        <f>IF($H26=0," ",VLOOKUP($H26,'[3]Company Directory'!$A$2:$K$496,8,FALSE))</f>
        <v> </v>
      </c>
      <c r="L26" s="92" t="str">
        <f>IF($H26=0," ",VLOOKUP($H26,'[3]Company Directory'!$A$2:$K$496,9,FALSE))</f>
        <v> </v>
      </c>
      <c r="M26" s="92" t="str">
        <f>IF($H26=0," ",VLOOKUP($H26,'[3]Company Directory'!$A$2:$K$496,10,FALSE))</f>
        <v> </v>
      </c>
      <c r="N26" s="241"/>
      <c r="O26" s="92" t="str">
        <f>IF($H26=0," ",VLOOKUP($H26,'[3]Company Directory'!$A$2:$K$496,11,FALSE))</f>
        <v> </v>
      </c>
      <c r="P26" s="241"/>
      <c r="Q26" s="77">
        <f t="shared" si="0"/>
        <v>0</v>
      </c>
      <c r="R26" s="242"/>
      <c r="S26" s="243"/>
    </row>
    <row r="27" spans="1:19" ht="12.75">
      <c r="A27" s="239"/>
      <c r="B27" s="240" t="str">
        <f>IF($H27=0," ",IF($A27=0,$I$5,IF(VLOOKUP($A27,'[3]Company Directory'!$A$2:$K$496,2,FALSE)=0,VLOOKUP($A27,'[3]Company Directory'!$A$2:$K$496,5,FALSE),VLOOKUP($A27,'[3]Company Directory'!$A$2:$K$496,4,FALSE))))</f>
        <v> </v>
      </c>
      <c r="C27" s="92" t="str">
        <f>IF($H27=0," ",IF($A27=0,$M$5,IF(VLOOKUP($A27,'[3]Company Directory'!$A$2:$K$496,2,FALSE)=0,VLOOKUP($A27,'[3]Company Directory'!$A$2:$K$496,7,FALSE),VLOOKUP($A27,'[3]Company Directory'!$A$2:$K$496,6,FALSE))))</f>
        <v> </v>
      </c>
      <c r="D27" s="92" t="str">
        <f>IF($H27=0," ",IF($A27=0,VLOOKUP($I$4,'[3]Company Directory'!$A$2:$K$496,8,FALSE),VLOOKUP($A27,'[3]Company Directory'!$A$2:$K$496,8,FALSE)))</f>
        <v> </v>
      </c>
      <c r="E27" s="92" t="str">
        <f>IF($H27=0," ",IF($A27=0,VLOOKUP($I$4,'[3]Company Directory'!$A$2:$K$496,9,FALSE),VLOOKUP($A27,'[3]Company Directory'!$A$2:$K$496,9,FALSE)))</f>
        <v> </v>
      </c>
      <c r="F27" s="92" t="str">
        <f>IF($H27=0," ",IF($A27=0,VLOOKUP($I$4,'[3]Company Directory'!$A$2:$K$496,10,FALSE),VLOOKUP($A27,'[3]Company Directory'!$A$2:$K$496,10,FALSE)))</f>
        <v> </v>
      </c>
      <c r="G27" s="92" t="str">
        <f>IF($H27=0," ",IF($A27=0,VLOOKUP($I$4,'[3]Company Directory'!$A$2:$K$496,11,FALSE),VLOOKUP($A27,'[3]Company Directory'!$A$2:$K$496,11,FALSE)))</f>
        <v> </v>
      </c>
      <c r="H27" s="239"/>
      <c r="I27" s="240" t="str">
        <f>IF($H27=0," ",IF(VLOOKUP($H27,'[3]Company Directory'!$A$2:$K$496,2,FALSE)=0,VLOOKUP($H27,'[3]Company Directory'!$A$2:$K$496,5,FALSE),VLOOKUP($H27,'[3]Company Directory'!$A$2:$K$496,4,FALSE)))</f>
        <v> </v>
      </c>
      <c r="J27" s="92" t="str">
        <f>IF($H27=0," ",IF(VLOOKUP($H27,'[3]Company Directory'!$A$2:$K$496,2,FALSE)=0,VLOOKUP($H27,'[3]Company Directory'!$A$2:$K$496,7,FALSE),VLOOKUP($H27,'[3]Company Directory'!$A$2:$K$496,6,FALSE)))</f>
        <v> </v>
      </c>
      <c r="K27" s="92" t="str">
        <f>IF($H27=0," ",VLOOKUP($H27,'[3]Company Directory'!$A$2:$K$496,8,FALSE))</f>
        <v> </v>
      </c>
      <c r="L27" s="92" t="str">
        <f>IF($H27=0," ",VLOOKUP($H27,'[3]Company Directory'!$A$2:$K$496,9,FALSE))</f>
        <v> </v>
      </c>
      <c r="M27" s="92" t="str">
        <f>IF($H27=0," ",VLOOKUP($H27,'[3]Company Directory'!$A$2:$K$496,10,FALSE))</f>
        <v> </v>
      </c>
      <c r="N27" s="241"/>
      <c r="O27" s="92" t="str">
        <f>IF($H27=0," ",VLOOKUP($H27,'[3]Company Directory'!$A$2:$K$496,11,FALSE))</f>
        <v> </v>
      </c>
      <c r="P27" s="241"/>
      <c r="Q27" s="77">
        <f t="shared" si="0"/>
        <v>0</v>
      </c>
      <c r="R27" s="242"/>
      <c r="S27" s="243"/>
    </row>
    <row r="28" spans="1:19" ht="12.75">
      <c r="A28" s="239"/>
      <c r="B28" s="240" t="str">
        <f>IF($H28=0," ",IF($A28=0,$I$5,IF(VLOOKUP($A28,'[3]Company Directory'!$A$2:$K$496,2,FALSE)=0,VLOOKUP($A28,'[3]Company Directory'!$A$2:$K$496,5,FALSE),VLOOKUP($A28,'[3]Company Directory'!$A$2:$K$496,4,FALSE))))</f>
        <v> </v>
      </c>
      <c r="C28" s="92" t="str">
        <f>IF($H28=0," ",IF($A28=0,$M$5,IF(VLOOKUP($A28,'[3]Company Directory'!$A$2:$K$496,2,FALSE)=0,VLOOKUP($A28,'[3]Company Directory'!$A$2:$K$496,7,FALSE),VLOOKUP($A28,'[3]Company Directory'!$A$2:$K$496,6,FALSE))))</f>
        <v> </v>
      </c>
      <c r="D28" s="92" t="str">
        <f>IF($H28=0," ",IF($A28=0,VLOOKUP($I$4,'[3]Company Directory'!$A$2:$K$496,8,FALSE),VLOOKUP($A28,'[3]Company Directory'!$A$2:$K$496,8,FALSE)))</f>
        <v> </v>
      </c>
      <c r="E28" s="92" t="str">
        <f>IF($H28=0," ",IF($A28=0,VLOOKUP($I$4,'[3]Company Directory'!$A$2:$K$496,9,FALSE),VLOOKUP($A28,'[3]Company Directory'!$A$2:$K$496,9,FALSE)))</f>
        <v> </v>
      </c>
      <c r="F28" s="92" t="str">
        <f>IF($H28=0," ",IF($A28=0,VLOOKUP($I$4,'[3]Company Directory'!$A$2:$K$496,10,FALSE),VLOOKUP($A28,'[3]Company Directory'!$A$2:$K$496,10,FALSE)))</f>
        <v> </v>
      </c>
      <c r="G28" s="92" t="str">
        <f>IF($H28=0," ",IF($A28=0,VLOOKUP($I$4,'[3]Company Directory'!$A$2:$K$496,11,FALSE),VLOOKUP($A28,'[3]Company Directory'!$A$2:$K$496,11,FALSE)))</f>
        <v> </v>
      </c>
      <c r="H28" s="239"/>
      <c r="I28" s="240" t="str">
        <f>IF($H28=0," ",IF(VLOOKUP($H28,'[3]Company Directory'!$A$2:$K$496,2,FALSE)=0,VLOOKUP($H28,'[3]Company Directory'!$A$2:$K$496,5,FALSE),VLOOKUP($H28,'[3]Company Directory'!$A$2:$K$496,4,FALSE)))</f>
        <v> </v>
      </c>
      <c r="J28" s="92" t="str">
        <f>IF($H28=0," ",IF(VLOOKUP($H28,'[3]Company Directory'!$A$2:$K$496,2,FALSE)=0,VLOOKUP($H28,'[3]Company Directory'!$A$2:$K$496,7,FALSE),VLOOKUP($H28,'[3]Company Directory'!$A$2:$K$496,6,FALSE)))</f>
        <v> </v>
      </c>
      <c r="K28" s="92" t="str">
        <f>IF($H28=0," ",VLOOKUP($H28,'[3]Company Directory'!$A$2:$K$496,8,FALSE))</f>
        <v> </v>
      </c>
      <c r="L28" s="92" t="str">
        <f>IF($H28=0," ",VLOOKUP($H28,'[3]Company Directory'!$A$2:$K$496,9,FALSE))</f>
        <v> </v>
      </c>
      <c r="M28" s="92" t="str">
        <f>IF($H28=0," ",VLOOKUP($H28,'[3]Company Directory'!$A$2:$K$496,10,FALSE))</f>
        <v> </v>
      </c>
      <c r="N28" s="241"/>
      <c r="O28" s="92" t="str">
        <f>IF($H28=0," ",VLOOKUP($H28,'[3]Company Directory'!$A$2:$K$496,11,FALSE))</f>
        <v> </v>
      </c>
      <c r="P28" s="241"/>
      <c r="Q28" s="77">
        <f t="shared" si="0"/>
        <v>0</v>
      </c>
      <c r="R28" s="242"/>
      <c r="S28" s="243"/>
    </row>
    <row r="29" spans="1:19" s="193" customFormat="1" ht="13.5" thickBot="1">
      <c r="A29" s="244"/>
      <c r="B29" s="245"/>
      <c r="C29" s="246"/>
      <c r="D29" s="246"/>
      <c r="E29" s="246"/>
      <c r="F29" s="246"/>
      <c r="G29" s="246"/>
      <c r="H29" s="247" t="s">
        <v>226</v>
      </c>
      <c r="I29" s="245"/>
      <c r="J29" s="246"/>
      <c r="K29" s="246"/>
      <c r="L29" s="246"/>
      <c r="M29" s="246"/>
      <c r="N29" s="248">
        <f>SUM(N9:N28)</f>
        <v>-27810257.049999997</v>
      </c>
      <c r="O29" s="246"/>
      <c r="P29" s="248">
        <f>SUM(P9:P28)</f>
        <v>31954168.369999964</v>
      </c>
      <c r="Q29" s="249">
        <f>SUM(Q9:Q28)</f>
        <v>4143911.3199999826</v>
      </c>
      <c r="R29" s="248">
        <f>SUM(R9:R28)</f>
        <v>0</v>
      </c>
      <c r="S29" s="152"/>
    </row>
    <row r="30" spans="1:19" ht="13.5" thickTop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</row>
    <row r="32" ht="12.75">
      <c r="H32" s="95" t="s">
        <v>250</v>
      </c>
    </row>
    <row r="33" spans="1:19" ht="12.75">
      <c r="A33" s="239">
        <v>8681</v>
      </c>
      <c r="B33" s="240" t="str">
        <f>IF($H33=0," ",IF($A33=0,$I$5,IF(VLOOKUP($A33,'[3]Company Directory'!$A$2:$K$496,2,FALSE)=0,VLOOKUP($A33,'[3]Company Directory'!$A$2:$K$496,5,FALSE),VLOOKUP($A33,'[3]Company Directory'!$A$2:$K$496,4,FALSE))))</f>
        <v>Moore Medical Stub</v>
      </c>
      <c r="C33" s="92" t="str">
        <f>IF($H33=0," ",IF($A33=0,$M$5,IF(VLOOKUP($A33,'[3]Company Directory'!$A$2:$K$496,2,FALSE)=0,VLOOKUP($A33,'[3]Company Directory'!$A$2:$K$496,7,FALSE),VLOOKUP($A33,'[3]Company Directory'!$A$2:$K$496,6,FALSE))))</f>
        <v>USD</v>
      </c>
      <c r="D33" s="92" t="str">
        <f>IF($H33=0," ",IF($A33=0,VLOOKUP($I$4,'[3]Company Directory'!$A$2:$K$496,8,FALSE),VLOOKUP($A33,'[3]Company Directory'!$A$2:$K$496,8,FALSE)))</f>
        <v>HFM only</v>
      </c>
      <c r="E33" s="92" t="str">
        <f>IF($H33=0," ",IF($A33=0,VLOOKUP($I$4,'[3]Company Directory'!$A$2:$K$496,9,FALSE),VLOOKUP($A33,'[3]Company Directory'!$A$2:$K$496,9,FALSE)))</f>
        <v> </v>
      </c>
      <c r="F33" s="92">
        <f>IF($H33=0," ",IF($A33=0,VLOOKUP($I$4,'[3]Company Directory'!$A$2:$K$496,10,FALSE),VLOOKUP($A33,'[3]Company Directory'!$A$2:$K$496,10,FALSE)))</f>
        <v>9090008681</v>
      </c>
      <c r="G33" s="92">
        <f>IF($H33=0," ",IF($A33=0,VLOOKUP($I$4,'[3]Company Directory'!$A$2:$K$496,11,FALSE),VLOOKUP($A33,'[3]Company Directory'!$A$2:$K$496,11,FALSE)))</f>
        <v>9000008681</v>
      </c>
      <c r="H33" s="239">
        <v>8680</v>
      </c>
      <c r="I33" s="240" t="str">
        <f>IF($H33=0," ",IF(VLOOKUP($H33,'[3]Company Directory'!$A$2:$K$496,2,FALSE)=0,VLOOKUP($H33,'[3]Company Directory'!$A$2:$K$496,5,FALSE),VLOOKUP($H33,'[3]Company Directory'!$A$2:$K$496,4,FALSE)))</f>
        <v>Moore Medical</v>
      </c>
      <c r="J33" s="92" t="str">
        <f>IF($H33=0," ",IF(VLOOKUP($H33,'[3]Company Directory'!$A$2:$K$496,2,FALSE)=0,VLOOKUP($H33,'[3]Company Directory'!$A$2:$K$496,7,FALSE),VLOOKUP($H33,'[3]Company Directory'!$A$2:$K$496,6,FALSE)))</f>
        <v>USD</v>
      </c>
      <c r="K33" s="92" t="str">
        <f>IF($H33=0," ",VLOOKUP($H33,'[3]Company Directory'!$A$2:$K$496,8,FALSE))</f>
        <v>Pass-Thru</v>
      </c>
      <c r="L33" s="92" t="str">
        <f>IF($H33=0," ",VLOOKUP($H33,'[3]Company Directory'!$A$2:$K$496,9,FALSE))</f>
        <v>N/A</v>
      </c>
      <c r="M33" s="92">
        <f>IF($H33=0," ",VLOOKUP($H33,'[3]Company Directory'!$A$2:$K$496,10,FALSE))</f>
        <v>9090008680</v>
      </c>
      <c r="N33" s="241"/>
      <c r="O33" s="92">
        <f>IF($H33=0," ",VLOOKUP($H33,'[3]Company Directory'!$A$2:$K$496,11,FALSE))</f>
        <v>9000008680</v>
      </c>
      <c r="P33" s="241">
        <v>4577993.06</v>
      </c>
      <c r="Q33" s="77">
        <f>+N33+P33</f>
        <v>4577993.06</v>
      </c>
      <c r="R33" s="242"/>
      <c r="S33" s="243"/>
    </row>
    <row r="34" spans="1:19" ht="12.75">
      <c r="A34" s="239">
        <v>8681</v>
      </c>
      <c r="B34" s="240" t="str">
        <f>IF($H34=0," ",IF($A34=0,$I$5,IF(VLOOKUP($A34,'[3]Company Directory'!$A$2:$K$496,2,FALSE)=0,VLOOKUP($A34,'[3]Company Directory'!$A$2:$K$496,5,FALSE),VLOOKUP($A34,'[3]Company Directory'!$A$2:$K$496,4,FALSE))))</f>
        <v>Moore Medical Stub</v>
      </c>
      <c r="C34" s="92" t="str">
        <f>IF($H34=0," ",IF($A34=0,$M$5,IF(VLOOKUP($A34,'[3]Company Directory'!$A$2:$K$496,2,FALSE)=0,VLOOKUP($A34,'[3]Company Directory'!$A$2:$K$496,7,FALSE),VLOOKUP($A34,'[3]Company Directory'!$A$2:$K$496,6,FALSE))))</f>
        <v>USD</v>
      </c>
      <c r="D34" s="92" t="str">
        <f>IF($H34=0," ",IF($A34=0,VLOOKUP($I$4,'[3]Company Directory'!$A$2:$K$496,8,FALSE),VLOOKUP($A34,'[3]Company Directory'!$A$2:$K$496,8,FALSE)))</f>
        <v>HFM only</v>
      </c>
      <c r="E34" s="92" t="str">
        <f>IF($H34=0," ",IF($A34=0,VLOOKUP($I$4,'[3]Company Directory'!$A$2:$K$496,9,FALSE),VLOOKUP($A34,'[3]Company Directory'!$A$2:$K$496,9,FALSE)))</f>
        <v> </v>
      </c>
      <c r="F34" s="92">
        <f>IF($H34=0," ",IF($A34=0,VLOOKUP($I$4,'[3]Company Directory'!$A$2:$K$496,10,FALSE),VLOOKUP($A34,'[3]Company Directory'!$A$2:$K$496,10,FALSE)))</f>
        <v>9090008681</v>
      </c>
      <c r="G34" s="92">
        <f>IF($H34=0," ",IF($A34=0,VLOOKUP($I$4,'[3]Company Directory'!$A$2:$K$496,11,FALSE),VLOOKUP($A34,'[3]Company Directory'!$A$2:$K$496,11,FALSE)))</f>
        <v>9000008681</v>
      </c>
      <c r="H34" s="239">
        <v>8680</v>
      </c>
      <c r="I34" s="240" t="str">
        <f>IF($H34=0," ",IF(VLOOKUP($H34,'[3]Company Directory'!$A$2:$K$496,2,FALSE)=0,VLOOKUP($H34,'[3]Company Directory'!$A$2:$K$496,5,FALSE),VLOOKUP($H34,'[3]Company Directory'!$A$2:$K$496,4,FALSE)))</f>
        <v>Moore Medical</v>
      </c>
      <c r="J34" s="92" t="str">
        <f>IF($H34=0," ",IF(VLOOKUP($H34,'[3]Company Directory'!$A$2:$K$496,2,FALSE)=0,VLOOKUP($H34,'[3]Company Directory'!$A$2:$K$496,7,FALSE),VLOOKUP($H34,'[3]Company Directory'!$A$2:$K$496,6,FALSE)))</f>
        <v>USD</v>
      </c>
      <c r="K34" s="92" t="str">
        <f>IF($H34=0," ",VLOOKUP($H34,'[3]Company Directory'!$A$2:$K$496,8,FALSE))</f>
        <v>Pass-Thru</v>
      </c>
      <c r="L34" s="92" t="str">
        <f>IF($H34=0," ",VLOOKUP($H34,'[3]Company Directory'!$A$2:$K$496,9,FALSE))</f>
        <v>N/A</v>
      </c>
      <c r="M34" s="92">
        <f>IF($H34=0," ",VLOOKUP($H34,'[3]Company Directory'!$A$2:$K$496,10,FALSE))</f>
        <v>9090008680</v>
      </c>
      <c r="N34" s="241"/>
      <c r="O34" s="92">
        <f>IF($H34=0," ",VLOOKUP($H34,'[3]Company Directory'!$A$2:$K$496,11,FALSE))</f>
        <v>9000008680</v>
      </c>
      <c r="P34" s="241">
        <v>-4644200.92</v>
      </c>
      <c r="Q34" s="77">
        <f>+N34+P34</f>
        <v>-4644200.92</v>
      </c>
      <c r="R34" s="242"/>
      <c r="S34" s="243"/>
    </row>
    <row r="35" spans="16:17" ht="12.75">
      <c r="P35" s="101">
        <f>SUM(P33:P34)</f>
        <v>-66207.86000000034</v>
      </c>
      <c r="Q35" s="101">
        <f>SUM(Q33:Q34)</f>
        <v>-66207.86000000034</v>
      </c>
    </row>
    <row r="36" spans="14:17" ht="13.5" thickBot="1">
      <c r="N36" s="248">
        <f>N29+N35</f>
        <v>-27810257.049999997</v>
      </c>
      <c r="P36" s="248">
        <f>P29+P35</f>
        <v>31887960.509999964</v>
      </c>
      <c r="Q36" s="325">
        <f>Q29+Q35</f>
        <v>4077703.4599999823</v>
      </c>
    </row>
    <row r="37" ht="13.5" thickTop="1"/>
    <row r="40" ht="12.75">
      <c r="P40" s="77"/>
    </row>
    <row r="41" ht="12.75">
      <c r="P41" s="77"/>
    </row>
    <row r="42" ht="12.75">
      <c r="P42" s="77"/>
    </row>
    <row r="43" ht="12.75">
      <c r="P43" s="77"/>
    </row>
    <row r="44" ht="12.75">
      <c r="P44" s="77"/>
    </row>
  </sheetData>
  <sheetProtection formatCells="0" formatColumns="0" formatRows="0" sort="0"/>
  <printOptions/>
  <pageMargins left="0.22" right="0.31" top="0.5" bottom="0.5" header="0.5" footer="0.5"/>
  <pageSetup fitToHeight="1" fitToWidth="1" horizontalDpi="600" verticalDpi="600" orientation="landscape" scale="70" r:id="rId1"/>
  <headerFooter alignWithMargins="0">
    <oddFooter>&amp;L&amp;Z&amp;F&amp;AFINAL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6"/>
  <sheetViews>
    <sheetView workbookViewId="0" topLeftCell="A22">
      <selection activeCell="F23" sqref="F23"/>
    </sheetView>
  </sheetViews>
  <sheetFormatPr defaultColWidth="9.140625" defaultRowHeight="12.75"/>
  <cols>
    <col min="1" max="1" width="35.140625" style="53" customWidth="1"/>
    <col min="2" max="2" width="5.7109375" style="53" customWidth="1"/>
    <col min="3" max="3" width="10.140625" style="53" customWidth="1"/>
    <col min="4" max="4" width="16.57421875" style="53" customWidth="1"/>
    <col min="5" max="5" width="17.421875" style="53" customWidth="1"/>
    <col min="6" max="6" width="16.57421875" style="53" customWidth="1"/>
    <col min="7" max="7" width="13.421875" style="53" customWidth="1"/>
    <col min="8" max="9" width="17.7109375" style="53" bestFit="1" customWidth="1"/>
    <col min="10" max="10" width="16.8515625" style="53" bestFit="1" customWidth="1"/>
    <col min="11" max="11" width="15.7109375" style="53" customWidth="1"/>
    <col min="12" max="12" width="13.57421875" style="53" bestFit="1" customWidth="1"/>
    <col min="13" max="13" width="13.7109375" style="53" customWidth="1"/>
    <col min="14" max="16384" width="9.140625" style="53" customWidth="1"/>
  </cols>
  <sheetData>
    <row r="1" ht="12.75"/>
    <row r="2" ht="12.75">
      <c r="G2" s="53" t="s">
        <v>72</v>
      </c>
    </row>
    <row r="3" ht="12.75"/>
    <row r="4" ht="12.75"/>
    <row r="5" spans="1:6" s="33" customFormat="1" ht="15">
      <c r="A5" s="333" t="s">
        <v>78</v>
      </c>
      <c r="B5" s="333"/>
      <c r="C5" s="333"/>
      <c r="D5" s="333"/>
      <c r="E5" s="333"/>
      <c r="F5" s="333"/>
    </row>
    <row r="6" spans="1:6" s="33" customFormat="1" ht="15">
      <c r="A6" s="333" t="s">
        <v>79</v>
      </c>
      <c r="B6" s="333"/>
      <c r="C6" s="333"/>
      <c r="D6" s="333"/>
      <c r="E6" s="333"/>
      <c r="F6" s="333"/>
    </row>
    <row r="7" spans="1:6" s="33" customFormat="1" ht="15">
      <c r="A7" s="54"/>
      <c r="B7" s="54"/>
      <c r="C7" s="54"/>
      <c r="D7" s="54"/>
      <c r="E7" s="54"/>
      <c r="F7" s="54"/>
    </row>
    <row r="8" spans="1:6" s="33" customFormat="1" ht="15" thickBot="1">
      <c r="A8" s="55"/>
      <c r="B8" s="55"/>
      <c r="C8" s="55"/>
      <c r="D8" s="55"/>
      <c r="E8" s="55"/>
      <c r="F8" s="55"/>
    </row>
    <row r="9" spans="1:8" s="33" customFormat="1" ht="16.5" thickBot="1">
      <c r="A9" s="56" t="s">
        <v>53</v>
      </c>
      <c r="B9" s="57" t="s">
        <v>7</v>
      </c>
      <c r="C9" s="58"/>
      <c r="D9" s="59"/>
      <c r="E9" s="60"/>
      <c r="F9" s="61" t="s">
        <v>54</v>
      </c>
      <c r="G9" s="62">
        <v>40238</v>
      </c>
      <c r="H9" s="63"/>
    </row>
    <row r="10" spans="1:8" s="33" customFormat="1" ht="16.5" thickBot="1">
      <c r="A10" s="56" t="s">
        <v>55</v>
      </c>
      <c r="B10" s="57" t="s">
        <v>56</v>
      </c>
      <c r="C10" s="64"/>
      <c r="D10" s="65"/>
      <c r="E10" s="60"/>
      <c r="F10" s="61"/>
      <c r="G10" s="60"/>
      <c r="H10" s="60"/>
    </row>
    <row r="11" spans="1:8" s="33" customFormat="1" ht="16.5" thickBot="1">
      <c r="A11" s="56" t="s">
        <v>57</v>
      </c>
      <c r="B11" s="57" t="s">
        <v>80</v>
      </c>
      <c r="C11" s="64"/>
      <c r="D11" s="65"/>
      <c r="E11" s="60"/>
      <c r="F11" s="61" t="s">
        <v>58</v>
      </c>
      <c r="G11" s="66" t="s">
        <v>327</v>
      </c>
      <c r="H11" s="63"/>
    </row>
    <row r="12" spans="1:8" s="33" customFormat="1" ht="16.5" thickBot="1">
      <c r="A12" s="56" t="s">
        <v>59</v>
      </c>
      <c r="B12" s="57">
        <v>8680</v>
      </c>
      <c r="C12" s="64"/>
      <c r="D12" s="65"/>
      <c r="E12" s="60"/>
      <c r="F12" s="61" t="s">
        <v>60</v>
      </c>
      <c r="G12" s="67" t="s">
        <v>61</v>
      </c>
      <c r="H12" s="63"/>
    </row>
    <row r="13" spans="1:4" s="33" customFormat="1" ht="15">
      <c r="A13" s="56"/>
      <c r="B13" s="68"/>
      <c r="C13" s="69"/>
      <c r="D13" s="69"/>
    </row>
    <row r="14" spans="1:6" s="33" customFormat="1" ht="45">
      <c r="A14" s="70"/>
      <c r="B14" s="70"/>
      <c r="C14" s="71" t="s">
        <v>81</v>
      </c>
      <c r="D14" s="71" t="s">
        <v>82</v>
      </c>
      <c r="E14" s="332" t="s">
        <v>83</v>
      </c>
      <c r="F14" s="332"/>
    </row>
    <row r="15" spans="1:6" s="33" customFormat="1" ht="15">
      <c r="A15" s="70"/>
      <c r="B15" s="70"/>
      <c r="C15" s="70"/>
      <c r="D15" s="70"/>
      <c r="E15" s="73"/>
      <c r="F15" s="73"/>
    </row>
    <row r="16" spans="1:6" s="33" customFormat="1" ht="15">
      <c r="A16" s="70"/>
      <c r="B16" s="70"/>
      <c r="C16" s="70"/>
      <c r="D16" s="70"/>
      <c r="E16" s="54" t="s">
        <v>84</v>
      </c>
      <c r="F16" s="54" t="s">
        <v>85</v>
      </c>
    </row>
    <row r="17" spans="1:6" s="33" customFormat="1" ht="15.75" thickBot="1">
      <c r="A17" s="72" t="s">
        <v>86</v>
      </c>
      <c r="B17" s="70"/>
      <c r="C17" s="70"/>
      <c r="D17" s="70"/>
      <c r="E17" s="54" t="s">
        <v>87</v>
      </c>
      <c r="F17" s="54" t="s">
        <v>87</v>
      </c>
    </row>
    <row r="18" spans="1:7" s="33" customFormat="1" ht="24.75" thickBot="1">
      <c r="A18" s="55"/>
      <c r="E18" s="74" t="s">
        <v>88</v>
      </c>
      <c r="F18" s="74">
        <v>8680</v>
      </c>
      <c r="G18" s="75" t="s">
        <v>89</v>
      </c>
    </row>
    <row r="19" s="33" customFormat="1" ht="14.25">
      <c r="B19" s="33" t="s">
        <v>72</v>
      </c>
    </row>
    <row r="20" spans="7:9" s="33" customFormat="1" ht="14.25">
      <c r="G20" s="33" t="s">
        <v>90</v>
      </c>
      <c r="H20"/>
      <c r="I20" s="2"/>
    </row>
    <row r="21" spans="1:10" s="33" customFormat="1" ht="14.25">
      <c r="A21" s="33" t="s">
        <v>91</v>
      </c>
      <c r="D21" s="34"/>
      <c r="E21" s="76">
        <f>'[2]Corp 983 Cash'!E21+'[2]Corp 983 Cash'!E22</f>
        <v>-287807320.21000004</v>
      </c>
      <c r="F21" s="2">
        <f>'[2]Corp 983 Cash'!F21+'[2]Corp 983 Cash'!F22</f>
        <v>285302800.01</v>
      </c>
      <c r="G21" s="33" t="s">
        <v>92</v>
      </c>
      <c r="H21" s="77"/>
      <c r="I21" s="34"/>
      <c r="J21" s="34"/>
    </row>
    <row r="22" spans="4:11" s="33" customFormat="1" ht="14.25">
      <c r="D22" s="34"/>
      <c r="E22" s="78">
        <f>'[2]Corp 983 Payroll'!E21+'[2]Corp 983 Payroll'!E22</f>
        <v>118532437.32</v>
      </c>
      <c r="F22" s="79">
        <f>'[2]Corp 983 Payroll'!F21+'[2]Corp 983 Payroll'!F22</f>
        <v>-117175874.12</v>
      </c>
      <c r="G22" s="33" t="s">
        <v>93</v>
      </c>
      <c r="H22" s="77"/>
      <c r="I22" s="34"/>
      <c r="J22" s="34"/>
      <c r="K22"/>
    </row>
    <row r="23" spans="4:11" s="33" customFormat="1" ht="14.25">
      <c r="D23" s="34"/>
      <c r="E23" s="78">
        <f>'[2]Corp 983 Oth'!E21+'[2]Corp 983 Oth'!E22</f>
        <v>60132053.84</v>
      </c>
      <c r="F23" s="80">
        <f>'[2]Corp 983 Oth'!F21+'[2]Corp 983 Oth'!F22</f>
        <v>-60066886.56</v>
      </c>
      <c r="G23" s="33" t="s">
        <v>94</v>
      </c>
      <c r="H23" s="77"/>
      <c r="I23" s="34"/>
      <c r="J23" s="34"/>
      <c r="K23"/>
    </row>
    <row r="24" spans="4:11" s="33" customFormat="1" ht="14.25">
      <c r="D24" s="34"/>
      <c r="E24" s="34">
        <f>'[2]Corp 983 Edws'!E21+'[2]Corp 983 Edws'!E22</f>
        <v>32340254.56</v>
      </c>
      <c r="F24" s="80">
        <f>'[2]Corp 983 Edws'!F21+'[2]Corp 983 Edws'!F22</f>
        <v>-32340254.56</v>
      </c>
      <c r="G24" s="33" t="s">
        <v>179</v>
      </c>
      <c r="H24" s="77"/>
      <c r="I24" s="34"/>
      <c r="J24" s="34"/>
      <c r="K24"/>
    </row>
    <row r="25" spans="4:12" s="33" customFormat="1" ht="14.25">
      <c r="D25" s="34"/>
      <c r="E25" s="34">
        <f>'[2]983 CMTS'!E21+'[2]983 CMTS'!E22</f>
        <v>1282026.78</v>
      </c>
      <c r="F25" s="81">
        <f>'[2]983 CMTS'!F21+'[2]983 CMTS'!F22</f>
        <v>-1282026.78</v>
      </c>
      <c r="G25" s="33" t="s">
        <v>95</v>
      </c>
      <c r="H25" s="77"/>
      <c r="I25" s="34"/>
      <c r="J25" s="34"/>
      <c r="K25"/>
      <c r="L25" s="82"/>
    </row>
    <row r="26" spans="1:11" s="33" customFormat="1" ht="14.25">
      <c r="A26" s="33" t="s">
        <v>96</v>
      </c>
      <c r="D26" s="34">
        <f>SUM(E21:E25)+SUM(F21:F25)</f>
        <v>-1082789.7200000584</v>
      </c>
      <c r="H26"/>
      <c r="I26" s="166"/>
      <c r="J26" s="34"/>
      <c r="K26"/>
    </row>
    <row r="27" spans="4:11" s="33" customFormat="1" ht="14.25">
      <c r="D27" s="2"/>
      <c r="E27" s="83" t="s">
        <v>72</v>
      </c>
      <c r="H27"/>
      <c r="I27"/>
      <c r="J27" s="34"/>
      <c r="K27"/>
    </row>
    <row r="28" spans="1:9" s="33" customFormat="1" ht="14.25">
      <c r="A28" s="84" t="str">
        <f>'[2]Corp 983 Detail'!C6</f>
        <v>CASH ZBA XFERS 2-19-10</v>
      </c>
      <c r="B28" s="53" t="s">
        <v>97</v>
      </c>
      <c r="F28" s="217">
        <v>2069285.2</v>
      </c>
      <c r="G28" s="217"/>
      <c r="H28" s="34"/>
      <c r="I28" s="34"/>
    </row>
    <row r="29" spans="1:9" s="33" customFormat="1" ht="14.25">
      <c r="A29" s="98" t="str">
        <f>'[2]Corp 983 Detail'!C8</f>
        <v>CASH WIRES/ACH XFERS 2/18-2/21/10</v>
      </c>
      <c r="B29" s="53" t="s">
        <v>97</v>
      </c>
      <c r="F29" s="217">
        <v>520869.33</v>
      </c>
      <c r="G29" s="217"/>
      <c r="H29" s="34"/>
      <c r="I29" s="34"/>
    </row>
    <row r="30" spans="1:9" s="33" customFormat="1" ht="14.25">
      <c r="A30" s="98" t="str">
        <f>'[2]Corp 983 Detail'!C9</f>
        <v>CASH WIRES/ACH XFERS &gt;2/21/10</v>
      </c>
      <c r="B30" s="53" t="s">
        <v>97</v>
      </c>
      <c r="F30" s="217">
        <v>-174777.9</v>
      </c>
      <c r="G30" s="217"/>
      <c r="H30" s="34"/>
      <c r="I30" s="34"/>
    </row>
    <row r="31" spans="1:9" s="33" customFormat="1" ht="14.25">
      <c r="A31" s="98" t="str">
        <f>'[2]Corp 983 Detail'!C10</f>
        <v>CASH WIRES/ACH XFERS &gt;2/21/10</v>
      </c>
      <c r="B31" s="53" t="s">
        <v>97</v>
      </c>
      <c r="F31" s="217">
        <v>89143.57</v>
      </c>
      <c r="G31" s="217"/>
      <c r="H31" s="34"/>
      <c r="I31" s="34"/>
    </row>
    <row r="32" spans="1:9" s="33" customFormat="1" ht="14.25">
      <c r="A32" s="84" t="str">
        <f>'[2]Corp 983 Payroll'!A27</f>
        <v>MM EX PAYROLL</v>
      </c>
      <c r="B32" s="53" t="s">
        <v>97</v>
      </c>
      <c r="F32" s="217">
        <f>'[2]Corp 983 Payroll'!F27</f>
        <v>-543494.3</v>
      </c>
      <c r="G32" s="217"/>
      <c r="H32" s="34"/>
      <c r="I32" s="34"/>
    </row>
    <row r="33" spans="1:9" s="33" customFormat="1" ht="14.25">
      <c r="A33" s="84" t="str">
        <f>'[2]Corp 983 Payroll'!A28</f>
        <v>MM NE PAYROLL</v>
      </c>
      <c r="B33" s="53" t="s">
        <v>97</v>
      </c>
      <c r="F33" s="217">
        <f>'[2]Corp 983 Payroll'!F28</f>
        <v>-328446.78</v>
      </c>
      <c r="G33" s="217"/>
      <c r="H33" s="34"/>
      <c r="I33" s="83"/>
    </row>
    <row r="34" spans="1:6" s="33" customFormat="1" ht="14.25">
      <c r="A34" s="84" t="str">
        <f>'[2]Corp 983 Payroll'!A29</f>
        <v>ED EX PAYROLL</v>
      </c>
      <c r="B34" s="53" t="s">
        <v>97</v>
      </c>
      <c r="E34" s="83"/>
      <c r="F34" s="217">
        <f>'[2]Corp 983 Payroll'!F29</f>
        <v>-404879.56</v>
      </c>
    </row>
    <row r="35" spans="1:11" s="33" customFormat="1" ht="14.25">
      <c r="A35" s="84" t="str">
        <f>'[2]Corp 983 Payroll'!A30</f>
        <v>ED NE PAYROLL</v>
      </c>
      <c r="B35" s="53" t="s">
        <v>97</v>
      </c>
      <c r="D35" s="34"/>
      <c r="E35" s="83"/>
      <c r="F35" s="217">
        <f>'[2]Corp 983 Payroll'!F30</f>
        <v>-73742.56</v>
      </c>
      <c r="G35"/>
      <c r="H35"/>
      <c r="I35"/>
      <c r="J35" s="217"/>
      <c r="K35"/>
    </row>
    <row r="36" spans="1:11" s="33" customFormat="1" ht="14.25">
      <c r="A36" s="84" t="str">
        <f>'[2]Corp 983 Payroll'!A31</f>
        <v>Semi-mo payroll </v>
      </c>
      <c r="B36" s="53" t="s">
        <v>97</v>
      </c>
      <c r="D36" s="34"/>
      <c r="F36" s="217">
        <f>'[2]Corp 983 Payroll'!F31</f>
        <v>-6000</v>
      </c>
      <c r="G36"/>
      <c r="H36"/>
      <c r="I36"/>
      <c r="J36" s="217"/>
      <c r="K36"/>
    </row>
    <row r="37" spans="1:14" s="33" customFormat="1" ht="14.25">
      <c r="A37" s="98" t="str">
        <f>'[2]Corp 983 Oth'!A27</f>
        <v>SPHERION TEMP</v>
      </c>
      <c r="B37" s="53" t="s">
        <v>97</v>
      </c>
      <c r="C37" s="53"/>
      <c r="D37" s="2"/>
      <c r="F37" s="196">
        <f>'[2]Corp 983 Oth'!F27</f>
        <v>-17837.76</v>
      </c>
      <c r="G37" s="195"/>
      <c r="H37"/>
      <c r="I37"/>
      <c r="J37"/>
      <c r="K37"/>
      <c r="L37"/>
      <c r="M37"/>
      <c r="N37"/>
    </row>
    <row r="38" spans="1:14" s="33" customFormat="1" ht="14.25">
      <c r="A38" s="98" t="str">
        <f>'[2]Corp 983 Oth'!A28</f>
        <v>ADECCO TEMPS</v>
      </c>
      <c r="B38" s="53" t="s">
        <v>97</v>
      </c>
      <c r="C38" s="53"/>
      <c r="F38" s="196">
        <f>'[2]Corp 983 Oth'!F28</f>
        <v>-19689.56</v>
      </c>
      <c r="G38" s="195"/>
      <c r="H38"/>
      <c r="I38"/>
      <c r="J38"/>
      <c r="K38"/>
      <c r="L38"/>
      <c r="M38"/>
      <c r="N38"/>
    </row>
    <row r="39" spans="1:14" s="33" customFormat="1" ht="14.25">
      <c r="A39" s="98" t="str">
        <f>'[2]Corp 983 Oth'!A29</f>
        <v>POSTAGE</v>
      </c>
      <c r="B39" s="53" t="s">
        <v>97</v>
      </c>
      <c r="C39" s="53"/>
      <c r="F39" s="196">
        <f>'[2]Corp 983 Oth'!F29</f>
        <v>-20000</v>
      </c>
      <c r="G39" s="274"/>
      <c r="H39"/>
      <c r="I39"/>
      <c r="J39"/>
      <c r="K39"/>
      <c r="L39"/>
      <c r="M39"/>
      <c r="N39"/>
    </row>
    <row r="40" spans="1:14" s="33" customFormat="1" ht="14.25">
      <c r="A40" s="98" t="str">
        <f>'[2]Corp 983 Oth'!A30</f>
        <v>LEGAL</v>
      </c>
      <c r="C40" s="53" t="s">
        <v>97</v>
      </c>
      <c r="D40" s="2"/>
      <c r="E40" s="83"/>
      <c r="F40" s="196">
        <f>'[2]Corp 983 Oth'!F30</f>
        <v>-2880</v>
      </c>
      <c r="G40" s="195"/>
      <c r="H40"/>
      <c r="I40"/>
      <c r="J40"/>
      <c r="K40"/>
      <c r="L40"/>
      <c r="M40"/>
      <c r="N40"/>
    </row>
    <row r="41" spans="1:14" s="33" customFormat="1" ht="14.25">
      <c r="A41" s="98" t="str">
        <f>'[2]Corp 983 Oth'!A31</f>
        <v>Unisource</v>
      </c>
      <c r="B41" s="53"/>
      <c r="C41" s="53" t="s">
        <v>97</v>
      </c>
      <c r="E41" s="83"/>
      <c r="F41" s="196">
        <f>'[2]Corp 983 Oth'!F31</f>
        <v>-1965.16</v>
      </c>
      <c r="G41" s="195"/>
      <c r="H41"/>
      <c r="I41"/>
      <c r="J41"/>
      <c r="K41"/>
      <c r="L41"/>
      <c r="M41"/>
      <c r="N41"/>
    </row>
    <row r="42" spans="1:14" s="33" customFormat="1" ht="14.25">
      <c r="A42" s="98" t="str">
        <f>'[2]Corp 983 Oth'!A32</f>
        <v>Edwards Facilities Expense</v>
      </c>
      <c r="B42" s="53"/>
      <c r="C42" s="53" t="s">
        <v>97</v>
      </c>
      <c r="E42" s="86"/>
      <c r="F42" s="196">
        <f>'[2]Corp 983 Oth'!F32</f>
        <v>-2794.8</v>
      </c>
      <c r="G42" s="274"/>
      <c r="H42"/>
      <c r="I42"/>
      <c r="J42"/>
      <c r="K42"/>
      <c r="L42"/>
      <c r="M42"/>
      <c r="N42"/>
    </row>
    <row r="43" spans="1:14" s="33" customFormat="1" ht="14.25">
      <c r="A43" t="s">
        <v>284</v>
      </c>
      <c r="B43" s="53"/>
      <c r="C43" s="53" t="s">
        <v>328</v>
      </c>
      <c r="E43" s="86"/>
      <c r="F43" s="86">
        <v>30000</v>
      </c>
      <c r="G43" s="274"/>
      <c r="H43"/>
      <c r="I43"/>
      <c r="J43"/>
      <c r="K43"/>
      <c r="L43"/>
      <c r="M43"/>
      <c r="N43"/>
    </row>
    <row r="44" spans="1:14" s="33" customFormat="1" ht="14.25">
      <c r="A44" t="s">
        <v>284</v>
      </c>
      <c r="B44" s="53"/>
      <c r="C44" s="53" t="s">
        <v>329</v>
      </c>
      <c r="E44" s="86"/>
      <c r="F44" s="322">
        <v>-30000</v>
      </c>
      <c r="G44" s="274"/>
      <c r="H44"/>
      <c r="I44"/>
      <c r="J44"/>
      <c r="K44"/>
      <c r="L44"/>
      <c r="M44"/>
      <c r="N44"/>
    </row>
    <row r="45" spans="1:14" s="33" customFormat="1" ht="14.25">
      <c r="A45"/>
      <c r="B45" s="53"/>
      <c r="C45" s="53"/>
      <c r="E45" s="83"/>
      <c r="F45" s="196"/>
      <c r="G45"/>
      <c r="H45" s="87"/>
      <c r="I45"/>
      <c r="J45"/>
      <c r="K45"/>
      <c r="L45"/>
      <c r="M45"/>
      <c r="N45"/>
    </row>
    <row r="46" spans="1:13" s="33" customFormat="1" ht="15" thickBot="1">
      <c r="A46" s="33" t="s">
        <v>285</v>
      </c>
      <c r="D46" s="34"/>
      <c r="E46" s="275">
        <f>SUM(E21:E44)</f>
        <v>-75520547.71000004</v>
      </c>
      <c r="F46" s="5">
        <f>SUM(F21:F44)</f>
        <v>75520547.70999996</v>
      </c>
      <c r="H46" s="77" t="s">
        <v>286</v>
      </c>
      <c r="I46" s="77"/>
      <c r="J46" s="88"/>
      <c r="K46" s="89"/>
      <c r="L46" s="85"/>
      <c r="M46"/>
    </row>
    <row r="47" spans="8:14" s="33" customFormat="1" ht="15.75" thickBot="1" thickTop="1">
      <c r="H47" s="34">
        <f>F21+F28+F29+F30+F31</f>
        <v>287807320.21</v>
      </c>
      <c r="I47" s="33" t="s">
        <v>186</v>
      </c>
      <c r="J47" s="90"/>
      <c r="K47" s="114"/>
      <c r="L47" s="114"/>
      <c r="M47" s="89"/>
      <c r="N47" s="89"/>
    </row>
    <row r="48" spans="1:13" s="33" customFormat="1" ht="15" thickBot="1">
      <c r="A48" s="33" t="s">
        <v>98</v>
      </c>
      <c r="E48" s="91">
        <f>+E46+F46</f>
        <v>0</v>
      </c>
      <c r="F48" s="34"/>
      <c r="H48" s="34">
        <f>SUM(F32:F36)+F22</f>
        <v>-118532437.32000001</v>
      </c>
      <c r="I48" s="33" t="s">
        <v>93</v>
      </c>
      <c r="J48" s="92"/>
      <c r="K48" s="114"/>
      <c r="L48" s="115"/>
      <c r="M48" s="34"/>
    </row>
    <row r="49" spans="8:12" s="33" customFormat="1" ht="14.25">
      <c r="H49" s="34">
        <f>F24</f>
        <v>-32340254.56</v>
      </c>
      <c r="I49" s="33" t="s">
        <v>179</v>
      </c>
      <c r="J49" s="92"/>
      <c r="K49" s="114"/>
      <c r="L49" s="115"/>
    </row>
    <row r="50" spans="6:9" s="33" customFormat="1" ht="14.25">
      <c r="F50" s="276"/>
      <c r="H50" s="34">
        <f>SUM(F37:F42)+F23</f>
        <v>-60132053.84</v>
      </c>
      <c r="I50" s="33" t="s">
        <v>187</v>
      </c>
    </row>
    <row r="51" spans="1:8" s="33" customFormat="1" ht="15">
      <c r="A51" s="334" t="s">
        <v>99</v>
      </c>
      <c r="B51" s="334"/>
      <c r="C51" s="334"/>
      <c r="D51" s="334"/>
      <c r="E51" s="334"/>
      <c r="F51" s="334"/>
      <c r="G51" s="34"/>
      <c r="H51" s="93">
        <f>SUM(H47:H50)</f>
        <v>76802574.48999998</v>
      </c>
    </row>
    <row r="52" spans="1:9" s="33" customFormat="1" ht="15">
      <c r="A52" s="73"/>
      <c r="B52" s="73"/>
      <c r="C52" s="73"/>
      <c r="D52" s="73"/>
      <c r="E52" s="73"/>
      <c r="F52" s="276"/>
      <c r="H52"/>
      <c r="I52"/>
    </row>
    <row r="53" spans="6:12" s="33" customFormat="1" ht="14.25">
      <c r="F53" s="34"/>
      <c r="G53" s="34"/>
      <c r="H53" t="s">
        <v>228</v>
      </c>
      <c r="I53"/>
      <c r="J53"/>
      <c r="K53" s="89"/>
      <c r="L53" s="1"/>
    </row>
    <row r="54" spans="1:11" s="33" customFormat="1" ht="14.25">
      <c r="A54" s="33" t="s">
        <v>100</v>
      </c>
      <c r="H54" s="34">
        <f>E21</f>
        <v>-287807320.21000004</v>
      </c>
      <c r="I54"/>
      <c r="K54"/>
    </row>
    <row r="55" spans="8:11" s="33" customFormat="1" ht="14.25">
      <c r="H55" s="34">
        <f>E22</f>
        <v>118532437.32</v>
      </c>
      <c r="I55"/>
      <c r="J55"/>
      <c r="K55"/>
    </row>
    <row r="56" spans="1:11" s="33" customFormat="1" ht="14.25">
      <c r="A56" s="33" t="s">
        <v>101</v>
      </c>
      <c r="H56" s="34">
        <f>E23</f>
        <v>60132053.84</v>
      </c>
      <c r="I56"/>
      <c r="J56"/>
      <c r="K56"/>
    </row>
    <row r="57" spans="1:11" s="33" customFormat="1" ht="15">
      <c r="A57" s="33" t="s">
        <v>118</v>
      </c>
      <c r="H57" s="34">
        <f>E24</f>
        <v>32340254.56</v>
      </c>
      <c r="I57"/>
      <c r="J57" s="217"/>
      <c r="K57" s="77"/>
    </row>
    <row r="58" spans="1:11" s="33" customFormat="1" ht="15">
      <c r="A58" s="33" t="s">
        <v>119</v>
      </c>
      <c r="H58" s="93">
        <f>SUM(H54:H57)</f>
        <v>-76802574.49000004</v>
      </c>
      <c r="I58"/>
      <c r="J58"/>
      <c r="K58"/>
    </row>
    <row r="59" spans="8:11" s="33" customFormat="1" ht="14.25">
      <c r="H59"/>
      <c r="I59"/>
      <c r="J59" s="77"/>
      <c r="K59" s="77"/>
    </row>
    <row r="60" spans="1:11" s="33" customFormat="1" ht="14.25">
      <c r="A60" s="33" t="s">
        <v>102</v>
      </c>
      <c r="H60" s="77">
        <f>H51+H58</f>
        <v>0</v>
      </c>
      <c r="I60"/>
      <c r="J60"/>
      <c r="K60"/>
    </row>
    <row r="61" spans="1:11" s="33" customFormat="1" ht="14.25">
      <c r="A61" s="33" t="s">
        <v>103</v>
      </c>
      <c r="H61"/>
      <c r="I61"/>
      <c r="J61"/>
      <c r="K61"/>
    </row>
    <row r="62" spans="1:11" s="33" customFormat="1" ht="14.25">
      <c r="A62" s="33" t="s">
        <v>104</v>
      </c>
      <c r="G62" s="33" t="s">
        <v>229</v>
      </c>
      <c r="H62" s="323">
        <v>-76802574.49</v>
      </c>
      <c r="I62"/>
      <c r="J62"/>
      <c r="K62"/>
    </row>
    <row r="63" spans="7:8" s="33" customFormat="1" ht="14.25">
      <c r="G63" s="33" t="s">
        <v>77</v>
      </c>
      <c r="H63" s="77">
        <f>H51+H62</f>
        <v>0</v>
      </c>
    </row>
    <row r="64" s="33" customFormat="1" ht="14.25"/>
    <row r="65" s="33" customFormat="1" ht="14.25"/>
    <row r="66" s="33" customFormat="1" ht="14.25">
      <c r="F66" s="34"/>
    </row>
    <row r="67" s="33" customFormat="1" ht="14.25"/>
    <row r="68" s="33" customFormat="1" ht="14.25"/>
    <row r="69" s="33" customFormat="1" ht="14.25"/>
    <row r="70" s="33" customFormat="1" ht="14.25"/>
    <row r="71" s="33" customFormat="1" ht="14.25"/>
    <row r="72" s="33" customFormat="1" ht="14.25"/>
    <row r="73" s="33" customFormat="1" ht="14.25"/>
    <row r="74" s="33" customFormat="1" ht="14.25"/>
    <row r="75" s="33" customFormat="1" ht="14.25"/>
    <row r="76" s="33" customFormat="1" ht="14.25"/>
    <row r="77" s="33" customFormat="1" ht="14.25"/>
    <row r="78" s="33" customFormat="1" ht="14.25"/>
    <row r="79" s="33" customFormat="1" ht="14.25"/>
    <row r="80" s="33" customFormat="1" ht="14.25"/>
    <row r="81" s="33" customFormat="1" ht="14.25"/>
    <row r="82" s="33" customFormat="1" ht="14.25"/>
    <row r="83" s="33" customFormat="1" ht="14.25"/>
    <row r="84" s="33" customFormat="1" ht="14.25"/>
    <row r="85" s="33" customFormat="1" ht="14.25"/>
    <row r="86" s="33" customFormat="1" ht="14.25"/>
    <row r="87" s="33" customFormat="1" ht="14.25"/>
    <row r="88" s="33" customFormat="1" ht="14.25"/>
    <row r="89" s="33" customFormat="1" ht="14.25"/>
    <row r="90" s="33" customFormat="1" ht="14.25"/>
    <row r="91" s="33" customFormat="1" ht="14.25"/>
    <row r="92" s="33" customFormat="1" ht="14.25"/>
    <row r="93" s="33" customFormat="1" ht="14.25"/>
    <row r="94" s="33" customFormat="1" ht="14.25"/>
    <row r="95" s="33" customFormat="1" ht="14.25"/>
    <row r="96" s="33" customFormat="1" ht="14.25"/>
    <row r="97" s="33" customFormat="1" ht="14.25"/>
    <row r="98" s="33" customFormat="1" ht="14.25"/>
    <row r="99" s="33" customFormat="1" ht="14.25"/>
    <row r="100" s="33" customFormat="1" ht="14.25"/>
    <row r="101" s="33" customFormat="1" ht="14.25"/>
    <row r="102" s="33" customFormat="1" ht="14.25"/>
    <row r="103" s="33" customFormat="1" ht="14.25"/>
    <row r="104" s="33" customFormat="1" ht="14.25"/>
    <row r="105" s="33" customFormat="1" ht="14.25"/>
    <row r="106" s="33" customFormat="1" ht="14.25"/>
    <row r="107" s="33" customFormat="1" ht="14.25"/>
    <row r="108" s="33" customFormat="1" ht="14.25"/>
    <row r="109" s="33" customFormat="1" ht="14.25"/>
    <row r="110" s="33" customFormat="1" ht="14.25"/>
    <row r="111" s="33" customFormat="1" ht="14.25"/>
    <row r="112" s="33" customFormat="1" ht="14.25"/>
    <row r="113" s="33" customFormat="1" ht="14.25"/>
    <row r="114" s="33" customFormat="1" ht="14.25"/>
    <row r="115" s="33" customFormat="1" ht="14.25"/>
    <row r="116" s="33" customFormat="1" ht="14.25"/>
    <row r="117" s="33" customFormat="1" ht="14.25"/>
    <row r="118" s="33" customFormat="1" ht="14.25"/>
    <row r="119" s="33" customFormat="1" ht="14.25"/>
    <row r="120" s="33" customFormat="1" ht="14.25"/>
    <row r="121" s="33" customFormat="1" ht="14.25"/>
    <row r="122" s="33" customFormat="1" ht="14.25"/>
    <row r="123" s="33" customFormat="1" ht="14.25"/>
    <row r="124" s="33" customFormat="1" ht="14.25"/>
    <row r="125" s="33" customFormat="1" ht="14.25"/>
    <row r="126" s="33" customFormat="1" ht="14.25"/>
    <row r="127" s="33" customFormat="1" ht="14.25"/>
    <row r="128" s="33" customFormat="1" ht="14.25"/>
    <row r="129" s="33" customFormat="1" ht="14.25"/>
    <row r="130" s="33" customFormat="1" ht="14.25"/>
    <row r="131" s="33" customFormat="1" ht="14.25"/>
    <row r="132" s="33" customFormat="1" ht="14.25"/>
    <row r="133" s="33" customFormat="1" ht="14.25"/>
    <row r="134" s="33" customFormat="1" ht="14.25"/>
    <row r="135" s="33" customFormat="1" ht="14.25"/>
    <row r="136" s="33" customFormat="1" ht="14.25"/>
    <row r="137" s="33" customFormat="1" ht="14.25"/>
    <row r="138" s="33" customFormat="1" ht="14.25"/>
    <row r="139" s="33" customFormat="1" ht="14.25"/>
    <row r="140" s="33" customFormat="1" ht="14.25"/>
    <row r="141" s="33" customFormat="1" ht="14.25"/>
    <row r="142" s="33" customFormat="1" ht="14.25"/>
    <row r="143" s="33" customFormat="1" ht="14.25"/>
  </sheetData>
  <mergeCells count="4">
    <mergeCell ref="E14:F14"/>
    <mergeCell ref="A5:F5"/>
    <mergeCell ref="A51:F51"/>
    <mergeCell ref="A6:F6"/>
  </mergeCells>
  <printOptions horizontalCentered="1"/>
  <pageMargins left="0.5" right="0.5" top="0.5" bottom="0.5" header="0.25" footer="0.5"/>
  <pageSetup fitToHeight="1" fitToWidth="1" horizontalDpi="600" verticalDpi="600" orientation="landscape" scale="60" r:id="rId2"/>
  <headerFooter alignWithMargins="0">
    <oddFooter>&amp;L&amp;A</oddFooter>
  </headerFooter>
  <rowBreaks count="1" manualBreakCount="1">
    <brk id="4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9"/>
  <sheetViews>
    <sheetView zoomScale="115" zoomScaleNormal="115" workbookViewId="0" topLeftCell="A31">
      <selection activeCell="A77" sqref="A77:A78"/>
    </sheetView>
  </sheetViews>
  <sheetFormatPr defaultColWidth="9.140625" defaultRowHeight="12.75"/>
  <cols>
    <col min="1" max="1" width="14.57421875" style="217" bestFit="1" customWidth="1"/>
    <col min="2" max="2" width="13.57421875" style="0" bestFit="1" customWidth="1"/>
    <col min="3" max="3" width="36.7109375" style="0" customWidth="1"/>
    <col min="4" max="5" width="13.8515625" style="0" customWidth="1"/>
    <col min="6" max="6" width="17.8515625" style="0" customWidth="1"/>
    <col min="7" max="7" width="17.140625" style="0" customWidth="1"/>
    <col min="8" max="8" width="14.8515625" style="0" customWidth="1"/>
    <col min="9" max="9" width="13.57421875" style="0" bestFit="1" customWidth="1"/>
    <col min="10" max="10" width="14.7109375" style="217" customWidth="1"/>
    <col min="11" max="11" width="14.7109375" style="0" bestFit="1" customWidth="1"/>
    <col min="12" max="12" width="3.57421875" style="0" customWidth="1"/>
    <col min="13" max="13" width="17.7109375" style="0" customWidth="1"/>
    <col min="14" max="14" width="12.140625" style="0" bestFit="1" customWidth="1"/>
    <col min="15" max="15" width="12.140625" style="217" bestFit="1" customWidth="1"/>
    <col min="16" max="16" width="13.7109375" style="0" bestFit="1" customWidth="1"/>
    <col min="17" max="17" width="14.140625" style="0" customWidth="1"/>
    <col min="18" max="19" width="13.7109375" style="0" bestFit="1" customWidth="1"/>
    <col min="20" max="20" width="10.421875" style="0" bestFit="1" customWidth="1"/>
    <col min="21" max="21" width="13.140625" style="0" bestFit="1" customWidth="1"/>
  </cols>
  <sheetData>
    <row r="1" spans="1:21" s="95" customFormat="1" ht="12.75">
      <c r="A1" s="94" t="s">
        <v>105</v>
      </c>
      <c r="B1" s="277" t="s">
        <v>106</v>
      </c>
      <c r="C1" s="95" t="s">
        <v>107</v>
      </c>
      <c r="D1" s="95" t="s">
        <v>108</v>
      </c>
      <c r="E1" s="254" t="s">
        <v>288</v>
      </c>
      <c r="F1" s="255" t="s">
        <v>300</v>
      </c>
      <c r="G1" s="95" t="s">
        <v>109</v>
      </c>
      <c r="I1"/>
      <c r="J1" s="217"/>
      <c r="K1"/>
      <c r="L1"/>
      <c r="M1"/>
      <c r="N1"/>
      <c r="O1" s="217"/>
      <c r="P1"/>
      <c r="Q1"/>
      <c r="R1"/>
      <c r="S1"/>
      <c r="T1"/>
      <c r="U1"/>
    </row>
    <row r="2" spans="1:12" ht="12.75">
      <c r="A2" s="306">
        <v>-1700898.38</v>
      </c>
      <c r="B2" s="278">
        <v>40186</v>
      </c>
      <c r="C2" s="84" t="s">
        <v>301</v>
      </c>
      <c r="D2">
        <v>1</v>
      </c>
      <c r="E2" s="283">
        <v>40217</v>
      </c>
      <c r="F2" s="280">
        <f>SUM(A14:A18)+A2</f>
        <v>-1645767.75</v>
      </c>
      <c r="G2" s="281"/>
      <c r="K2" s="217"/>
      <c r="L2" s="217"/>
    </row>
    <row r="3" spans="1:12" ht="12.75">
      <c r="A3" s="307">
        <v>-2186079.08</v>
      </c>
      <c r="B3" s="284">
        <v>40224</v>
      </c>
      <c r="C3" s="84" t="s">
        <v>302</v>
      </c>
      <c r="D3">
        <v>1</v>
      </c>
      <c r="E3" s="283">
        <v>40224</v>
      </c>
      <c r="F3" s="308">
        <f>SUM(A19:A31)+A3</f>
        <v>-2127864.06</v>
      </c>
      <c r="G3" s="281"/>
      <c r="H3" s="77"/>
      <c r="K3" s="85"/>
      <c r="L3" s="85"/>
    </row>
    <row r="4" spans="1:12" ht="12.75">
      <c r="A4" s="309">
        <v>-1715860.4</v>
      </c>
      <c r="B4" s="282">
        <v>40231</v>
      </c>
      <c r="C4" s="84" t="s">
        <v>303</v>
      </c>
      <c r="D4">
        <v>1</v>
      </c>
      <c r="E4" s="283">
        <v>40231</v>
      </c>
      <c r="F4" s="297">
        <f>SUM(A32:A46)+A4+A5+A6</f>
        <v>-1191630.93</v>
      </c>
      <c r="G4" s="285"/>
      <c r="H4" s="77"/>
      <c r="K4" s="77"/>
      <c r="L4" s="77"/>
    </row>
    <row r="5" spans="1:12" ht="12.75">
      <c r="A5" s="209">
        <v>67702.13</v>
      </c>
      <c r="B5" s="282">
        <v>40231</v>
      </c>
      <c r="C5" s="84" t="s">
        <v>304</v>
      </c>
      <c r="D5">
        <v>1</v>
      </c>
      <c r="E5" s="283" t="s">
        <v>109</v>
      </c>
      <c r="F5" s="287">
        <f>SUM(A47:A52)+A7+A60+A61+A62+A63+A64+A8+A9</f>
        <v>-1105219.6599999997</v>
      </c>
      <c r="G5" s="87"/>
      <c r="H5" s="77"/>
      <c r="I5" s="85"/>
      <c r="K5" s="77"/>
      <c r="L5" s="77"/>
    </row>
    <row r="6" spans="1:12" ht="12.75">
      <c r="A6" s="209">
        <v>87626.32</v>
      </c>
      <c r="B6" s="282">
        <v>40228</v>
      </c>
      <c r="C6" s="84" t="s">
        <v>305</v>
      </c>
      <c r="D6">
        <v>1</v>
      </c>
      <c r="E6" s="283"/>
      <c r="F6" s="256"/>
      <c r="G6" s="87"/>
      <c r="H6" s="77"/>
      <c r="I6" s="85"/>
      <c r="K6" s="77"/>
      <c r="L6" s="77"/>
    </row>
    <row r="7" spans="1:12" ht="12.75">
      <c r="A7" s="310">
        <v>-2069285.2</v>
      </c>
      <c r="B7" s="286">
        <v>40238</v>
      </c>
      <c r="C7" s="84" t="s">
        <v>306</v>
      </c>
      <c r="D7">
        <v>1</v>
      </c>
      <c r="E7" s="254"/>
      <c r="F7" s="255" t="s">
        <v>307</v>
      </c>
      <c r="G7" s="217">
        <f>A7</f>
        <v>-2069285.2</v>
      </c>
      <c r="H7" s="77"/>
      <c r="I7" s="85"/>
      <c r="K7" s="77"/>
      <c r="L7" s="77"/>
    </row>
    <row r="8" spans="1:12" ht="12.75">
      <c r="A8" s="310">
        <v>63204.39</v>
      </c>
      <c r="B8" s="286">
        <v>40238</v>
      </c>
      <c r="C8" s="84" t="s">
        <v>308</v>
      </c>
      <c r="D8">
        <v>1</v>
      </c>
      <c r="E8" s="283">
        <v>40224</v>
      </c>
      <c r="F8" s="308">
        <f>A71+A72+A73</f>
        <v>306030.21</v>
      </c>
      <c r="G8" s="217">
        <v>0</v>
      </c>
      <c r="H8" s="77"/>
      <c r="I8" s="85"/>
      <c r="K8" s="77"/>
      <c r="L8" s="77"/>
    </row>
    <row r="9" spans="1:12" ht="12.75">
      <c r="A9" s="310">
        <v>-520869.33</v>
      </c>
      <c r="B9" s="286">
        <v>40238</v>
      </c>
      <c r="C9" s="84" t="s">
        <v>309</v>
      </c>
      <c r="D9">
        <v>1</v>
      </c>
      <c r="E9" s="254"/>
      <c r="F9" s="255" t="s">
        <v>310</v>
      </c>
      <c r="G9" s="217">
        <f>A9</f>
        <v>-520869.33</v>
      </c>
      <c r="H9" s="77"/>
      <c r="I9" s="85"/>
      <c r="K9" s="77"/>
      <c r="L9" s="77"/>
    </row>
    <row r="10" spans="1:12" ht="12.75">
      <c r="A10" s="310">
        <v>174777.9</v>
      </c>
      <c r="B10" s="286">
        <v>40238</v>
      </c>
      <c r="C10" s="84" t="s">
        <v>309</v>
      </c>
      <c r="D10">
        <v>1</v>
      </c>
      <c r="E10" s="279">
        <v>40231</v>
      </c>
      <c r="F10" s="311">
        <f>A67</f>
        <v>17114.25</v>
      </c>
      <c r="G10" s="217">
        <f>A10</f>
        <v>174777.9</v>
      </c>
      <c r="H10" s="77"/>
      <c r="I10" s="85"/>
      <c r="K10" s="77"/>
      <c r="L10" s="77"/>
    </row>
    <row r="11" spans="1:12" ht="12.75">
      <c r="A11" s="310">
        <v>-89143.57</v>
      </c>
      <c r="B11" s="286">
        <v>40238</v>
      </c>
      <c r="C11" s="84" t="s">
        <v>311</v>
      </c>
      <c r="D11">
        <v>1</v>
      </c>
      <c r="F11" s="95" t="s">
        <v>312</v>
      </c>
      <c r="G11" s="217">
        <f>A11</f>
        <v>-89143.57</v>
      </c>
      <c r="H11" s="77"/>
      <c r="I11" s="85"/>
      <c r="K11" s="77"/>
      <c r="L11" s="77"/>
    </row>
    <row r="12" spans="1:9" ht="12.75">
      <c r="A12" s="264"/>
      <c r="B12" s="288"/>
      <c r="C12" s="99">
        <f>SUM(A1:A6)+A8</f>
        <v>-5384305.02</v>
      </c>
      <c r="E12" s="279">
        <v>40231</v>
      </c>
      <c r="F12" s="311">
        <f>SUM(A77+A78)</f>
        <v>17418.600000000002</v>
      </c>
      <c r="G12" s="97"/>
      <c r="H12" s="77">
        <f>SUM(G7:G11)</f>
        <v>-2504520.1999999997</v>
      </c>
      <c r="I12" t="s">
        <v>110</v>
      </c>
    </row>
    <row r="13" spans="1:15" ht="12.75">
      <c r="A13" s="312"/>
      <c r="B13" s="288"/>
      <c r="C13" s="99">
        <f>SUM(A2:A11)</f>
        <v>-7888825.22</v>
      </c>
      <c r="F13" s="152"/>
      <c r="G13" s="97"/>
      <c r="H13" s="217">
        <f>C12+H12</f>
        <v>-7888825.219999999</v>
      </c>
      <c r="K13" s="217"/>
      <c r="L13" s="217"/>
      <c r="O13" s="94"/>
    </row>
    <row r="14" spans="1:10" ht="12.75">
      <c r="A14" s="306">
        <v>40000</v>
      </c>
      <c r="B14" s="278">
        <v>40186</v>
      </c>
      <c r="C14" t="s">
        <v>313</v>
      </c>
      <c r="D14">
        <v>2</v>
      </c>
      <c r="F14" s="193"/>
      <c r="G14" s="217"/>
      <c r="H14" s="77"/>
      <c r="J14"/>
    </row>
    <row r="15" spans="1:13" ht="12.75">
      <c r="A15" s="306">
        <v>791</v>
      </c>
      <c r="B15" s="278">
        <v>40186</v>
      </c>
      <c r="C15" t="s">
        <v>290</v>
      </c>
      <c r="D15">
        <v>2</v>
      </c>
      <c r="F15" s="193"/>
      <c r="G15" s="77"/>
      <c r="H15" s="77"/>
      <c r="J15"/>
      <c r="L15" s="87"/>
      <c r="M15" s="217"/>
    </row>
    <row r="16" spans="1:13" ht="12.75">
      <c r="A16" s="218">
        <v>219.05</v>
      </c>
      <c r="B16" s="278">
        <v>40186</v>
      </c>
      <c r="C16" t="s">
        <v>314</v>
      </c>
      <c r="D16">
        <v>2</v>
      </c>
      <c r="F16" s="119"/>
      <c r="G16" s="77"/>
      <c r="H16" s="77"/>
      <c r="J16"/>
      <c r="L16" s="87"/>
      <c r="M16" s="217"/>
    </row>
    <row r="17" spans="1:13" ht="12.75">
      <c r="A17" s="218">
        <v>10553.25</v>
      </c>
      <c r="B17" s="278">
        <v>40186</v>
      </c>
      <c r="C17" t="s">
        <v>227</v>
      </c>
      <c r="D17">
        <v>2</v>
      </c>
      <c r="G17" s="77"/>
      <c r="H17" s="77"/>
      <c r="J17"/>
      <c r="L17" s="87"/>
      <c r="M17" s="217"/>
    </row>
    <row r="18" spans="1:13" ht="12.75">
      <c r="A18" s="218">
        <v>3567.33</v>
      </c>
      <c r="B18" s="278">
        <v>40186</v>
      </c>
      <c r="C18" t="s">
        <v>185</v>
      </c>
      <c r="D18">
        <v>2</v>
      </c>
      <c r="G18" s="77"/>
      <c r="H18" s="77"/>
      <c r="J18"/>
      <c r="L18" s="87"/>
      <c r="M18" s="217"/>
    </row>
    <row r="19" spans="1:13" ht="12.75">
      <c r="A19" s="100">
        <v>6746.9</v>
      </c>
      <c r="B19" s="284">
        <v>40224</v>
      </c>
      <c r="C19" t="s">
        <v>234</v>
      </c>
      <c r="D19">
        <v>2</v>
      </c>
      <c r="G19" s="77"/>
      <c r="H19" s="77"/>
      <c r="J19"/>
      <c r="L19" s="87"/>
      <c r="M19" s="217"/>
    </row>
    <row r="20" spans="1:13" ht="12.75">
      <c r="A20" s="100">
        <v>1925</v>
      </c>
      <c r="B20" s="284">
        <v>40224</v>
      </c>
      <c r="C20" s="193" t="s">
        <v>315</v>
      </c>
      <c r="D20">
        <v>2</v>
      </c>
      <c r="F20" s="95"/>
      <c r="G20" s="77"/>
      <c r="H20" s="77"/>
      <c r="J20"/>
      <c r="L20" s="87"/>
      <c r="M20" s="217"/>
    </row>
    <row r="21" spans="1:13" ht="12.75">
      <c r="A21" s="100">
        <v>1409.4</v>
      </c>
      <c r="B21" s="284">
        <v>40224</v>
      </c>
      <c r="C21" t="s">
        <v>316</v>
      </c>
      <c r="D21">
        <v>2</v>
      </c>
      <c r="G21" s="77"/>
      <c r="H21" s="77"/>
      <c r="J21"/>
      <c r="L21" s="87"/>
      <c r="M21" s="217"/>
    </row>
    <row r="22" spans="1:13" ht="12.75" customHeight="1">
      <c r="A22" s="100">
        <v>8465.25</v>
      </c>
      <c r="B22" s="284">
        <v>40224</v>
      </c>
      <c r="C22" t="s">
        <v>173</v>
      </c>
      <c r="D22">
        <v>2</v>
      </c>
      <c r="G22" s="217"/>
      <c r="H22" s="77"/>
      <c r="J22"/>
      <c r="L22" s="77"/>
      <c r="M22" s="217"/>
    </row>
    <row r="23" spans="1:13" ht="12.75" customHeight="1">
      <c r="A23" s="100">
        <v>21967.73</v>
      </c>
      <c r="B23" s="284">
        <v>40224</v>
      </c>
      <c r="C23" t="s">
        <v>241</v>
      </c>
      <c r="D23">
        <v>2</v>
      </c>
      <c r="G23" s="217"/>
      <c r="H23" s="77"/>
      <c r="J23"/>
      <c r="K23" s="97"/>
      <c r="L23" s="77"/>
      <c r="M23" s="217"/>
    </row>
    <row r="24" spans="1:13" ht="12.75" customHeight="1">
      <c r="A24" s="100">
        <v>10104.08</v>
      </c>
      <c r="B24" s="284">
        <v>40224</v>
      </c>
      <c r="C24" t="s">
        <v>227</v>
      </c>
      <c r="D24">
        <v>2</v>
      </c>
      <c r="G24" s="217"/>
      <c r="H24" s="77"/>
      <c r="J24"/>
      <c r="K24" s="97"/>
      <c r="L24" s="77"/>
      <c r="M24" s="217"/>
    </row>
    <row r="25" spans="1:11" ht="12.75">
      <c r="A25" s="100">
        <v>981.61</v>
      </c>
      <c r="B25" s="284">
        <v>40224</v>
      </c>
      <c r="C25" t="s">
        <v>238</v>
      </c>
      <c r="D25">
        <v>2</v>
      </c>
      <c r="F25" t="s">
        <v>72</v>
      </c>
      <c r="H25" s="77"/>
      <c r="J25"/>
      <c r="K25" s="217"/>
    </row>
    <row r="26" spans="1:10" ht="12.75">
      <c r="A26" s="307">
        <v>497.94</v>
      </c>
      <c r="B26" s="284">
        <v>40224</v>
      </c>
      <c r="C26" t="s">
        <v>230</v>
      </c>
      <c r="D26">
        <v>2</v>
      </c>
      <c r="G26" s="77"/>
      <c r="H26" s="77"/>
      <c r="J26"/>
    </row>
    <row r="27" spans="1:13" ht="12.75" customHeight="1">
      <c r="A27" s="100">
        <v>1156.12</v>
      </c>
      <c r="B27" s="284">
        <v>40224</v>
      </c>
      <c r="C27" t="s">
        <v>239</v>
      </c>
      <c r="D27">
        <v>2</v>
      </c>
      <c r="G27" s="217"/>
      <c r="H27" s="77"/>
      <c r="J27"/>
      <c r="L27" s="77"/>
      <c r="M27" s="217"/>
    </row>
    <row r="28" spans="1:13" ht="12.75">
      <c r="A28" s="307">
        <v>2742.69</v>
      </c>
      <c r="B28" s="284">
        <v>40224</v>
      </c>
      <c r="C28" t="s">
        <v>231</v>
      </c>
      <c r="D28">
        <v>2</v>
      </c>
      <c r="G28" s="217"/>
      <c r="H28" s="77"/>
      <c r="J28"/>
      <c r="L28" s="87"/>
      <c r="M28" s="217"/>
    </row>
    <row r="29" spans="1:13" ht="12.75" customHeight="1">
      <c r="A29" s="100">
        <v>96.75</v>
      </c>
      <c r="B29" s="284">
        <v>40224</v>
      </c>
      <c r="C29" t="s">
        <v>317</v>
      </c>
      <c r="D29">
        <v>2</v>
      </c>
      <c r="G29" s="217"/>
      <c r="H29" s="77"/>
      <c r="J29"/>
      <c r="L29" s="77"/>
      <c r="M29" s="217"/>
    </row>
    <row r="30" spans="1:13" ht="12.75" customHeight="1">
      <c r="A30" s="100">
        <v>194.25</v>
      </c>
      <c r="B30" s="284">
        <v>40224</v>
      </c>
      <c r="C30" t="s">
        <v>318</v>
      </c>
      <c r="D30">
        <v>2</v>
      </c>
      <c r="G30" s="217"/>
      <c r="H30" s="77"/>
      <c r="J30"/>
      <c r="L30" s="77"/>
      <c r="M30" s="217"/>
    </row>
    <row r="31" spans="1:13" ht="12.75">
      <c r="A31" s="100">
        <v>1927.3</v>
      </c>
      <c r="B31" s="284">
        <v>40224</v>
      </c>
      <c r="C31" t="s">
        <v>185</v>
      </c>
      <c r="D31">
        <v>2</v>
      </c>
      <c r="G31" s="97"/>
      <c r="H31" s="77"/>
      <c r="J31"/>
      <c r="L31" s="87"/>
      <c r="M31" s="217"/>
    </row>
    <row r="32" spans="1:10" ht="12.75">
      <c r="A32" s="209">
        <v>54973.11</v>
      </c>
      <c r="B32" s="282">
        <v>40231</v>
      </c>
      <c r="C32" t="s">
        <v>232</v>
      </c>
      <c r="D32">
        <v>2</v>
      </c>
      <c r="G32" s="77"/>
      <c r="H32" s="77"/>
      <c r="J32"/>
    </row>
    <row r="33" spans="1:10" ht="12.75">
      <c r="A33" s="209">
        <v>170617.69</v>
      </c>
      <c r="B33" s="282">
        <v>40231</v>
      </c>
      <c r="C33" t="s">
        <v>240</v>
      </c>
      <c r="D33">
        <v>2</v>
      </c>
      <c r="G33" s="77"/>
      <c r="H33" s="77"/>
      <c r="J33"/>
    </row>
    <row r="34" spans="1:10" ht="12.75">
      <c r="A34" s="309">
        <v>13589.44</v>
      </c>
      <c r="B34" s="282">
        <v>40231</v>
      </c>
      <c r="C34" t="s">
        <v>242</v>
      </c>
      <c r="D34">
        <v>2</v>
      </c>
      <c r="G34" s="77"/>
      <c r="H34" s="77"/>
      <c r="J34"/>
    </row>
    <row r="35" spans="1:13" ht="12.75" customHeight="1">
      <c r="A35" s="209">
        <v>35939.28</v>
      </c>
      <c r="B35" s="282">
        <v>40231</v>
      </c>
      <c r="C35" t="s">
        <v>289</v>
      </c>
      <c r="D35">
        <v>2</v>
      </c>
      <c r="G35" s="217"/>
      <c r="H35" s="77"/>
      <c r="J35"/>
      <c r="L35" s="77"/>
      <c r="M35" s="217"/>
    </row>
    <row r="36" spans="1:13" ht="12.75">
      <c r="A36" s="209">
        <v>38365.17</v>
      </c>
      <c r="B36" s="282">
        <v>40231</v>
      </c>
      <c r="C36" t="s">
        <v>319</v>
      </c>
      <c r="D36">
        <v>2</v>
      </c>
      <c r="H36" s="77"/>
      <c r="J36" s="94"/>
      <c r="L36" s="87"/>
      <c r="M36" s="217"/>
    </row>
    <row r="37" spans="1:13" ht="12.75">
      <c r="A37" s="209">
        <v>880</v>
      </c>
      <c r="B37" s="282">
        <v>40231</v>
      </c>
      <c r="C37" t="s">
        <v>320</v>
      </c>
      <c r="D37">
        <v>2</v>
      </c>
      <c r="G37" s="77"/>
      <c r="H37" s="77"/>
      <c r="K37" s="87"/>
      <c r="L37" s="87"/>
      <c r="M37" s="217"/>
    </row>
    <row r="38" spans="1:13" ht="12.75">
      <c r="A38" s="313">
        <v>595.85</v>
      </c>
      <c r="B38" s="282">
        <v>40231</v>
      </c>
      <c r="C38" t="s">
        <v>321</v>
      </c>
      <c r="D38">
        <v>2</v>
      </c>
      <c r="G38" s="217"/>
      <c r="H38" s="77"/>
      <c r="J38" s="105"/>
      <c r="L38" s="87"/>
      <c r="M38" s="217"/>
    </row>
    <row r="39" spans="1:11" ht="12.75">
      <c r="A39" s="209">
        <v>18166.67</v>
      </c>
      <c r="B39" s="282">
        <v>40231</v>
      </c>
      <c r="C39" t="s">
        <v>244</v>
      </c>
      <c r="D39">
        <v>2</v>
      </c>
      <c r="G39" s="97"/>
      <c r="H39" s="77"/>
      <c r="K39" s="89"/>
    </row>
    <row r="40" spans="1:13" ht="12.75">
      <c r="A40" s="209">
        <v>14283</v>
      </c>
      <c r="B40" s="282">
        <v>40231</v>
      </c>
      <c r="C40" s="201" t="s">
        <v>322</v>
      </c>
      <c r="D40">
        <v>2</v>
      </c>
      <c r="G40" s="77"/>
      <c r="H40" s="77"/>
      <c r="L40" s="87"/>
      <c r="M40" s="217"/>
    </row>
    <row r="41" spans="1:13" ht="12.75">
      <c r="A41" s="209">
        <v>500</v>
      </c>
      <c r="B41" s="282">
        <v>40231</v>
      </c>
      <c r="C41" t="s">
        <v>323</v>
      </c>
      <c r="D41">
        <v>2</v>
      </c>
      <c r="G41" s="77"/>
      <c r="H41" s="77"/>
      <c r="L41" s="87"/>
      <c r="M41" s="217"/>
    </row>
    <row r="42" spans="1:13" ht="12.75">
      <c r="A42" s="209">
        <v>6000</v>
      </c>
      <c r="B42" s="282">
        <v>40231</v>
      </c>
      <c r="C42" t="s">
        <v>324</v>
      </c>
      <c r="D42">
        <v>2</v>
      </c>
      <c r="G42" s="217"/>
      <c r="H42" s="77"/>
      <c r="L42" s="77"/>
      <c r="M42" s="77"/>
    </row>
    <row r="43" spans="1:13" ht="12.75">
      <c r="A43" s="209">
        <v>8114.88</v>
      </c>
      <c r="B43" s="282">
        <v>40231</v>
      </c>
      <c r="C43" t="s">
        <v>243</v>
      </c>
      <c r="D43">
        <v>2</v>
      </c>
      <c r="G43" s="77"/>
      <c r="H43" s="77"/>
      <c r="L43" s="77"/>
      <c r="M43" s="77"/>
    </row>
    <row r="44" spans="1:13" ht="12.75">
      <c r="A44" s="209">
        <v>10</v>
      </c>
      <c r="B44" s="282">
        <v>40231</v>
      </c>
      <c r="C44" t="s">
        <v>233</v>
      </c>
      <c r="D44">
        <v>2</v>
      </c>
      <c r="G44" s="77"/>
      <c r="H44" s="77"/>
      <c r="L44" s="77"/>
      <c r="M44" s="77"/>
    </row>
    <row r="45" spans="1:11" ht="12.75">
      <c r="A45" s="209">
        <v>2479.48</v>
      </c>
      <c r="B45" s="282">
        <v>40231</v>
      </c>
      <c r="C45" t="s">
        <v>185</v>
      </c>
      <c r="D45">
        <v>2</v>
      </c>
      <c r="G45" s="77"/>
      <c r="H45" s="77"/>
      <c r="K45" s="97"/>
    </row>
    <row r="46" spans="1:13" ht="12.75" customHeight="1">
      <c r="A46" s="209">
        <v>4386.45</v>
      </c>
      <c r="B46" s="282">
        <v>40231</v>
      </c>
      <c r="C46" t="s">
        <v>325</v>
      </c>
      <c r="D46">
        <v>2</v>
      </c>
      <c r="G46" s="77"/>
      <c r="H46" s="77"/>
      <c r="K46" s="217"/>
      <c r="L46" s="77"/>
      <c r="M46" s="217"/>
    </row>
    <row r="47" spans="1:13" ht="12.75">
      <c r="A47" s="205">
        <v>17837.76</v>
      </c>
      <c r="B47" s="286">
        <v>40238</v>
      </c>
      <c r="C47" t="s">
        <v>234</v>
      </c>
      <c r="D47">
        <v>2</v>
      </c>
      <c r="G47" s="77">
        <f aca="true" t="shared" si="0" ref="G47:G52">A47</f>
        <v>17837.76</v>
      </c>
      <c r="H47" s="77"/>
      <c r="L47" s="87"/>
      <c r="M47" s="217"/>
    </row>
    <row r="48" spans="1:13" ht="12.75">
      <c r="A48" s="205">
        <v>19689.56</v>
      </c>
      <c r="B48" s="286">
        <v>40238</v>
      </c>
      <c r="C48" t="s">
        <v>227</v>
      </c>
      <c r="D48">
        <v>2</v>
      </c>
      <c r="G48" s="77">
        <f t="shared" si="0"/>
        <v>19689.56</v>
      </c>
      <c r="H48" s="77"/>
      <c r="I48" s="77"/>
      <c r="L48" s="87"/>
      <c r="M48" s="217"/>
    </row>
    <row r="49" spans="1:11" ht="12.75">
      <c r="A49" s="310">
        <v>20000</v>
      </c>
      <c r="B49" s="286">
        <v>40238</v>
      </c>
      <c r="C49" t="s">
        <v>313</v>
      </c>
      <c r="D49">
        <v>2</v>
      </c>
      <c r="G49" s="77">
        <f t="shared" si="0"/>
        <v>20000</v>
      </c>
      <c r="H49" s="77"/>
      <c r="I49" s="86"/>
      <c r="K49" s="87"/>
    </row>
    <row r="50" spans="1:11" ht="12.75">
      <c r="A50" s="310">
        <v>2880</v>
      </c>
      <c r="B50" s="286">
        <v>40238</v>
      </c>
      <c r="C50" t="s">
        <v>290</v>
      </c>
      <c r="D50">
        <v>2</v>
      </c>
      <c r="G50" s="77">
        <f t="shared" si="0"/>
        <v>2880</v>
      </c>
      <c r="H50" s="77"/>
      <c r="I50" s="86"/>
      <c r="K50" s="87"/>
    </row>
    <row r="51" spans="1:11" ht="12.75">
      <c r="A51" s="310">
        <v>1965.16</v>
      </c>
      <c r="B51" s="286">
        <v>40238</v>
      </c>
      <c r="C51" t="s">
        <v>326</v>
      </c>
      <c r="D51">
        <v>2</v>
      </c>
      <c r="G51" s="77">
        <f t="shared" si="0"/>
        <v>1965.16</v>
      </c>
      <c r="H51" s="77"/>
      <c r="I51" s="86"/>
      <c r="K51" s="87"/>
    </row>
    <row r="52" spans="1:11" ht="12.75">
      <c r="A52" s="310">
        <v>2794.8</v>
      </c>
      <c r="B52" s="286">
        <v>40238</v>
      </c>
      <c r="C52" t="s">
        <v>185</v>
      </c>
      <c r="D52">
        <v>2</v>
      </c>
      <c r="G52" s="77">
        <f t="shared" si="0"/>
        <v>2794.8</v>
      </c>
      <c r="H52" s="77"/>
      <c r="I52" s="86"/>
      <c r="K52" s="87"/>
    </row>
    <row r="53" spans="1:11" ht="12.75">
      <c r="A53" s="264"/>
      <c r="B53" s="289"/>
      <c r="C53" s="101">
        <f>SUM(A14:A46)</f>
        <v>482246.67</v>
      </c>
      <c r="D53" s="77"/>
      <c r="E53" s="77"/>
      <c r="F53" s="217"/>
      <c r="G53" s="77"/>
      <c r="H53" s="97">
        <f>SUM(G47:G52)</f>
        <v>65167.280000000006</v>
      </c>
      <c r="I53" t="s">
        <v>111</v>
      </c>
      <c r="K53" s="87"/>
    </row>
    <row r="54" spans="1:11" ht="12.75">
      <c r="A54" s="264"/>
      <c r="B54" s="288"/>
      <c r="C54" s="101">
        <f>SUM(A14:A52)</f>
        <v>547413.9500000001</v>
      </c>
      <c r="D54" s="77"/>
      <c r="E54" s="77"/>
      <c r="F54" s="217"/>
      <c r="G54" s="77"/>
      <c r="H54" s="97">
        <f>C53+H53</f>
        <v>547413.95</v>
      </c>
      <c r="K54" s="87"/>
    </row>
    <row r="55" spans="1:11" ht="12.75">
      <c r="A55" s="314">
        <v>782743.58</v>
      </c>
      <c r="B55" s="284">
        <v>40224</v>
      </c>
      <c r="C55" t="s">
        <v>245</v>
      </c>
      <c r="D55">
        <v>6</v>
      </c>
      <c r="F55" s="77"/>
      <c r="G55" s="97"/>
      <c r="K55" s="87"/>
    </row>
    <row r="56" spans="1:11" ht="12.75">
      <c r="A56" s="314">
        <v>307000.99</v>
      </c>
      <c r="B56" s="284">
        <v>40224</v>
      </c>
      <c r="C56" t="s">
        <v>246</v>
      </c>
      <c r="D56">
        <v>6</v>
      </c>
      <c r="F56" s="77"/>
      <c r="G56" s="97"/>
      <c r="K56" s="87"/>
    </row>
    <row r="57" spans="1:11" ht="12.75">
      <c r="A57" s="314">
        <v>17196.64</v>
      </c>
      <c r="B57" s="284">
        <v>40224</v>
      </c>
      <c r="C57" t="s">
        <v>184</v>
      </c>
      <c r="D57">
        <v>6</v>
      </c>
      <c r="F57" s="264"/>
      <c r="G57" s="77"/>
      <c r="K57" s="87"/>
    </row>
    <row r="58" spans="1:11" ht="12.75">
      <c r="A58" s="314">
        <v>108741.34</v>
      </c>
      <c r="B58" s="284">
        <v>40224</v>
      </c>
      <c r="C58" t="s">
        <v>247</v>
      </c>
      <c r="D58">
        <v>6</v>
      </c>
      <c r="F58" s="102"/>
      <c r="G58" s="77"/>
      <c r="K58" s="77"/>
    </row>
    <row r="59" spans="1:11" ht="12.75">
      <c r="A59" s="315">
        <v>69435.93</v>
      </c>
      <c r="B59" s="284">
        <v>40224</v>
      </c>
      <c r="C59" t="s">
        <v>248</v>
      </c>
      <c r="D59">
        <v>6</v>
      </c>
      <c r="F59" s="264"/>
      <c r="G59" s="77"/>
      <c r="K59" s="87"/>
    </row>
    <row r="60" spans="1:11" ht="12.75">
      <c r="A60" s="290">
        <v>543494.3</v>
      </c>
      <c r="B60" s="286">
        <v>40238</v>
      </c>
      <c r="C60" t="s">
        <v>245</v>
      </c>
      <c r="D60">
        <v>6</v>
      </c>
      <c r="F60" s="102"/>
      <c r="G60" s="77">
        <f>A60</f>
        <v>543494.3</v>
      </c>
      <c r="K60" s="77"/>
    </row>
    <row r="61" spans="1:11" ht="12.75">
      <c r="A61" s="290">
        <v>328446.78</v>
      </c>
      <c r="B61" s="286">
        <v>40238</v>
      </c>
      <c r="C61" t="s">
        <v>246</v>
      </c>
      <c r="D61">
        <v>6</v>
      </c>
      <c r="F61" s="102"/>
      <c r="G61" s="77">
        <f>A61</f>
        <v>328446.78</v>
      </c>
      <c r="K61" s="77"/>
    </row>
    <row r="62" spans="1:7" ht="12.75">
      <c r="A62" s="290">
        <v>404879.56</v>
      </c>
      <c r="B62" s="286">
        <v>40238</v>
      </c>
      <c r="C62" t="s">
        <v>247</v>
      </c>
      <c r="D62">
        <v>6</v>
      </c>
      <c r="F62" s="102"/>
      <c r="G62" s="77">
        <f>A62</f>
        <v>404879.56</v>
      </c>
    </row>
    <row r="63" spans="1:7" ht="12.75">
      <c r="A63" s="290">
        <v>73742.56</v>
      </c>
      <c r="B63" s="286">
        <v>40238</v>
      </c>
      <c r="C63" t="s">
        <v>248</v>
      </c>
      <c r="D63">
        <v>6</v>
      </c>
      <c r="F63" s="102"/>
      <c r="G63" s="77">
        <f>A63</f>
        <v>73742.56</v>
      </c>
    </row>
    <row r="64" spans="1:7" ht="12.75">
      <c r="A64" s="310">
        <v>6000</v>
      </c>
      <c r="B64" s="219">
        <v>40238</v>
      </c>
      <c r="C64" t="s">
        <v>184</v>
      </c>
      <c r="D64">
        <v>6</v>
      </c>
      <c r="F64" s="102"/>
      <c r="G64" s="77">
        <f>A64</f>
        <v>6000</v>
      </c>
    </row>
    <row r="65" spans="1:9" ht="12.75">
      <c r="A65" s="316"/>
      <c r="B65" s="288"/>
      <c r="C65" s="101">
        <f>SUM(A55:A59)</f>
        <v>1285118.4799999997</v>
      </c>
      <c r="G65" s="97"/>
      <c r="H65" s="97">
        <f>SUM(G60:G64)</f>
        <v>1356563.2000000002</v>
      </c>
      <c r="I65" t="s">
        <v>112</v>
      </c>
    </row>
    <row r="66" spans="1:8" ht="12.75">
      <c r="A66" s="316"/>
      <c r="B66" s="288"/>
      <c r="C66" s="101">
        <f>SUM(A55:A64)</f>
        <v>2641681.6799999997</v>
      </c>
      <c r="G66" s="97"/>
      <c r="H66" s="97">
        <f>C65+H65</f>
        <v>2641681.6799999997</v>
      </c>
    </row>
    <row r="67" spans="1:9" ht="12.75">
      <c r="A67" s="297">
        <v>17114.25</v>
      </c>
      <c r="B67" s="282">
        <v>40231</v>
      </c>
      <c r="C67" t="s">
        <v>182</v>
      </c>
      <c r="D67">
        <v>7</v>
      </c>
      <c r="F67" s="77"/>
      <c r="H67" s="97"/>
      <c r="I67" s="103"/>
    </row>
    <row r="68" spans="1:8" ht="12.75">
      <c r="A68" s="86"/>
      <c r="B68" s="288"/>
      <c r="C68" t="s">
        <v>235</v>
      </c>
      <c r="D68">
        <v>7</v>
      </c>
      <c r="F68" s="77"/>
      <c r="G68" s="77"/>
      <c r="H68" s="97"/>
    </row>
    <row r="69" spans="1:9" ht="12.75">
      <c r="A69" s="316"/>
      <c r="B69" s="288"/>
      <c r="C69" s="101">
        <f>SUM(A67:A68)</f>
        <v>17114.25</v>
      </c>
      <c r="F69" s="77"/>
      <c r="H69" s="97">
        <f>SUM(G68:G68)</f>
        <v>0</v>
      </c>
      <c r="I69" t="s">
        <v>190</v>
      </c>
    </row>
    <row r="70" spans="1:8" ht="12.75">
      <c r="A70" s="316"/>
      <c r="B70" s="289"/>
      <c r="C70" s="101">
        <f>SUM(A67:A68)</f>
        <v>17114.25</v>
      </c>
      <c r="H70" s="97">
        <f>C69</f>
        <v>17114.25</v>
      </c>
    </row>
    <row r="71" spans="1:8" ht="12.75">
      <c r="A71" s="314">
        <v>344761.6</v>
      </c>
      <c r="B71" s="284">
        <v>40224</v>
      </c>
      <c r="C71" t="s">
        <v>183</v>
      </c>
      <c r="D71">
        <v>3</v>
      </c>
      <c r="H71" s="97"/>
    </row>
    <row r="72" spans="1:7" ht="12.75">
      <c r="A72" s="317">
        <v>-38821.09</v>
      </c>
      <c r="B72" s="286">
        <v>40238</v>
      </c>
      <c r="C72" t="s">
        <v>291</v>
      </c>
      <c r="D72">
        <v>3</v>
      </c>
      <c r="G72" s="97"/>
    </row>
    <row r="73" spans="1:9" ht="12.75">
      <c r="A73" s="297">
        <v>89.7</v>
      </c>
      <c r="B73" s="282">
        <v>40231</v>
      </c>
      <c r="C73" t="s">
        <v>249</v>
      </c>
      <c r="D73">
        <v>3</v>
      </c>
      <c r="G73" s="217"/>
      <c r="H73" s="97">
        <f>SUM(G72)</f>
        <v>0</v>
      </c>
      <c r="I73" t="s">
        <v>177</v>
      </c>
    </row>
    <row r="74" spans="1:8" ht="12.75">
      <c r="A74" s="316"/>
      <c r="B74" s="288"/>
      <c r="C74" s="99">
        <f>SUM(A71:A73)</f>
        <v>306030.21</v>
      </c>
      <c r="G74" s="97"/>
      <c r="H74" s="97">
        <f>C74+H73</f>
        <v>306030.21</v>
      </c>
    </row>
    <row r="75" spans="1:3" ht="12.75">
      <c r="A75" s="316"/>
      <c r="B75" s="288"/>
      <c r="C75" s="99">
        <f>SUM(A71:A73)</f>
        <v>306030.21</v>
      </c>
    </row>
    <row r="76" spans="1:7" ht="12.75">
      <c r="A76" s="318"/>
      <c r="B76" s="288"/>
      <c r="C76" s="99"/>
      <c r="G76" s="97"/>
    </row>
    <row r="77" spans="1:9" ht="12.75">
      <c r="A77" s="319">
        <v>16887.61</v>
      </c>
      <c r="B77" s="286">
        <v>40238</v>
      </c>
      <c r="C77" t="s">
        <v>191</v>
      </c>
      <c r="D77">
        <v>17</v>
      </c>
      <c r="G77" s="217">
        <f>A77+A78-17095.83</f>
        <v>322.77000000000044</v>
      </c>
      <c r="H77" s="97"/>
      <c r="I77" s="104"/>
    </row>
    <row r="78" spans="1:13" ht="12.75">
      <c r="A78" s="319">
        <v>530.99</v>
      </c>
      <c r="B78" s="286">
        <v>40238</v>
      </c>
      <c r="C78" t="s">
        <v>188</v>
      </c>
      <c r="D78">
        <v>17</v>
      </c>
      <c r="G78" s="217"/>
      <c r="L78" s="87"/>
      <c r="M78" s="217"/>
    </row>
    <row r="79" spans="1:13" ht="12.75">
      <c r="A79" s="316"/>
      <c r="B79" s="204"/>
      <c r="C79" s="101">
        <v>17095.83</v>
      </c>
      <c r="G79" s="217"/>
      <c r="H79" s="97">
        <f>SUM(G77:G78)</f>
        <v>322.77000000000044</v>
      </c>
      <c r="I79" t="s">
        <v>178</v>
      </c>
      <c r="L79" s="87"/>
      <c r="M79" s="217"/>
    </row>
    <row r="80" spans="1:13" ht="12.75">
      <c r="A80" s="316"/>
      <c r="B80" s="204"/>
      <c r="C80" s="101">
        <f>A77+A78</f>
        <v>17418.600000000002</v>
      </c>
      <c r="G80" s="217"/>
      <c r="H80" s="97">
        <f>C79+H79</f>
        <v>17418.600000000002</v>
      </c>
      <c r="L80" s="87"/>
      <c r="M80" s="217"/>
    </row>
    <row r="81" spans="1:13" ht="12.75">
      <c r="A81" s="316"/>
      <c r="B81" s="204"/>
      <c r="G81" s="217"/>
      <c r="H81" s="77"/>
      <c r="L81" s="87"/>
      <c r="M81" s="217"/>
    </row>
    <row r="82" spans="1:13" ht="12.75">
      <c r="A82" s="316"/>
      <c r="B82" s="204"/>
      <c r="C82" t="s">
        <v>195</v>
      </c>
      <c r="D82">
        <v>14</v>
      </c>
      <c r="G82" s="217"/>
      <c r="H82" s="77"/>
      <c r="L82" s="87"/>
      <c r="M82" s="217"/>
    </row>
    <row r="83" spans="1:7" ht="12.75">
      <c r="A83" s="318"/>
      <c r="B83" s="204"/>
      <c r="C83" s="101">
        <f>SUM(A82)</f>
        <v>0</v>
      </c>
      <c r="G83" s="97"/>
    </row>
    <row r="84" spans="1:6" ht="12.75">
      <c r="A84" s="264"/>
      <c r="B84" s="193"/>
      <c r="F84" s="102"/>
    </row>
    <row r="85" spans="1:10" ht="12.75">
      <c r="A85" s="105">
        <f>SUM(A2:A83)</f>
        <v>-4359166.5299999975</v>
      </c>
      <c r="B85" s="106" t="s">
        <v>113</v>
      </c>
      <c r="C85" s="101">
        <f>C12+C53+C65+C69+C74+C79+C83</f>
        <v>-3276699.58</v>
      </c>
      <c r="D85" s="106"/>
      <c r="E85" s="99"/>
      <c r="F85" s="106" t="s">
        <v>114</v>
      </c>
      <c r="G85" s="217">
        <f>SUM(G7:G83)</f>
        <v>-1082466.9499999997</v>
      </c>
      <c r="H85" s="97"/>
      <c r="I85" s="77"/>
      <c r="J85" s="276"/>
    </row>
    <row r="86" spans="2:10" ht="12.75">
      <c r="B86" s="107"/>
      <c r="C86" s="101">
        <f>C13+C54+C66+C70+C75+C80+C84</f>
        <v>-4359166.53</v>
      </c>
      <c r="D86" s="106"/>
      <c r="E86" s="106"/>
      <c r="F86" s="106" t="s">
        <v>115</v>
      </c>
      <c r="G86" s="206">
        <f>A85-G85</f>
        <v>-3276699.5799999977</v>
      </c>
      <c r="H86" s="97"/>
      <c r="I86" s="77"/>
      <c r="J86" s="276"/>
    </row>
    <row r="87" spans="1:256" ht="12.75">
      <c r="A87" s="98"/>
      <c r="B87" s="84"/>
      <c r="C87" s="98"/>
      <c r="D87" s="84"/>
      <c r="E87" s="84"/>
      <c r="F87" s="84"/>
      <c r="G87" s="207">
        <f>SUM(G85:G86)</f>
        <v>-4359166.5299999975</v>
      </c>
      <c r="H87" s="84"/>
      <c r="I87" s="84"/>
      <c r="J87" s="276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4"/>
      <c r="HF87" s="84"/>
      <c r="HG87" s="84"/>
      <c r="HH87" s="84"/>
      <c r="HI87" s="84"/>
      <c r="HJ87" s="84"/>
      <c r="HK87" s="84"/>
      <c r="HL87" s="84"/>
      <c r="HM87" s="84"/>
      <c r="HN87" s="84"/>
      <c r="HO87" s="84"/>
      <c r="HP87" s="84"/>
      <c r="HQ87" s="84"/>
      <c r="HR87" s="84"/>
      <c r="HS87" s="84"/>
      <c r="HT87" s="84"/>
      <c r="HU87" s="84"/>
      <c r="HV87" s="84"/>
      <c r="HW87" s="84"/>
      <c r="HX87" s="84"/>
      <c r="HY87" s="84"/>
      <c r="HZ87" s="84"/>
      <c r="IA87" s="84"/>
      <c r="IB87" s="84"/>
      <c r="IC87" s="84"/>
      <c r="ID87" s="84"/>
      <c r="IE87" s="84"/>
      <c r="IF87" s="84"/>
      <c r="IG87" s="84"/>
      <c r="IH87" s="84"/>
      <c r="II87" s="84"/>
      <c r="IJ87" s="84"/>
      <c r="IK87" s="84"/>
      <c r="IL87" s="84"/>
      <c r="IM87" s="84"/>
      <c r="IN87" s="84"/>
      <c r="IO87" s="84"/>
      <c r="IP87" s="84"/>
      <c r="IQ87" s="84"/>
      <c r="IR87" s="84"/>
      <c r="IS87" s="84"/>
      <c r="IT87" s="84"/>
      <c r="IU87" s="84"/>
      <c r="IV87" s="84"/>
    </row>
    <row r="88" spans="1:256" ht="12.75">
      <c r="A88" s="98"/>
      <c r="B88" s="84"/>
      <c r="C88" s="94">
        <v>4359166.53</v>
      </c>
      <c r="D88" s="202" t="s">
        <v>116</v>
      </c>
      <c r="E88" s="202"/>
      <c r="F88" s="84"/>
      <c r="G88" s="108">
        <f>A85-G87</f>
        <v>0</v>
      </c>
      <c r="H88" s="84" t="s">
        <v>117</v>
      </c>
      <c r="I88" s="98"/>
      <c r="J88" s="276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  <c r="IS88" s="84"/>
      <c r="IT88" s="84"/>
      <c r="IU88" s="84"/>
      <c r="IV88" s="84"/>
    </row>
    <row r="89" spans="1:256" ht="12.75">
      <c r="A89" s="98"/>
      <c r="B89" s="84"/>
      <c r="C89" s="98">
        <f>A85+C88</f>
        <v>0</v>
      </c>
      <c r="D89" s="84" t="s">
        <v>77</v>
      </c>
      <c r="E89" s="98"/>
      <c r="G89" s="109"/>
      <c r="H89" s="110"/>
      <c r="I89" s="84"/>
      <c r="J89" s="320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  <c r="IU89" s="84"/>
      <c r="IV89" s="84"/>
    </row>
    <row r="90" spans="1:256" ht="12.75">
      <c r="A90" s="98"/>
      <c r="B90" s="84"/>
      <c r="C90" s="98"/>
      <c r="D90" s="84"/>
      <c r="E90" s="84"/>
      <c r="F90" s="96"/>
      <c r="G90" s="109"/>
      <c r="H90" s="110"/>
      <c r="I90" s="84"/>
      <c r="J90" s="320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  <c r="IS90" s="84"/>
      <c r="IT90" s="84"/>
      <c r="IU90" s="84"/>
      <c r="IV90" s="84"/>
    </row>
    <row r="91" spans="1:256" ht="12.75">
      <c r="A91" s="98"/>
      <c r="B91" s="84"/>
      <c r="C91" s="98"/>
      <c r="D91" s="84"/>
      <c r="E91" s="84"/>
      <c r="F91" s="84"/>
      <c r="G91" s="109"/>
      <c r="H91" s="84"/>
      <c r="I91" s="84"/>
      <c r="J91" s="111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  <c r="IU91" s="84"/>
      <c r="IV91" s="84"/>
    </row>
    <row r="92" spans="1:256" ht="15">
      <c r="A92" s="98"/>
      <c r="B92" s="84"/>
      <c r="D92" s="84">
        <v>1.21302</v>
      </c>
      <c r="E92" s="84"/>
      <c r="F92" s="84"/>
      <c r="G92" s="109"/>
      <c r="H92" s="84"/>
      <c r="I92" s="112"/>
      <c r="J92" s="11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  <c r="IU92" s="84"/>
      <c r="IV92" s="84"/>
    </row>
    <row r="93" spans="1:256" ht="12.75">
      <c r="A93" s="98"/>
      <c r="B93" s="84"/>
      <c r="C93" s="92" t="s">
        <v>193</v>
      </c>
      <c r="F93" s="92" t="s">
        <v>192</v>
      </c>
      <c r="G93" s="109"/>
      <c r="H93" s="84"/>
      <c r="I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  <c r="IU93" s="84"/>
      <c r="IV93" s="84"/>
    </row>
    <row r="94" spans="1:256" ht="12.75">
      <c r="A94" s="98"/>
      <c r="B94" s="202"/>
      <c r="C94" s="321">
        <f aca="true" t="shared" si="1" ref="C94:C126">A14</f>
        <v>40000</v>
      </c>
      <c r="D94" t="str">
        <f aca="true" t="shared" si="2" ref="D94:D126">C14</f>
        <v>POSTAGE</v>
      </c>
      <c r="E94" s="203"/>
      <c r="G94" s="98">
        <f aca="true" t="shared" si="3" ref="G94:G126">C94-F94</f>
        <v>40000</v>
      </c>
      <c r="H94" s="84"/>
      <c r="I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  <c r="IU94" s="84"/>
      <c r="IV94" s="84"/>
    </row>
    <row r="95" spans="1:256" ht="12.75">
      <c r="A95" s="98"/>
      <c r="B95" s="84"/>
      <c r="C95" s="321">
        <f t="shared" si="1"/>
        <v>791</v>
      </c>
      <c r="D95" t="str">
        <f t="shared" si="2"/>
        <v>LEGAL</v>
      </c>
      <c r="E95" s="203"/>
      <c r="G95" s="98">
        <f t="shared" si="3"/>
        <v>791</v>
      </c>
      <c r="H95" s="84"/>
      <c r="I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  <c r="IU95" s="84"/>
      <c r="IV95" s="84"/>
    </row>
    <row r="96" spans="1:7" ht="12.75">
      <c r="A96" s="98"/>
      <c r="B96" s="84"/>
      <c r="C96" s="321">
        <f t="shared" si="1"/>
        <v>219.05</v>
      </c>
      <c r="D96" t="str">
        <f t="shared" si="2"/>
        <v>CAM</v>
      </c>
      <c r="E96" s="203"/>
      <c r="G96" s="98">
        <f t="shared" si="3"/>
        <v>219.05</v>
      </c>
    </row>
    <row r="97" spans="1:7" ht="12.75">
      <c r="A97" s="98"/>
      <c r="B97" s="84"/>
      <c r="C97" s="321">
        <f t="shared" si="1"/>
        <v>10553.25</v>
      </c>
      <c r="D97" t="str">
        <f t="shared" si="2"/>
        <v>ADECCO TEMPS</v>
      </c>
      <c r="E97" s="203"/>
      <c r="G97" s="98">
        <f t="shared" si="3"/>
        <v>10553.25</v>
      </c>
    </row>
    <row r="98" spans="1:7" ht="12.75">
      <c r="A98" s="98"/>
      <c r="B98" s="84"/>
      <c r="C98" s="321">
        <f t="shared" si="1"/>
        <v>3567.33</v>
      </c>
      <c r="D98" t="str">
        <f t="shared" si="2"/>
        <v>Edwards Facilities Expense</v>
      </c>
      <c r="E98" s="203"/>
      <c r="G98" s="98">
        <f t="shared" si="3"/>
        <v>3567.33</v>
      </c>
    </row>
    <row r="99" spans="1:7" ht="12.75">
      <c r="A99" s="98"/>
      <c r="B99" s="84"/>
      <c r="C99" s="314">
        <f t="shared" si="1"/>
        <v>6746.9</v>
      </c>
      <c r="D99" t="str">
        <f t="shared" si="2"/>
        <v>SPHERION TEMP</v>
      </c>
      <c r="E99" s="203"/>
      <c r="G99" s="98">
        <f t="shared" si="3"/>
        <v>6746.9</v>
      </c>
    </row>
    <row r="100" spans="1:7" ht="12.75">
      <c r="A100" s="98"/>
      <c r="B100" s="84"/>
      <c r="C100" s="314">
        <f t="shared" si="1"/>
        <v>1925</v>
      </c>
      <c r="D100" t="str">
        <f t="shared" si="2"/>
        <v>MM LEGAL</v>
      </c>
      <c r="E100" s="203"/>
      <c r="G100" s="98">
        <f t="shared" si="3"/>
        <v>1925</v>
      </c>
    </row>
    <row r="101" spans="1:7" ht="12.75">
      <c r="A101" s="84"/>
      <c r="B101" s="84"/>
      <c r="C101" s="314">
        <f t="shared" si="1"/>
        <v>1409.4</v>
      </c>
      <c r="D101" t="str">
        <f t="shared" si="2"/>
        <v>ED LEGAL</v>
      </c>
      <c r="E101" s="203"/>
      <c r="G101" s="98">
        <f t="shared" si="3"/>
        <v>1409.4</v>
      </c>
    </row>
    <row r="102" spans="1:7" ht="12.75">
      <c r="A102" s="84"/>
      <c r="B102" s="84"/>
      <c r="C102" s="314">
        <f t="shared" si="1"/>
        <v>8465.25</v>
      </c>
      <c r="D102" t="str">
        <f t="shared" si="2"/>
        <v>LTIP</v>
      </c>
      <c r="E102" s="203"/>
      <c r="G102" s="98">
        <f t="shared" si="3"/>
        <v>8465.25</v>
      </c>
    </row>
    <row r="103" spans="1:7" ht="12.75">
      <c r="A103" s="84"/>
      <c r="B103" s="84"/>
      <c r="C103" s="314">
        <f t="shared" si="1"/>
        <v>21967.73</v>
      </c>
      <c r="D103" t="str">
        <f t="shared" si="2"/>
        <v>FAS123</v>
      </c>
      <c r="E103" s="203"/>
      <c r="G103" s="98">
        <f t="shared" si="3"/>
        <v>21967.73</v>
      </c>
    </row>
    <row r="104" spans="1:7" ht="12.75">
      <c r="A104" s="84"/>
      <c r="B104" s="84"/>
      <c r="C104" s="314">
        <f t="shared" si="1"/>
        <v>10104.08</v>
      </c>
      <c r="D104" t="str">
        <f t="shared" si="2"/>
        <v>ADECCO TEMPS</v>
      </c>
      <c r="E104" s="203"/>
      <c r="G104" s="98">
        <f t="shared" si="3"/>
        <v>10104.08</v>
      </c>
    </row>
    <row r="105" spans="3:7" ht="12.75">
      <c r="C105" s="314">
        <f t="shared" si="1"/>
        <v>981.61</v>
      </c>
      <c r="D105" t="str">
        <f t="shared" si="2"/>
        <v>MM EAP</v>
      </c>
      <c r="E105" s="203"/>
      <c r="G105" s="98">
        <f t="shared" si="3"/>
        <v>981.61</v>
      </c>
    </row>
    <row r="106" spans="3:7" ht="12.75">
      <c r="C106" s="314">
        <f t="shared" si="1"/>
        <v>497.94</v>
      </c>
      <c r="D106" t="str">
        <f t="shared" si="2"/>
        <v>MM FMLA</v>
      </c>
      <c r="E106" s="203"/>
      <c r="G106" s="98">
        <f t="shared" si="3"/>
        <v>497.94</v>
      </c>
    </row>
    <row r="107" spans="3:7" ht="12.75">
      <c r="C107" s="314">
        <f t="shared" si="1"/>
        <v>1156.12</v>
      </c>
      <c r="D107" t="str">
        <f t="shared" si="2"/>
        <v>SERVICE AWARDS</v>
      </c>
      <c r="E107" s="203"/>
      <c r="G107" s="98">
        <f t="shared" si="3"/>
        <v>1156.12</v>
      </c>
    </row>
    <row r="108" spans="3:7" ht="12.75">
      <c r="C108" s="314">
        <f t="shared" si="1"/>
        <v>2742.69</v>
      </c>
      <c r="D108" t="str">
        <f t="shared" si="2"/>
        <v>COMP SUPPLY</v>
      </c>
      <c r="E108" s="203"/>
      <c r="G108" s="98">
        <f t="shared" si="3"/>
        <v>2742.69</v>
      </c>
    </row>
    <row r="109" spans="3:7" ht="12.75">
      <c r="C109" s="314">
        <f t="shared" si="1"/>
        <v>96.75</v>
      </c>
      <c r="D109" t="str">
        <f t="shared" si="2"/>
        <v>ED FMLA</v>
      </c>
      <c r="E109" s="203"/>
      <c r="G109" s="98">
        <f t="shared" si="3"/>
        <v>96.75</v>
      </c>
    </row>
    <row r="110" spans="3:7" ht="12.75">
      <c r="C110" s="314">
        <f t="shared" si="1"/>
        <v>194.25</v>
      </c>
      <c r="D110" t="str">
        <f t="shared" si="2"/>
        <v>ED EAP</v>
      </c>
      <c r="E110" s="203"/>
      <c r="G110" s="98">
        <f t="shared" si="3"/>
        <v>194.25</v>
      </c>
    </row>
    <row r="111" spans="3:7" ht="12.75">
      <c r="C111" s="314">
        <f t="shared" si="1"/>
        <v>1927.3</v>
      </c>
      <c r="D111" t="str">
        <f t="shared" si="2"/>
        <v>Edwards Facilities Expense</v>
      </c>
      <c r="E111" s="203"/>
      <c r="G111" s="98">
        <f t="shared" si="3"/>
        <v>1927.3</v>
      </c>
    </row>
    <row r="112" spans="3:7" ht="12.75">
      <c r="C112" s="316">
        <f t="shared" si="1"/>
        <v>54973.11</v>
      </c>
      <c r="D112" t="str">
        <f t="shared" si="2"/>
        <v>STAX</v>
      </c>
      <c r="E112" s="203"/>
      <c r="G112" s="98">
        <f t="shared" si="3"/>
        <v>54973.11</v>
      </c>
    </row>
    <row r="113" spans="3:7" ht="12.75">
      <c r="C113" s="316">
        <f t="shared" si="1"/>
        <v>170617.69</v>
      </c>
      <c r="D113" t="str">
        <f t="shared" si="2"/>
        <v>RENT EXPENSE</v>
      </c>
      <c r="E113" s="203"/>
      <c r="G113" s="98">
        <f t="shared" si="3"/>
        <v>170617.69</v>
      </c>
    </row>
    <row r="114" spans="3:7" ht="12.75">
      <c r="C114" s="316">
        <f t="shared" si="1"/>
        <v>13589.44</v>
      </c>
      <c r="D114" t="str">
        <f t="shared" si="2"/>
        <v>CORP INSURANCE</v>
      </c>
      <c r="E114" s="203"/>
      <c r="G114" s="98">
        <f t="shared" si="3"/>
        <v>13589.44</v>
      </c>
    </row>
    <row r="115" spans="3:7" ht="12.75">
      <c r="C115" s="316">
        <f t="shared" si="1"/>
        <v>35939.28</v>
      </c>
      <c r="D115" t="str">
        <f t="shared" si="2"/>
        <v>corp allocations</v>
      </c>
      <c r="E115" s="203"/>
      <c r="G115" s="98">
        <f t="shared" si="3"/>
        <v>35939.28</v>
      </c>
    </row>
    <row r="116" spans="3:7" ht="12.75">
      <c r="C116" s="316">
        <f t="shared" si="1"/>
        <v>38365.17</v>
      </c>
      <c r="D116" t="str">
        <f t="shared" si="2"/>
        <v>MM RETIREMENT ADM</v>
      </c>
      <c r="E116" s="203"/>
      <c r="G116" s="98">
        <f t="shared" si="3"/>
        <v>38365.17</v>
      </c>
    </row>
    <row r="117" spans="3:7" ht="12.75">
      <c r="C117" s="316">
        <f t="shared" si="1"/>
        <v>880</v>
      </c>
      <c r="D117" t="str">
        <f t="shared" si="2"/>
        <v>MM RETIREMENT</v>
      </c>
      <c r="E117" s="203"/>
      <c r="G117" s="98">
        <f t="shared" si="3"/>
        <v>880</v>
      </c>
    </row>
    <row r="118" spans="3:7" ht="12.75">
      <c r="C118" s="316">
        <f t="shared" si="1"/>
        <v>595.85</v>
      </c>
      <c r="D118" t="str">
        <f t="shared" si="2"/>
        <v>HEWITT DB</v>
      </c>
      <c r="E118" s="203"/>
      <c r="G118" s="98">
        <f t="shared" si="3"/>
        <v>595.85</v>
      </c>
    </row>
    <row r="119" spans="3:7" ht="12.75">
      <c r="C119" s="316">
        <f t="shared" si="1"/>
        <v>18166.67</v>
      </c>
      <c r="D119" t="str">
        <f t="shared" si="2"/>
        <v>WC ADMIN</v>
      </c>
      <c r="E119" s="203"/>
      <c r="G119" s="98">
        <f t="shared" si="3"/>
        <v>18166.67</v>
      </c>
    </row>
    <row r="120" spans="3:7" ht="12.75">
      <c r="C120" s="316">
        <f t="shared" si="1"/>
        <v>14283</v>
      </c>
      <c r="D120" t="str">
        <f t="shared" si="2"/>
        <v>FEB WC</v>
      </c>
      <c r="E120" s="203"/>
      <c r="G120" s="98">
        <f t="shared" si="3"/>
        <v>14283</v>
      </c>
    </row>
    <row r="121" spans="3:7" ht="12.75">
      <c r="C121" s="316">
        <f t="shared" si="1"/>
        <v>500</v>
      </c>
      <c r="D121" t="str">
        <f t="shared" si="2"/>
        <v>WC AUTO</v>
      </c>
      <c r="E121" s="203"/>
      <c r="G121" s="98">
        <f t="shared" si="3"/>
        <v>500</v>
      </c>
    </row>
    <row r="122" spans="3:7" ht="12.75">
      <c r="C122" s="316">
        <f t="shared" si="1"/>
        <v>6000</v>
      </c>
      <c r="D122" t="str">
        <f t="shared" si="2"/>
        <v>WC PRODUCT</v>
      </c>
      <c r="E122" s="203"/>
      <c r="G122" s="98">
        <f t="shared" si="3"/>
        <v>6000</v>
      </c>
    </row>
    <row r="123" spans="3:7" ht="12.75">
      <c r="C123" s="316">
        <f t="shared" si="1"/>
        <v>8114.88</v>
      </c>
      <c r="D123" t="str">
        <f t="shared" si="2"/>
        <v>HWT ADMIN</v>
      </c>
      <c r="E123" s="203"/>
      <c r="G123" s="98">
        <f t="shared" si="3"/>
        <v>8114.88</v>
      </c>
    </row>
    <row r="124" spans="3:7" ht="12.75">
      <c r="C124" s="316">
        <f t="shared" si="1"/>
        <v>10</v>
      </c>
      <c r="D124" t="str">
        <f t="shared" si="2"/>
        <v>CROWN</v>
      </c>
      <c r="E124" s="203"/>
      <c r="G124" s="98">
        <f t="shared" si="3"/>
        <v>10</v>
      </c>
    </row>
    <row r="125" spans="3:7" ht="12.75">
      <c r="C125" s="316">
        <f t="shared" si="1"/>
        <v>2479.48</v>
      </c>
      <c r="D125" t="str">
        <f t="shared" si="2"/>
        <v>Edwards Facilities Expense</v>
      </c>
      <c r="E125" s="203"/>
      <c r="G125" s="98">
        <f t="shared" si="3"/>
        <v>2479.48</v>
      </c>
    </row>
    <row r="126" spans="3:7" ht="12.75">
      <c r="C126" s="316">
        <f t="shared" si="1"/>
        <v>4386.45</v>
      </c>
      <c r="D126" t="str">
        <f t="shared" si="2"/>
        <v>OH CAT TAX</v>
      </c>
      <c r="E126" s="203"/>
      <c r="G126" s="98">
        <f t="shared" si="3"/>
        <v>4386.45</v>
      </c>
    </row>
    <row r="127" spans="1:256" ht="12.75">
      <c r="A127" s="84"/>
      <c r="B127" s="257"/>
      <c r="C127" s="111">
        <f>SUM(C94:C126)</f>
        <v>482246.67</v>
      </c>
      <c r="D127" s="111">
        <f>SUM(D94:D126)</f>
        <v>0</v>
      </c>
      <c r="E127" s="111"/>
      <c r="F127" s="111">
        <f>SUM(F94:F126)</f>
        <v>0</v>
      </c>
      <c r="G127" s="111">
        <f>SUM(G94:G126)</f>
        <v>482246.67</v>
      </c>
      <c r="H127" s="84"/>
      <c r="I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  <c r="IU127" s="84"/>
      <c r="IV127" s="84"/>
    </row>
    <row r="128" spans="3:7" ht="12.75">
      <c r="C128" s="1"/>
      <c r="G128" s="77">
        <f>C127-G127</f>
        <v>0</v>
      </c>
    </row>
    <row r="132" ht="12.75">
      <c r="C132" s="97"/>
    </row>
    <row r="133" ht="12.75">
      <c r="C133" s="97"/>
    </row>
    <row r="135" ht="12.75">
      <c r="C135" s="77">
        <f>C127+C134</f>
        <v>482246.67</v>
      </c>
    </row>
    <row r="136" ht="12.75">
      <c r="C136" s="217">
        <v>-589143.69</v>
      </c>
    </row>
    <row r="137" ht="12.75">
      <c r="C137" s="77">
        <f>C135+C136</f>
        <v>-106897.01999999996</v>
      </c>
    </row>
    <row r="138" ht="12.75">
      <c r="C138">
        <v>114.8</v>
      </c>
    </row>
    <row r="139" ht="12.75">
      <c r="C139" s="77">
        <f>C137-C138</f>
        <v>-107011.81999999996</v>
      </c>
    </row>
  </sheetData>
  <printOptions gridLines="1"/>
  <pageMargins left="0.5" right="0.5" top="0.5" bottom="0.5" header="0.25" footer="0.25"/>
  <pageSetup horizontalDpi="600" verticalDpi="600" orientation="portrait" scale="60" r:id="rId1"/>
  <headerFooter alignWithMargins="0">
    <oddFooter>&amp;C&amp;Z&amp;F&amp;R&amp;A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8"/>
  <sheetViews>
    <sheetView workbookViewId="0" topLeftCell="A1">
      <selection activeCell="E21" sqref="E21"/>
    </sheetView>
  </sheetViews>
  <sheetFormatPr defaultColWidth="9.140625" defaultRowHeight="12.75"/>
  <cols>
    <col min="1" max="1" width="35.140625" style="53" customWidth="1"/>
    <col min="2" max="2" width="5.7109375" style="53" customWidth="1"/>
    <col min="3" max="3" width="10.140625" style="53" customWidth="1"/>
    <col min="4" max="4" width="16.57421875" style="53" customWidth="1"/>
    <col min="5" max="5" width="17.421875" style="53" customWidth="1"/>
    <col min="6" max="6" width="16.57421875" style="53" customWidth="1"/>
    <col min="7" max="7" width="13.421875" style="53" customWidth="1"/>
    <col min="8" max="9" width="17.7109375" style="53" bestFit="1" customWidth="1"/>
    <col min="10" max="10" width="16.8515625" style="53" bestFit="1" customWidth="1"/>
    <col min="11" max="11" width="15.7109375" style="53" customWidth="1"/>
    <col min="12" max="12" width="13.57421875" style="53" bestFit="1" customWidth="1"/>
    <col min="13" max="13" width="13.7109375" style="53" customWidth="1"/>
    <col min="14" max="16384" width="9.140625" style="53" customWidth="1"/>
  </cols>
  <sheetData>
    <row r="1" ht="12.75"/>
    <row r="2" ht="12.75">
      <c r="G2" s="53" t="s">
        <v>72</v>
      </c>
    </row>
    <row r="3" ht="12.75"/>
    <row r="4" ht="12.75"/>
    <row r="5" spans="1:6" s="33" customFormat="1" ht="15">
      <c r="A5" s="333" t="s">
        <v>78</v>
      </c>
      <c r="B5" s="333"/>
      <c r="C5" s="333"/>
      <c r="D5" s="333"/>
      <c r="E5" s="333"/>
      <c r="F5" s="333"/>
    </row>
    <row r="6" spans="1:6" s="33" customFormat="1" ht="15">
      <c r="A6" s="333" t="s">
        <v>79</v>
      </c>
      <c r="B6" s="333"/>
      <c r="C6" s="333"/>
      <c r="D6" s="333"/>
      <c r="E6" s="333"/>
      <c r="F6" s="333"/>
    </row>
    <row r="7" spans="1:6" s="33" customFormat="1" ht="15">
      <c r="A7" s="54"/>
      <c r="B7" s="54"/>
      <c r="C7" s="54"/>
      <c r="D7" s="54"/>
      <c r="E7" s="54"/>
      <c r="F7" s="54"/>
    </row>
    <row r="8" spans="1:6" s="33" customFormat="1" ht="15" thickBot="1">
      <c r="A8" s="55"/>
      <c r="B8" s="55"/>
      <c r="C8" s="55"/>
      <c r="D8" s="55"/>
      <c r="E8" s="55"/>
      <c r="F8" s="55"/>
    </row>
    <row r="9" spans="1:8" s="33" customFormat="1" ht="16.5" thickBot="1">
      <c r="A9" s="56" t="s">
        <v>53</v>
      </c>
      <c r="B9" s="57" t="s">
        <v>7</v>
      </c>
      <c r="C9" s="58"/>
      <c r="D9" s="59"/>
      <c r="E9" s="60"/>
      <c r="F9" s="61" t="s">
        <v>54</v>
      </c>
      <c r="G9" s="62">
        <v>40239</v>
      </c>
      <c r="H9" s="63"/>
    </row>
    <row r="10" spans="1:8" s="33" customFormat="1" ht="16.5" thickBot="1">
      <c r="A10" s="56" t="s">
        <v>55</v>
      </c>
      <c r="B10" s="57" t="s">
        <v>56</v>
      </c>
      <c r="C10" s="64"/>
      <c r="D10" s="65"/>
      <c r="E10" s="60"/>
      <c r="F10" s="61"/>
      <c r="G10" s="60"/>
      <c r="H10" s="60"/>
    </row>
    <row r="11" spans="1:8" s="33" customFormat="1" ht="16.5" thickBot="1">
      <c r="A11" s="56" t="s">
        <v>57</v>
      </c>
      <c r="B11" s="57" t="s">
        <v>80</v>
      </c>
      <c r="C11" s="64"/>
      <c r="D11" s="65"/>
      <c r="E11" s="60"/>
      <c r="F11" s="61" t="s">
        <v>58</v>
      </c>
      <c r="G11" s="66" t="s">
        <v>327</v>
      </c>
      <c r="H11" s="63"/>
    </row>
    <row r="12" spans="1:8" s="33" customFormat="1" ht="16.5" thickBot="1">
      <c r="A12" s="56" t="s">
        <v>59</v>
      </c>
      <c r="B12" s="57">
        <v>8680</v>
      </c>
      <c r="C12" s="64"/>
      <c r="D12" s="65"/>
      <c r="E12" s="60"/>
      <c r="F12" s="61" t="s">
        <v>60</v>
      </c>
      <c r="G12" s="67" t="s">
        <v>61</v>
      </c>
      <c r="H12" s="63"/>
    </row>
    <row r="13" spans="1:4" s="33" customFormat="1" ht="15">
      <c r="A13" s="56"/>
      <c r="B13" s="68"/>
      <c r="C13" s="69"/>
      <c r="D13" s="69"/>
    </row>
    <row r="14" spans="1:6" s="33" customFormat="1" ht="45">
      <c r="A14" s="70"/>
      <c r="B14" s="70"/>
      <c r="C14" s="71" t="s">
        <v>81</v>
      </c>
      <c r="D14" s="71" t="s">
        <v>82</v>
      </c>
      <c r="E14" s="332" t="s">
        <v>83</v>
      </c>
      <c r="F14" s="332"/>
    </row>
    <row r="15" spans="1:6" s="33" customFormat="1" ht="15">
      <c r="A15" s="70"/>
      <c r="B15" s="70"/>
      <c r="C15" s="70"/>
      <c r="D15" s="70"/>
      <c r="E15" s="73"/>
      <c r="F15" s="73"/>
    </row>
    <row r="16" spans="1:6" s="33" customFormat="1" ht="15">
      <c r="A16" s="70"/>
      <c r="B16" s="70"/>
      <c r="C16" s="70"/>
      <c r="D16" s="70"/>
      <c r="E16" s="54" t="s">
        <v>84</v>
      </c>
      <c r="F16" s="54" t="s">
        <v>85</v>
      </c>
    </row>
    <row r="17" spans="1:6" s="33" customFormat="1" ht="15.75" thickBot="1">
      <c r="A17" s="72" t="s">
        <v>86</v>
      </c>
      <c r="B17" s="70"/>
      <c r="C17" s="70"/>
      <c r="D17" s="70"/>
      <c r="E17" s="54" t="s">
        <v>87</v>
      </c>
      <c r="F17" s="54" t="s">
        <v>87</v>
      </c>
    </row>
    <row r="18" spans="1:7" s="33" customFormat="1" ht="24.75" thickBot="1">
      <c r="A18" s="55"/>
      <c r="E18" s="74">
        <v>8000</v>
      </c>
      <c r="F18" s="74">
        <v>8680</v>
      </c>
      <c r="G18" s="75" t="s">
        <v>89</v>
      </c>
    </row>
    <row r="19" s="33" customFormat="1" ht="14.25">
      <c r="B19" s="33" t="s">
        <v>72</v>
      </c>
    </row>
    <row r="20" spans="7:9" s="33" customFormat="1" ht="14.25">
      <c r="G20" s="33" t="s">
        <v>90</v>
      </c>
      <c r="H20"/>
      <c r="I20" s="2"/>
    </row>
    <row r="21" spans="1:10" s="33" customFormat="1" ht="14.25">
      <c r="A21" s="33" t="s">
        <v>91</v>
      </c>
      <c r="D21" s="34"/>
      <c r="E21" s="2">
        <v>275316.7</v>
      </c>
      <c r="F21" s="76">
        <v>-274993.93</v>
      </c>
      <c r="H21" s="77"/>
      <c r="I21" s="34"/>
      <c r="J21" s="34"/>
    </row>
    <row r="22" spans="4:11" s="33" customFormat="1" ht="14.25">
      <c r="D22" s="34"/>
      <c r="E22" s="78"/>
      <c r="F22" s="79"/>
      <c r="H22" s="77"/>
      <c r="I22" s="34"/>
      <c r="J22" s="34"/>
      <c r="K22"/>
    </row>
    <row r="23" spans="1:11" s="33" customFormat="1" ht="14.25">
      <c r="A23" s="33" t="s">
        <v>96</v>
      </c>
      <c r="D23" s="34">
        <f>SUM(E21:E22)+SUM(F21:F22)</f>
        <v>322.7700000000186</v>
      </c>
      <c r="H23"/>
      <c r="I23" s="166"/>
      <c r="J23" s="34"/>
      <c r="K23"/>
    </row>
    <row r="24" spans="4:11" s="33" customFormat="1" ht="14.25">
      <c r="D24" s="2"/>
      <c r="E24" s="83" t="s">
        <v>72</v>
      </c>
      <c r="H24"/>
      <c r="I24"/>
      <c r="J24" s="34"/>
      <c r="K24"/>
    </row>
    <row r="25" spans="1:9" s="33" customFormat="1" ht="14.25">
      <c r="A25" t="s">
        <v>287</v>
      </c>
      <c r="B25" s="53" t="s">
        <v>97</v>
      </c>
      <c r="F25" s="258">
        <v>-322.77</v>
      </c>
      <c r="G25" s="217"/>
      <c r="H25" s="34"/>
      <c r="I25" s="34"/>
    </row>
    <row r="26" spans="4:13" s="33" customFormat="1" ht="14.25">
      <c r="D26" s="34"/>
      <c r="E26" s="259"/>
      <c r="F26" s="3"/>
      <c r="H26" s="77"/>
      <c r="I26" s="77"/>
      <c r="J26" s="88"/>
      <c r="K26" s="89"/>
      <c r="L26" s="85"/>
      <c r="M26"/>
    </row>
    <row r="27" spans="4:13" s="33" customFormat="1" ht="15" thickBot="1">
      <c r="D27" s="34"/>
      <c r="E27" s="5">
        <f>SUM(E21:E26)</f>
        <v>275316.7</v>
      </c>
      <c r="F27" s="5">
        <f>SUM(F21:F26)</f>
        <v>-275316.7</v>
      </c>
      <c r="H27" s="77"/>
      <c r="I27" s="77"/>
      <c r="J27" s="88"/>
      <c r="K27" s="89"/>
      <c r="L27" s="85"/>
      <c r="M27"/>
    </row>
    <row r="28" spans="4:13" s="33" customFormat="1" ht="15" thickTop="1">
      <c r="D28" s="34"/>
      <c r="E28" s="259"/>
      <c r="F28" s="3"/>
      <c r="H28" s="77"/>
      <c r="I28" s="77"/>
      <c r="J28" s="88"/>
      <c r="K28" s="89"/>
      <c r="L28" s="85"/>
      <c r="M28"/>
    </row>
    <row r="29" spans="8:14" s="33" customFormat="1" ht="15" thickBot="1">
      <c r="H29" s="34"/>
      <c r="J29" s="90"/>
      <c r="K29" s="114"/>
      <c r="L29" s="114"/>
      <c r="M29" s="89"/>
      <c r="N29" s="89"/>
    </row>
    <row r="30" spans="1:13" s="33" customFormat="1" ht="15" thickBot="1">
      <c r="A30" s="33" t="s">
        <v>98</v>
      </c>
      <c r="E30" s="91">
        <f>+E27+F27</f>
        <v>0</v>
      </c>
      <c r="F30" s="34"/>
      <c r="H30" s="34"/>
      <c r="J30" s="92"/>
      <c r="K30" s="114"/>
      <c r="L30" s="115"/>
      <c r="M30" s="34"/>
    </row>
    <row r="31" spans="8:12" s="33" customFormat="1" ht="14.25">
      <c r="H31" s="34"/>
      <c r="J31" s="92"/>
      <c r="K31" s="114"/>
      <c r="L31" s="115"/>
    </row>
    <row r="32" spans="6:8" s="33" customFormat="1" ht="14.25">
      <c r="F32" s="276"/>
      <c r="H32" s="34"/>
    </row>
    <row r="33" spans="1:8" s="33" customFormat="1" ht="15">
      <c r="A33" s="334" t="s">
        <v>99</v>
      </c>
      <c r="B33" s="334"/>
      <c r="C33" s="334"/>
      <c r="D33" s="334"/>
      <c r="E33" s="334"/>
      <c r="F33" s="334"/>
      <c r="G33" s="34"/>
      <c r="H33" s="93"/>
    </row>
    <row r="34" spans="1:9" s="33" customFormat="1" ht="15">
      <c r="A34" s="73"/>
      <c r="B34" s="73"/>
      <c r="C34" s="73"/>
      <c r="D34" s="73"/>
      <c r="E34" s="73"/>
      <c r="F34" s="276"/>
      <c r="H34"/>
      <c r="I34"/>
    </row>
    <row r="35" spans="6:12" s="33" customFormat="1" ht="14.25">
      <c r="F35" s="34"/>
      <c r="G35" s="34"/>
      <c r="H35"/>
      <c r="I35"/>
      <c r="J35"/>
      <c r="K35" s="89"/>
      <c r="L35" s="1"/>
    </row>
    <row r="36" spans="1:11" s="33" customFormat="1" ht="14.25">
      <c r="A36" s="33" t="s">
        <v>100</v>
      </c>
      <c r="H36" s="34"/>
      <c r="I36"/>
      <c r="K36"/>
    </row>
    <row r="37" spans="8:11" s="33" customFormat="1" ht="14.25">
      <c r="H37" s="34"/>
      <c r="I37"/>
      <c r="J37"/>
      <c r="K37"/>
    </row>
    <row r="38" spans="1:11" s="33" customFormat="1" ht="14.25">
      <c r="A38" s="33" t="s">
        <v>101</v>
      </c>
      <c r="H38" s="34"/>
      <c r="I38"/>
      <c r="J38"/>
      <c r="K38"/>
    </row>
    <row r="39" spans="1:11" s="33" customFormat="1" ht="15">
      <c r="A39" s="33" t="s">
        <v>118</v>
      </c>
      <c r="H39" s="34"/>
      <c r="I39"/>
      <c r="J39" s="217"/>
      <c r="K39" s="77"/>
    </row>
    <row r="40" spans="1:11" s="33" customFormat="1" ht="15">
      <c r="A40" s="33" t="s">
        <v>119</v>
      </c>
      <c r="H40" s="93"/>
      <c r="I40"/>
      <c r="J40"/>
      <c r="K40"/>
    </row>
    <row r="41" spans="8:11" s="33" customFormat="1" ht="14.25">
      <c r="H41"/>
      <c r="I41"/>
      <c r="J41" s="77"/>
      <c r="K41" s="77"/>
    </row>
    <row r="42" spans="1:11" s="33" customFormat="1" ht="14.25">
      <c r="A42" s="33" t="s">
        <v>102</v>
      </c>
      <c r="H42" s="77"/>
      <c r="I42"/>
      <c r="J42"/>
      <c r="K42"/>
    </row>
    <row r="43" spans="1:11" s="33" customFormat="1" ht="14.25">
      <c r="A43" s="33" t="s">
        <v>103</v>
      </c>
      <c r="H43"/>
      <c r="I43"/>
      <c r="J43"/>
      <c r="K43"/>
    </row>
    <row r="44" spans="1:11" s="33" customFormat="1" ht="14.25">
      <c r="A44" s="33" t="s">
        <v>104</v>
      </c>
      <c r="H44" s="77"/>
      <c r="I44"/>
      <c r="J44"/>
      <c r="K44"/>
    </row>
    <row r="45" s="33" customFormat="1" ht="14.25">
      <c r="H45" s="77"/>
    </row>
    <row r="46" s="33" customFormat="1" ht="14.25"/>
    <row r="47" s="33" customFormat="1" ht="14.25"/>
    <row r="48" s="33" customFormat="1" ht="14.25">
      <c r="F48" s="34"/>
    </row>
    <row r="49" s="33" customFormat="1" ht="14.25"/>
    <row r="50" s="33" customFormat="1" ht="14.25"/>
    <row r="51" s="33" customFormat="1" ht="14.25"/>
    <row r="52" s="33" customFormat="1" ht="14.25"/>
    <row r="53" s="33" customFormat="1" ht="14.25"/>
    <row r="54" s="33" customFormat="1" ht="14.25"/>
    <row r="55" s="33" customFormat="1" ht="14.25"/>
    <row r="56" s="33" customFormat="1" ht="14.25"/>
    <row r="57" s="33" customFormat="1" ht="14.25"/>
    <row r="58" s="33" customFormat="1" ht="14.25"/>
    <row r="59" s="33" customFormat="1" ht="14.25"/>
    <row r="60" s="33" customFormat="1" ht="14.25"/>
    <row r="61" s="33" customFormat="1" ht="14.25"/>
    <row r="62" s="33" customFormat="1" ht="14.25"/>
    <row r="63" s="33" customFormat="1" ht="14.25"/>
    <row r="64" s="33" customFormat="1" ht="14.25"/>
    <row r="65" s="33" customFormat="1" ht="14.25"/>
    <row r="66" s="33" customFormat="1" ht="14.25"/>
    <row r="67" s="33" customFormat="1" ht="14.25"/>
    <row r="68" s="33" customFormat="1" ht="14.25"/>
    <row r="69" s="33" customFormat="1" ht="14.25"/>
    <row r="70" s="33" customFormat="1" ht="14.25"/>
    <row r="71" s="33" customFormat="1" ht="14.25"/>
    <row r="72" s="33" customFormat="1" ht="14.25"/>
    <row r="73" s="33" customFormat="1" ht="14.25"/>
    <row r="74" s="33" customFormat="1" ht="14.25"/>
    <row r="75" s="33" customFormat="1" ht="14.25"/>
    <row r="76" s="33" customFormat="1" ht="14.25"/>
    <row r="77" s="33" customFormat="1" ht="14.25"/>
    <row r="78" s="33" customFormat="1" ht="14.25"/>
    <row r="79" s="33" customFormat="1" ht="14.25"/>
    <row r="80" s="33" customFormat="1" ht="14.25"/>
    <row r="81" s="33" customFormat="1" ht="14.25"/>
    <row r="82" s="33" customFormat="1" ht="14.25"/>
    <row r="83" s="33" customFormat="1" ht="14.25"/>
    <row r="84" s="33" customFormat="1" ht="14.25"/>
    <row r="85" s="33" customFormat="1" ht="14.25"/>
    <row r="86" s="33" customFormat="1" ht="14.25"/>
    <row r="87" s="33" customFormat="1" ht="14.25"/>
    <row r="88" s="33" customFormat="1" ht="14.25"/>
    <row r="89" s="33" customFormat="1" ht="14.25"/>
    <row r="90" s="33" customFormat="1" ht="14.25"/>
    <row r="91" s="33" customFormat="1" ht="14.25"/>
    <row r="92" s="33" customFormat="1" ht="14.25"/>
    <row r="93" s="33" customFormat="1" ht="14.25"/>
    <row r="94" s="33" customFormat="1" ht="14.25"/>
    <row r="95" s="33" customFormat="1" ht="14.25"/>
    <row r="96" s="33" customFormat="1" ht="14.25"/>
    <row r="97" s="33" customFormat="1" ht="14.25"/>
    <row r="98" s="33" customFormat="1" ht="14.25"/>
    <row r="99" s="33" customFormat="1" ht="14.25"/>
    <row r="100" s="33" customFormat="1" ht="14.25"/>
    <row r="101" s="33" customFormat="1" ht="14.25"/>
    <row r="102" s="33" customFormat="1" ht="14.25"/>
    <row r="103" s="33" customFormat="1" ht="14.25"/>
    <row r="104" s="33" customFormat="1" ht="14.25"/>
    <row r="105" s="33" customFormat="1" ht="14.25"/>
    <row r="106" s="33" customFormat="1" ht="14.25"/>
    <row r="107" s="33" customFormat="1" ht="14.25"/>
    <row r="108" s="33" customFormat="1" ht="14.25"/>
    <row r="109" s="33" customFormat="1" ht="14.25"/>
    <row r="110" s="33" customFormat="1" ht="14.25"/>
    <row r="111" s="33" customFormat="1" ht="14.25"/>
    <row r="112" s="33" customFormat="1" ht="14.25"/>
    <row r="113" s="33" customFormat="1" ht="14.25"/>
    <row r="114" s="33" customFormat="1" ht="14.25"/>
    <row r="115" s="33" customFormat="1" ht="14.25"/>
    <row r="116" s="33" customFormat="1" ht="14.25"/>
    <row r="117" s="33" customFormat="1" ht="14.25"/>
    <row r="118" s="33" customFormat="1" ht="14.25"/>
    <row r="119" s="33" customFormat="1" ht="14.25"/>
    <row r="120" s="33" customFormat="1" ht="14.25"/>
    <row r="121" s="33" customFormat="1" ht="14.25"/>
    <row r="122" s="33" customFormat="1" ht="14.25"/>
    <row r="123" s="33" customFormat="1" ht="14.25"/>
    <row r="124" s="33" customFormat="1" ht="14.25"/>
    <row r="125" s="33" customFormat="1" ht="14.25"/>
  </sheetData>
  <mergeCells count="4">
    <mergeCell ref="E14:F14"/>
    <mergeCell ref="A5:F5"/>
    <mergeCell ref="A33:F33"/>
    <mergeCell ref="A6:F6"/>
  </mergeCells>
  <printOptions horizontalCentered="1"/>
  <pageMargins left="0.5" right="0.5" top="0.5" bottom="0.5" header="0.25" footer="0.5"/>
  <pageSetup fitToHeight="1" fitToWidth="1" horizontalDpi="600" verticalDpi="600" orientation="landscape" scale="61" r:id="rId2"/>
  <headerFooter alignWithMargins="0">
    <oddFooter>&amp;L&amp;A</oddFooter>
  </headerFooter>
  <rowBreaks count="1" manualBreakCount="1">
    <brk id="3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workbookViewId="0" topLeftCell="A7">
      <selection activeCell="D28" sqref="D28"/>
    </sheetView>
  </sheetViews>
  <sheetFormatPr defaultColWidth="9.140625" defaultRowHeight="12.75"/>
  <cols>
    <col min="1" max="1" width="35.140625" style="53" customWidth="1"/>
    <col min="2" max="2" width="5.7109375" style="53" customWidth="1"/>
    <col min="3" max="3" width="10.140625" style="53" customWidth="1"/>
    <col min="4" max="4" width="16.57421875" style="53" customWidth="1"/>
    <col min="5" max="5" width="17.421875" style="53" customWidth="1"/>
    <col min="6" max="6" width="16.57421875" style="53" customWidth="1"/>
    <col min="7" max="7" width="13.421875" style="53" customWidth="1"/>
    <col min="8" max="9" width="17.7109375" style="53" bestFit="1" customWidth="1"/>
    <col min="10" max="10" width="16.8515625" style="53" bestFit="1" customWidth="1"/>
    <col min="11" max="11" width="15.7109375" style="53" customWidth="1"/>
    <col min="12" max="12" width="13.57421875" style="53" bestFit="1" customWidth="1"/>
    <col min="13" max="13" width="13.7109375" style="53" customWidth="1"/>
    <col min="14" max="16384" width="9.140625" style="53" customWidth="1"/>
  </cols>
  <sheetData>
    <row r="1" ht="12.75"/>
    <row r="2" ht="12.75">
      <c r="G2" s="53" t="s">
        <v>72</v>
      </c>
    </row>
    <row r="3" ht="12.75"/>
    <row r="4" ht="12.75"/>
    <row r="5" spans="1:6" s="33" customFormat="1" ht="15">
      <c r="A5" s="333" t="s">
        <v>78</v>
      </c>
      <c r="B5" s="333"/>
      <c r="C5" s="333"/>
      <c r="D5" s="333"/>
      <c r="E5" s="333"/>
      <c r="F5" s="333"/>
    </row>
    <row r="6" spans="1:6" s="33" customFormat="1" ht="15">
      <c r="A6" s="333" t="s">
        <v>79</v>
      </c>
      <c r="B6" s="333"/>
      <c r="C6" s="333"/>
      <c r="D6" s="333"/>
      <c r="E6" s="333"/>
      <c r="F6" s="333"/>
    </row>
    <row r="7" spans="1:6" s="33" customFormat="1" ht="15">
      <c r="A7" s="54"/>
      <c r="B7" s="54"/>
      <c r="C7" s="54"/>
      <c r="D7" s="54"/>
      <c r="E7" s="54"/>
      <c r="F7" s="54"/>
    </row>
    <row r="8" spans="1:6" s="33" customFormat="1" ht="15" thickBot="1">
      <c r="A8" s="55"/>
      <c r="B8" s="55"/>
      <c r="C8" s="55"/>
      <c r="D8" s="55"/>
      <c r="E8" s="55"/>
      <c r="F8" s="55"/>
    </row>
    <row r="9" spans="1:8" s="33" customFormat="1" ht="16.5" thickBot="1">
      <c r="A9" s="56" t="s">
        <v>53</v>
      </c>
      <c r="B9" s="57" t="s">
        <v>7</v>
      </c>
      <c r="C9" s="58"/>
      <c r="D9" s="59"/>
      <c r="E9" s="60"/>
      <c r="F9" s="61" t="s">
        <v>54</v>
      </c>
      <c r="G9" s="62">
        <v>40239</v>
      </c>
      <c r="H9" s="63"/>
    </row>
    <row r="10" spans="1:8" s="33" customFormat="1" ht="16.5" thickBot="1">
      <c r="A10" s="56" t="s">
        <v>55</v>
      </c>
      <c r="B10" s="57" t="s">
        <v>56</v>
      </c>
      <c r="C10" s="64"/>
      <c r="D10" s="65"/>
      <c r="E10" s="60"/>
      <c r="F10" s="61"/>
      <c r="G10" s="60"/>
      <c r="H10" s="60"/>
    </row>
    <row r="11" spans="1:8" s="33" customFormat="1" ht="16.5" thickBot="1">
      <c r="A11" s="56" t="s">
        <v>57</v>
      </c>
      <c r="B11" s="57" t="s">
        <v>80</v>
      </c>
      <c r="C11" s="64"/>
      <c r="D11" s="65"/>
      <c r="E11" s="60"/>
      <c r="F11" s="61" t="s">
        <v>58</v>
      </c>
      <c r="G11" s="66" t="s">
        <v>327</v>
      </c>
      <c r="H11" s="63"/>
    </row>
    <row r="12" spans="1:8" s="33" customFormat="1" ht="16.5" thickBot="1">
      <c r="A12" s="56" t="s">
        <v>59</v>
      </c>
      <c r="B12" s="57">
        <v>8680</v>
      </c>
      <c r="C12" s="64"/>
      <c r="D12" s="65"/>
      <c r="E12" s="60"/>
      <c r="F12" s="61" t="s">
        <v>60</v>
      </c>
      <c r="G12" s="67" t="s">
        <v>61</v>
      </c>
      <c r="H12" s="63"/>
    </row>
    <row r="13" spans="1:4" s="33" customFormat="1" ht="15">
      <c r="A13" s="56"/>
      <c r="B13" s="68"/>
      <c r="C13" s="69"/>
      <c r="D13" s="69"/>
    </row>
    <row r="14" spans="1:6" s="33" customFormat="1" ht="45">
      <c r="A14" s="70"/>
      <c r="B14" s="70"/>
      <c r="C14" s="71" t="s">
        <v>81</v>
      </c>
      <c r="D14" s="71" t="s">
        <v>82</v>
      </c>
      <c r="E14" s="332" t="s">
        <v>83</v>
      </c>
      <c r="F14" s="332"/>
    </row>
    <row r="15" spans="1:6" s="33" customFormat="1" ht="15">
      <c r="A15" s="70"/>
      <c r="B15" s="70"/>
      <c r="C15" s="70"/>
      <c r="D15" s="70"/>
      <c r="E15" s="73"/>
      <c r="F15" s="73"/>
    </row>
    <row r="16" spans="1:6" s="33" customFormat="1" ht="15">
      <c r="A16" s="70"/>
      <c r="B16" s="70"/>
      <c r="C16" s="70"/>
      <c r="D16" s="70"/>
      <c r="E16" s="54" t="s">
        <v>84</v>
      </c>
      <c r="F16" s="54" t="s">
        <v>85</v>
      </c>
    </row>
    <row r="17" spans="1:6" s="33" customFormat="1" ht="15.75" thickBot="1">
      <c r="A17" s="72" t="s">
        <v>86</v>
      </c>
      <c r="B17" s="70"/>
      <c r="C17" s="70"/>
      <c r="D17" s="70"/>
      <c r="E17" s="54" t="s">
        <v>87</v>
      </c>
      <c r="F17" s="54" t="s">
        <v>87</v>
      </c>
    </row>
    <row r="18" spans="1:7" s="33" customFormat="1" ht="24.75" thickBot="1">
      <c r="A18" s="55"/>
      <c r="E18" s="74">
        <v>8600</v>
      </c>
      <c r="F18" s="74">
        <v>8680</v>
      </c>
      <c r="G18" s="75" t="s">
        <v>89</v>
      </c>
    </row>
    <row r="19" s="33" customFormat="1" ht="14.25">
      <c r="B19" s="33" t="s">
        <v>72</v>
      </c>
    </row>
    <row r="20" spans="7:9" s="33" customFormat="1" ht="14.25">
      <c r="G20" s="33" t="s">
        <v>90</v>
      </c>
      <c r="H20"/>
      <c r="I20" s="2"/>
    </row>
    <row r="21" spans="1:10" s="33" customFormat="1" ht="14.25">
      <c r="A21" s="33" t="s">
        <v>91</v>
      </c>
      <c r="D21" s="34"/>
      <c r="E21" s="76">
        <v>-2399305.88</v>
      </c>
      <c r="F21" s="2">
        <v>2394516.41</v>
      </c>
      <c r="H21" s="77"/>
      <c r="I21" s="34"/>
      <c r="J21" s="34"/>
    </row>
    <row r="22" spans="4:11" s="33" customFormat="1" ht="14.25">
      <c r="D22" s="34"/>
      <c r="E22" s="78"/>
      <c r="F22" s="79"/>
      <c r="H22" s="77"/>
      <c r="I22" s="34"/>
      <c r="J22" s="34"/>
      <c r="K22"/>
    </row>
    <row r="23" spans="1:11" s="33" customFormat="1" ht="14.25">
      <c r="A23" s="33" t="s">
        <v>96</v>
      </c>
      <c r="D23" s="34">
        <f>SUM(E21:E22)+SUM(F21:F22)</f>
        <v>-4789.469999999739</v>
      </c>
      <c r="H23"/>
      <c r="I23" s="166"/>
      <c r="J23" s="34"/>
      <c r="K23"/>
    </row>
    <row r="24" spans="4:11" s="33" customFormat="1" ht="14.25">
      <c r="D24" s="2"/>
      <c r="E24" s="83" t="s">
        <v>72</v>
      </c>
      <c r="H24"/>
      <c r="I24"/>
      <c r="J24" s="34"/>
      <c r="K24"/>
    </row>
    <row r="25" spans="1:9" s="33" customFormat="1" ht="14.25">
      <c r="A25" t="s">
        <v>330</v>
      </c>
      <c r="B25" s="53" t="s">
        <v>97</v>
      </c>
      <c r="F25" s="87">
        <v>4760</v>
      </c>
      <c r="G25" s="217"/>
      <c r="H25" s="34"/>
      <c r="I25" s="34"/>
    </row>
    <row r="26" spans="1:9" s="33" customFormat="1" ht="14.25">
      <c r="A26" t="s">
        <v>331</v>
      </c>
      <c r="B26" s="53" t="s">
        <v>97</v>
      </c>
      <c r="F26" s="87">
        <v>29.47</v>
      </c>
      <c r="G26" s="217"/>
      <c r="H26" s="34"/>
      <c r="I26" s="34"/>
    </row>
    <row r="27" spans="4:13" s="33" customFormat="1" ht="14.25">
      <c r="D27" s="34"/>
      <c r="E27" s="259"/>
      <c r="F27" s="3"/>
      <c r="H27" s="77"/>
      <c r="I27" s="77"/>
      <c r="J27" s="88"/>
      <c r="K27" s="89"/>
      <c r="L27" s="85"/>
      <c r="M27"/>
    </row>
    <row r="28" spans="4:13" s="33" customFormat="1" ht="15" thickBot="1">
      <c r="D28" s="34"/>
      <c r="E28" s="5">
        <f>SUM(E21:E27)</f>
        <v>-2399305.88</v>
      </c>
      <c r="F28" s="5">
        <f>SUM(F21:F27)</f>
        <v>2399305.8800000004</v>
      </c>
      <c r="H28" s="77"/>
      <c r="I28" s="77"/>
      <c r="J28" s="88"/>
      <c r="K28" s="89"/>
      <c r="L28" s="85"/>
      <c r="M28"/>
    </row>
    <row r="29" spans="4:13" s="33" customFormat="1" ht="15" thickTop="1">
      <c r="D29" s="34"/>
      <c r="E29" s="259"/>
      <c r="F29" s="3"/>
      <c r="H29" s="77"/>
      <c r="I29" s="77"/>
      <c r="J29" s="88"/>
      <c r="K29" s="89"/>
      <c r="L29" s="85"/>
      <c r="M29"/>
    </row>
    <row r="30" spans="8:14" s="33" customFormat="1" ht="15" thickBot="1">
      <c r="H30" s="34"/>
      <c r="J30" s="90"/>
      <c r="K30" s="114"/>
      <c r="L30" s="114"/>
      <c r="M30" s="89"/>
      <c r="N30" s="89"/>
    </row>
    <row r="31" spans="1:13" s="33" customFormat="1" ht="15" thickBot="1">
      <c r="A31" s="33" t="s">
        <v>98</v>
      </c>
      <c r="E31" s="91">
        <f>+E28+F28</f>
        <v>0</v>
      </c>
      <c r="F31" s="34"/>
      <c r="H31" s="34"/>
      <c r="J31" s="92"/>
      <c r="K31" s="114"/>
      <c r="L31" s="115"/>
      <c r="M31" s="34"/>
    </row>
    <row r="32" spans="8:12" s="33" customFormat="1" ht="14.25">
      <c r="H32" s="34"/>
      <c r="J32" s="92"/>
      <c r="K32" s="114"/>
      <c r="L32" s="115"/>
    </row>
    <row r="33" spans="6:8" s="33" customFormat="1" ht="14.25">
      <c r="F33" s="276"/>
      <c r="H33" s="34"/>
    </row>
    <row r="34" spans="1:8" s="33" customFormat="1" ht="15">
      <c r="A34" s="334" t="s">
        <v>99</v>
      </c>
      <c r="B34" s="334"/>
      <c r="C34" s="334"/>
      <c r="D34" s="334"/>
      <c r="E34" s="334"/>
      <c r="F34" s="334"/>
      <c r="G34" s="34"/>
      <c r="H34" s="93"/>
    </row>
    <row r="35" spans="1:9" s="33" customFormat="1" ht="15">
      <c r="A35" s="73"/>
      <c r="B35" s="73"/>
      <c r="C35" s="73"/>
      <c r="D35" s="73"/>
      <c r="E35" s="73"/>
      <c r="F35" s="276"/>
      <c r="H35"/>
      <c r="I35"/>
    </row>
    <row r="36" spans="6:12" s="33" customFormat="1" ht="14.25">
      <c r="F36" s="34"/>
      <c r="G36" s="34"/>
      <c r="H36"/>
      <c r="I36"/>
      <c r="J36"/>
      <c r="K36" s="89"/>
      <c r="L36" s="1"/>
    </row>
    <row r="37" spans="1:11" s="33" customFormat="1" ht="14.25">
      <c r="A37" s="33" t="s">
        <v>100</v>
      </c>
      <c r="H37" s="34"/>
      <c r="I37"/>
      <c r="K37"/>
    </row>
    <row r="38" spans="8:11" s="33" customFormat="1" ht="14.25">
      <c r="H38" s="34"/>
      <c r="I38"/>
      <c r="J38"/>
      <c r="K38"/>
    </row>
    <row r="39" spans="1:11" s="33" customFormat="1" ht="14.25">
      <c r="A39" s="33" t="s">
        <v>101</v>
      </c>
      <c r="H39" s="34"/>
      <c r="I39"/>
      <c r="J39"/>
      <c r="K39"/>
    </row>
    <row r="40" spans="1:11" s="33" customFormat="1" ht="15">
      <c r="A40" s="33" t="s">
        <v>118</v>
      </c>
      <c r="H40" s="34"/>
      <c r="I40"/>
      <c r="J40" s="217"/>
      <c r="K40" s="77"/>
    </row>
    <row r="41" spans="1:11" s="33" customFormat="1" ht="15">
      <c r="A41" s="33" t="s">
        <v>119</v>
      </c>
      <c r="H41" s="93"/>
      <c r="I41"/>
      <c r="J41"/>
      <c r="K41"/>
    </row>
    <row r="42" spans="8:11" s="33" customFormat="1" ht="14.25">
      <c r="H42"/>
      <c r="I42"/>
      <c r="J42" s="77"/>
      <c r="K42" s="77"/>
    </row>
    <row r="43" spans="1:11" s="33" customFormat="1" ht="14.25">
      <c r="A43" s="33" t="s">
        <v>102</v>
      </c>
      <c r="H43" s="77"/>
      <c r="I43"/>
      <c r="J43"/>
      <c r="K43"/>
    </row>
    <row r="44" spans="1:11" s="33" customFormat="1" ht="14.25">
      <c r="A44" s="33" t="s">
        <v>103</v>
      </c>
      <c r="H44"/>
      <c r="I44"/>
      <c r="J44"/>
      <c r="K44"/>
    </row>
    <row r="45" spans="1:11" s="33" customFormat="1" ht="14.25">
      <c r="A45" s="33" t="s">
        <v>104</v>
      </c>
      <c r="H45" s="77"/>
      <c r="I45"/>
      <c r="J45"/>
      <c r="K45"/>
    </row>
    <row r="46" s="33" customFormat="1" ht="14.25">
      <c r="H46" s="77"/>
    </row>
    <row r="47" s="33" customFormat="1" ht="14.25"/>
    <row r="48" s="33" customFormat="1" ht="14.25"/>
    <row r="49" s="33" customFormat="1" ht="14.25">
      <c r="F49" s="34"/>
    </row>
    <row r="50" s="33" customFormat="1" ht="14.25"/>
    <row r="51" s="33" customFormat="1" ht="14.25"/>
    <row r="52" s="33" customFormat="1" ht="14.25"/>
    <row r="53" s="33" customFormat="1" ht="14.25"/>
    <row r="54" s="33" customFormat="1" ht="14.25"/>
    <row r="55" s="33" customFormat="1" ht="14.25"/>
    <row r="56" s="33" customFormat="1" ht="14.25"/>
    <row r="57" s="33" customFormat="1" ht="14.25"/>
    <row r="58" s="33" customFormat="1" ht="14.25"/>
    <row r="59" s="33" customFormat="1" ht="14.25"/>
    <row r="60" s="33" customFormat="1" ht="14.25"/>
    <row r="61" s="33" customFormat="1" ht="14.25"/>
    <row r="62" s="33" customFormat="1" ht="14.25"/>
    <row r="63" s="33" customFormat="1" ht="14.25"/>
    <row r="64" s="33" customFormat="1" ht="14.25"/>
    <row r="65" s="33" customFormat="1" ht="14.25"/>
    <row r="66" s="33" customFormat="1" ht="14.25"/>
    <row r="67" s="33" customFormat="1" ht="14.25"/>
    <row r="68" s="33" customFormat="1" ht="14.25"/>
    <row r="69" s="33" customFormat="1" ht="14.25"/>
    <row r="70" s="33" customFormat="1" ht="14.25"/>
    <row r="71" s="33" customFormat="1" ht="14.25"/>
    <row r="72" s="33" customFormat="1" ht="14.25"/>
    <row r="73" s="33" customFormat="1" ht="14.25"/>
    <row r="74" s="33" customFormat="1" ht="14.25"/>
    <row r="75" s="33" customFormat="1" ht="14.25"/>
    <row r="76" s="33" customFormat="1" ht="14.25"/>
    <row r="77" s="33" customFormat="1" ht="14.25"/>
    <row r="78" s="33" customFormat="1" ht="14.25"/>
    <row r="79" s="33" customFormat="1" ht="14.25"/>
    <row r="80" s="33" customFormat="1" ht="14.25"/>
    <row r="81" s="33" customFormat="1" ht="14.25"/>
    <row r="82" s="33" customFormat="1" ht="14.25"/>
    <row r="83" s="33" customFormat="1" ht="14.25"/>
    <row r="84" s="33" customFormat="1" ht="14.25"/>
    <row r="85" s="33" customFormat="1" ht="14.25"/>
    <row r="86" s="33" customFormat="1" ht="14.25"/>
    <row r="87" s="33" customFormat="1" ht="14.25"/>
    <row r="88" s="33" customFormat="1" ht="14.25"/>
    <row r="89" s="33" customFormat="1" ht="14.25"/>
    <row r="90" s="33" customFormat="1" ht="14.25"/>
    <row r="91" s="33" customFormat="1" ht="14.25"/>
    <row r="92" s="33" customFormat="1" ht="14.25"/>
    <row r="93" s="33" customFormat="1" ht="14.25"/>
    <row r="94" s="33" customFormat="1" ht="14.25"/>
    <row r="95" s="33" customFormat="1" ht="14.25"/>
    <row r="96" s="33" customFormat="1" ht="14.25"/>
    <row r="97" s="33" customFormat="1" ht="14.25"/>
    <row r="98" s="33" customFormat="1" ht="14.25"/>
    <row r="99" s="33" customFormat="1" ht="14.25"/>
    <row r="100" s="33" customFormat="1" ht="14.25"/>
    <row r="101" s="33" customFormat="1" ht="14.25"/>
    <row r="102" s="33" customFormat="1" ht="14.25"/>
    <row r="103" s="33" customFormat="1" ht="14.25"/>
    <row r="104" s="33" customFormat="1" ht="14.25"/>
    <row r="105" s="33" customFormat="1" ht="14.25"/>
    <row r="106" s="33" customFormat="1" ht="14.25"/>
    <row r="107" s="33" customFormat="1" ht="14.25"/>
    <row r="108" s="33" customFormat="1" ht="14.25"/>
    <row r="109" s="33" customFormat="1" ht="14.25"/>
    <row r="110" s="33" customFormat="1" ht="14.25"/>
    <row r="111" s="33" customFormat="1" ht="14.25"/>
    <row r="112" s="33" customFormat="1" ht="14.25"/>
    <row r="113" s="33" customFormat="1" ht="14.25"/>
    <row r="114" s="33" customFormat="1" ht="14.25"/>
    <row r="115" s="33" customFormat="1" ht="14.25"/>
    <row r="116" s="33" customFormat="1" ht="14.25"/>
    <row r="117" s="33" customFormat="1" ht="14.25"/>
    <row r="118" s="33" customFormat="1" ht="14.25"/>
    <row r="119" s="33" customFormat="1" ht="14.25"/>
    <row r="120" s="33" customFormat="1" ht="14.25"/>
    <row r="121" s="33" customFormat="1" ht="14.25"/>
    <row r="122" s="33" customFormat="1" ht="14.25"/>
    <row r="123" s="33" customFormat="1" ht="14.25"/>
    <row r="124" s="33" customFormat="1" ht="14.25"/>
    <row r="125" s="33" customFormat="1" ht="14.25"/>
    <row r="126" s="33" customFormat="1" ht="14.25"/>
  </sheetData>
  <mergeCells count="4">
    <mergeCell ref="E14:F14"/>
    <mergeCell ref="A5:F5"/>
    <mergeCell ref="A34:F34"/>
    <mergeCell ref="A6:F6"/>
  </mergeCells>
  <printOptions horizontalCentered="1"/>
  <pageMargins left="0.5" right="0.5" top="0.5" bottom="0.5" header="0.25" footer="0.5"/>
  <pageSetup fitToHeight="1" fitToWidth="1" horizontalDpi="600" verticalDpi="600" orientation="landscape" scale="61" r:id="rId2"/>
  <headerFooter alignWithMargins="0">
    <oddFooter>&amp;L&amp;A</oddFooter>
  </headerFooter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Medical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FantanoJ</dc:creator>
  <cp:keywords/>
  <dc:description/>
  <cp:lastModifiedBy>Thomas Rand</cp:lastModifiedBy>
  <cp:lastPrinted>2010-02-12T17:04:17Z</cp:lastPrinted>
  <dcterms:created xsi:type="dcterms:W3CDTF">2006-10-18T17:05:27Z</dcterms:created>
  <dcterms:modified xsi:type="dcterms:W3CDTF">2010-03-11T18:18:36Z</dcterms:modified>
  <cp:category/>
  <cp:version/>
  <cp:contentType/>
  <cp:contentStatus/>
</cp:coreProperties>
</file>