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6285" tabRatio="603" activeTab="1"/>
  </bookViews>
  <sheets>
    <sheet name="Rec Summary" sheetId="1" r:id="rId1"/>
    <sheet name="Rec Template" sheetId="2" r:id="rId2"/>
    <sheet name="Cover" sheetId="3" r:id="rId3"/>
    <sheet name="FebNew" sheetId="4" r:id="rId4"/>
  </sheets>
  <definedNames>
    <definedName name="\D">#REF!</definedName>
    <definedName name="\E">#REF!</definedName>
    <definedName name="\I">#REF!</definedName>
    <definedName name="\M">#REF!</definedName>
    <definedName name="\P">#REF!</definedName>
    <definedName name="\T">#REF!</definedName>
    <definedName name="\X">#REF!</definedName>
    <definedName name="_xlnm._FilterDatabase" localSheetId="3" hidden="1">'FebNew'!$A$1:$G$143</definedName>
    <definedName name="FY99EXP">#REF!</definedName>
    <definedName name="MACROS">#REF!</definedName>
    <definedName name="_xlnm.Print_Area" localSheetId="2">'Cover'!$A$1:$H$33</definedName>
    <definedName name="_xlnm.Print_Area" localSheetId="3">'FebNew'!$A$1:$F$146</definedName>
    <definedName name="_xlnm.Print_Area" localSheetId="0">'Rec Summary'!$A$1:$E$39</definedName>
    <definedName name="_xlnm.Print_Area" localSheetId="1">'Rec Template'!$A$1:$G$101</definedName>
    <definedName name="_xlnm.Print_Titles">$A$1:$A$1</definedName>
    <definedName name="WORKSHEET">#REF!</definedName>
  </definedNames>
  <calcPr fullCalcOnLoad="1"/>
</workbook>
</file>

<file path=xl/sharedStrings.xml><?xml version="1.0" encoding="utf-8"?>
<sst xmlns="http://schemas.openxmlformats.org/spreadsheetml/2006/main" count="483" uniqueCount="146">
  <si>
    <t>Purpose:  To account for expenses that have not yet been processed by Accounts Payable.</t>
  </si>
  <si>
    <t>McKesson Medical Surgical</t>
  </si>
  <si>
    <t>General Medical</t>
  </si>
  <si>
    <t>Acct# 220110 - ACCRUED EXPENSES</t>
  </si>
  <si>
    <t>Sub-total</t>
  </si>
  <si>
    <t>GL Balance:</t>
  </si>
  <si>
    <t xml:space="preserve">        Variance</t>
  </si>
  <si>
    <t>Activity:</t>
  </si>
  <si>
    <t>Account #</t>
  </si>
  <si>
    <t>Account Title</t>
  </si>
  <si>
    <t>Date:</t>
  </si>
  <si>
    <t>Purpose:</t>
  </si>
  <si>
    <t>File Location:</t>
  </si>
  <si>
    <t>Account Type</t>
  </si>
  <si>
    <t>Clearing - Open System</t>
  </si>
  <si>
    <t>Account Class</t>
  </si>
  <si>
    <t>Current Liabilities</t>
  </si>
  <si>
    <t>Account Risk</t>
  </si>
  <si>
    <t xml:space="preserve">Days </t>
  </si>
  <si>
    <t>Past Due Date</t>
  </si>
  <si>
    <t>Clearing (days)</t>
  </si>
  <si>
    <t>Chargeoff Standard (days)</t>
  </si>
  <si>
    <t>Escalation</t>
  </si>
  <si>
    <t>GL to 3rd Party</t>
  </si>
  <si>
    <t>GL to Subledger - Closed System</t>
  </si>
  <si>
    <t>GL to Subledger -  Open System</t>
  </si>
  <si>
    <t>GL to Amortization</t>
  </si>
  <si>
    <t>Clearing -  Closed System</t>
  </si>
  <si>
    <t>General Ledger Balance</t>
  </si>
  <si>
    <t>Un-booked Adjustments</t>
  </si>
  <si>
    <t>Status</t>
  </si>
  <si>
    <t>Date</t>
  </si>
  <si>
    <t xml:space="preserve">         Item</t>
  </si>
  <si>
    <t>Amount</t>
  </si>
  <si>
    <t>Total</t>
  </si>
  <si>
    <t>Total Amount of past due un-booked adjustments</t>
  </si>
  <si>
    <t>Number of past due un-booked adjustments</t>
  </si>
  <si>
    <t>Adjusted General Ledger Balance</t>
  </si>
  <si>
    <t>Balance from Supporting Detail</t>
  </si>
  <si>
    <t xml:space="preserve">       place holder for supporting detail</t>
  </si>
  <si>
    <t>Reconciling Items</t>
  </si>
  <si>
    <t>Total Amount of past due reconciling items</t>
  </si>
  <si>
    <t>Number of past due reconciling items</t>
  </si>
  <si>
    <t>Adjusted Support Total</t>
  </si>
  <si>
    <t>Unidentified Differences</t>
  </si>
  <si>
    <t>Inidentified Difference Check Figure</t>
  </si>
  <si>
    <t>Total Amount of unidentified differences past due</t>
  </si>
  <si>
    <t>Is an Issue action plan required per the escalations policy?</t>
  </si>
  <si>
    <t xml:space="preserve">           /       /          </t>
  </si>
  <si>
    <t>Preparer</t>
  </si>
  <si>
    <t xml:space="preserve">      Date</t>
  </si>
  <si>
    <t>Reviewer</t>
  </si>
  <si>
    <t xml:space="preserve">        Date</t>
  </si>
  <si>
    <t>General ledger ending balance from reconciliation</t>
  </si>
  <si>
    <t>Total un-booked adjustments</t>
  </si>
  <si>
    <t>Past due un-booked adjustments</t>
  </si>
  <si>
    <t>Adjusted general ledger account balance</t>
  </si>
  <si>
    <t>Balance from supporting detail</t>
  </si>
  <si>
    <t>Total amount of reconciling items</t>
  </si>
  <si>
    <t>Past due amount of reconciling items</t>
  </si>
  <si>
    <t>Adjusted support total</t>
  </si>
  <si>
    <t>Total unidentified differences</t>
  </si>
  <si>
    <t>Unidentified differences greater than 60 days old</t>
  </si>
  <si>
    <t>Is an Issue action plan required per the escalations policy? If ‘Yes’, create the Issues action plan and enter the action plan number in the box below.</t>
  </si>
  <si>
    <t>Is there supporting documentation attached?</t>
  </si>
  <si>
    <t>GM - Accd Other - ACCRUED EXPENSES INV.</t>
  </si>
  <si>
    <t>Medium</t>
  </si>
  <si>
    <t>Monthly Accruals</t>
  </si>
  <si>
    <t>To account for expenses that have not yet been processed by Accounts Payable</t>
  </si>
  <si>
    <t>Tammy Tilghman</t>
  </si>
  <si>
    <t>Sylvia Aryeh</t>
  </si>
  <si>
    <t>UPS Rebate</t>
  </si>
  <si>
    <t>Past Due UD's or UnBooked Adjs</t>
  </si>
  <si>
    <t>UD's &gt;$25K, UnBooked Adjs &gt;$250K</t>
  </si>
  <si>
    <t>GLDOC</t>
  </si>
  <si>
    <t>GLDGJ</t>
  </si>
  <si>
    <t>GLMCU</t>
  </si>
  <si>
    <t>GLAA</t>
  </si>
  <si>
    <t>GLEXR</t>
  </si>
  <si>
    <t xml:space="preserve">     0020000</t>
  </si>
  <si>
    <t xml:space="preserve">     0030000</t>
  </si>
  <si>
    <t xml:space="preserve">     0040000</t>
  </si>
  <si>
    <t xml:space="preserve">     0110000</t>
  </si>
  <si>
    <t xml:space="preserve">     0270000</t>
  </si>
  <si>
    <t xml:space="preserve">     0460000</t>
  </si>
  <si>
    <t xml:space="preserve">     0600000</t>
  </si>
  <si>
    <t xml:space="preserve">     0640000</t>
  </si>
  <si>
    <t xml:space="preserve">     0650000</t>
  </si>
  <si>
    <t xml:space="preserve">     0720000</t>
  </si>
  <si>
    <t xml:space="preserve">     0820000</t>
  </si>
  <si>
    <t xml:space="preserve">     0830000</t>
  </si>
  <si>
    <t xml:space="preserve">     0840000</t>
  </si>
  <si>
    <t xml:space="preserve">     0960000</t>
  </si>
  <si>
    <t xml:space="preserve">     4110000</t>
  </si>
  <si>
    <t xml:space="preserve">     4120000</t>
  </si>
  <si>
    <t xml:space="preserve">     4170000</t>
  </si>
  <si>
    <t xml:space="preserve">     4180000</t>
  </si>
  <si>
    <t xml:space="preserve">     4210000</t>
  </si>
  <si>
    <t xml:space="preserve">     0240000</t>
  </si>
  <si>
    <t>UPS Rebate Accrual 01/10</t>
  </si>
  <si>
    <t xml:space="preserve">     0020000 Total</t>
  </si>
  <si>
    <t xml:space="preserve">     0030000 Total</t>
  </si>
  <si>
    <t xml:space="preserve">     0040000 Total</t>
  </si>
  <si>
    <t xml:space="preserve">     0110000 Total</t>
  </si>
  <si>
    <t xml:space="preserve">     0240000 Total</t>
  </si>
  <si>
    <t xml:space="preserve">     0270000 Total</t>
  </si>
  <si>
    <t xml:space="preserve">     0460000 Total</t>
  </si>
  <si>
    <t xml:space="preserve">     0600000 Total</t>
  </si>
  <si>
    <t xml:space="preserve">     0640000 Total</t>
  </si>
  <si>
    <t xml:space="preserve">     0650000 Total</t>
  </si>
  <si>
    <t xml:space="preserve">     0720000 Total</t>
  </si>
  <si>
    <t xml:space="preserve">     0820000 Total</t>
  </si>
  <si>
    <t xml:space="preserve">     0830000 Total</t>
  </si>
  <si>
    <t xml:space="preserve">     0840000 Total</t>
  </si>
  <si>
    <t xml:space="preserve">     0960000 Total</t>
  </si>
  <si>
    <t xml:space="preserve">     4110000 Total</t>
  </si>
  <si>
    <t xml:space="preserve">     4120000 Total</t>
  </si>
  <si>
    <t xml:space="preserve">     4170000 Total</t>
  </si>
  <si>
    <t xml:space="preserve">     4180000 Total</t>
  </si>
  <si>
    <t xml:space="preserve">     4210000 Total</t>
  </si>
  <si>
    <t>Grand Total</t>
  </si>
  <si>
    <t>GLEXA</t>
  </si>
  <si>
    <t xml:space="preserve"> DC Accruals</t>
  </si>
  <si>
    <t>Pending MDOs Accrual Feb10</t>
  </si>
  <si>
    <t>Accrue for Pending MDO's - Feb</t>
  </si>
  <si>
    <t xml:space="preserve"> Wheels Accrual</t>
  </si>
  <si>
    <t>Feb Utility Accrual</t>
  </si>
  <si>
    <t>Feb10 Temp Help Accrual</t>
  </si>
  <si>
    <t>Feb 10 Temp Help Accrual</t>
  </si>
  <si>
    <t>Temp Help Accrual-Feb  10</t>
  </si>
  <si>
    <t xml:space="preserve"> Accrue for Truck -Leasing</t>
  </si>
  <si>
    <t>Misc Accruals</t>
  </si>
  <si>
    <t>Accrue for Prod Rotation Log</t>
  </si>
  <si>
    <t>Pallet Recycle of AL</t>
  </si>
  <si>
    <t>UPS Rebate Accrual</t>
  </si>
  <si>
    <t>Accrue Feb invoices</t>
  </si>
  <si>
    <t xml:space="preserve">     0660000</t>
  </si>
  <si>
    <t xml:space="preserve"> Allied Packaging Invoices</t>
  </si>
  <si>
    <t xml:space="preserve">     4150000</t>
  </si>
  <si>
    <t>IFCO</t>
  </si>
  <si>
    <t xml:space="preserve">     4190000</t>
  </si>
  <si>
    <t>Grnd Central Recycl</t>
  </si>
  <si>
    <t xml:space="preserve">     0660000 Total</t>
  </si>
  <si>
    <t xml:space="preserve">     4150000 Total</t>
  </si>
  <si>
    <t xml:space="preserve">     4190000 Total</t>
  </si>
  <si>
    <t>02/21//2010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</si>
</sst>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\-#,##0.00"/>
    <numFmt numFmtId="165" formatCode="hh:mm\ AM/PM"/>
    <numFmt numFmtId="166" formatCode="mm/dd/yy"/>
    <numFmt numFmtId="167" formatCode="#,##0.0;[Red]\-#,##0.0"/>
    <numFmt numFmtId="168" formatCode="#,##0;[Red]\-#,##0"/>
    <numFmt numFmtId="169" formatCode="mmmm\-yy"/>
    <numFmt numFmtId="170" formatCode="mmm\ yy"/>
    <numFmt numFmtId="171" formatCode="#,##0.0_);[Red]\(#,##0.0\)"/>
    <numFmt numFmtId="172" formatCode="#,##0.00000000000_);[Red]\(#,##0.00000000000\)"/>
    <numFmt numFmtId="173" formatCode="0.00_);[Red]\(0.00\)"/>
    <numFmt numFmtId="174" formatCode="mm"/>
    <numFmt numFmtId="175" formatCode="mmm"/>
    <numFmt numFmtId="176" formatCode="#,##0.000000000000000_);[Red]\(#,##0.000000000000000\)"/>
    <numFmt numFmtId="177" formatCode="#,##0.00000000000000_);[Red]\(#,##0.00000000000000\)"/>
    <numFmt numFmtId="178" formatCode="#,##0.0000000000000_);[Red]\(#,##0.0000000000000\)"/>
    <numFmt numFmtId="179" formatCode="#,##0.000000000000_);[Red]\(#,##0.000000000000\)"/>
    <numFmt numFmtId="180" formatCode="#,##0.0000000000_);[Red]\(#,##0.0000000000\)"/>
    <numFmt numFmtId="181" formatCode="#,##0.000000000_);[Red]\(#,##0.000000000\)"/>
    <numFmt numFmtId="182" formatCode="#,##0.00000000_);[Red]\(#,##0.00000000\)"/>
    <numFmt numFmtId="183" formatCode="#,##0.0000000_);[Red]\(#,##0.0000000\)"/>
    <numFmt numFmtId="184" formatCode="#,##0.000000_);[Red]\(#,##0.000000\)"/>
    <numFmt numFmtId="185" formatCode="#,##0.00000_);[Red]\(#,##0.00000\)"/>
    <numFmt numFmtId="186" formatCode="#,##0.0000_);[Red]\(#,##0.0000\)"/>
    <numFmt numFmtId="187" formatCode="#,##0.000_);[Red]\(#,##0.000\)"/>
    <numFmt numFmtId="188" formatCode="0.0"/>
    <numFmt numFmtId="189" formatCode="mmm\-yyyy"/>
    <numFmt numFmtId="190" formatCode="[$-409]dddd\,\ mmmm\ dd\,\ yyyy"/>
    <numFmt numFmtId="191" formatCode="mm/dd/yy;@"/>
    <numFmt numFmtId="192" formatCode="[$-409]mmmm\ d\,\ yyyy;@"/>
    <numFmt numFmtId="193" formatCode="[$-409]mmm\-yy;@"/>
    <numFmt numFmtId="194" formatCode="0.000000"/>
    <numFmt numFmtId="195" formatCode="0.0000"/>
    <numFmt numFmtId="196" formatCode="_(&quot;$&quot;* #,##0_);_(&quot;$&quot;* \(#,##0\);_(&quot;$&quot;* &quot;-&quot;??_);_(@_)"/>
    <numFmt numFmtId="197" formatCode="[$-409]mmmm\-yy;@"/>
    <numFmt numFmtId="198" formatCode="dd\-mmm\-yy"/>
  </numFmts>
  <fonts count="2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8"/>
      <name val="Marigold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2"/>
      <color indexed="18"/>
      <name val="Comic Sans MS"/>
      <family val="4"/>
    </font>
    <font>
      <sz val="12"/>
      <name val="Comic Sans MS"/>
      <family val="4"/>
    </font>
    <font>
      <sz val="10"/>
      <color indexed="18"/>
      <name val="Comic Sans MS"/>
      <family val="4"/>
    </font>
    <font>
      <sz val="10"/>
      <name val="Arial"/>
      <family val="0"/>
    </font>
    <font>
      <sz val="9"/>
      <color indexed="18"/>
      <name val="Comic Sans MS"/>
      <family val="4"/>
    </font>
    <font>
      <b/>
      <sz val="10"/>
      <color indexed="18"/>
      <name val="Comic Sans MS"/>
      <family val="4"/>
    </font>
    <font>
      <b/>
      <sz val="10"/>
      <color indexed="10"/>
      <name val="Comic Sans MS"/>
      <family val="4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color indexed="18"/>
      <name val="Comic Sans MS"/>
      <family val="4"/>
    </font>
    <font>
      <sz val="12"/>
      <color indexed="8"/>
      <name val="Arial"/>
      <family val="0"/>
    </font>
    <font>
      <sz val="12"/>
      <color indexed="12"/>
      <name val="Arial"/>
      <family val="0"/>
    </font>
    <font>
      <b/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10"/>
      <color indexed="8"/>
      <name val="Arial"/>
      <family val="0"/>
    </font>
    <font>
      <sz val="8"/>
      <name val="Tahoma"/>
      <family val="2"/>
    </font>
    <font>
      <b/>
      <sz val="10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24"/>
      </left>
      <right>
        <color indexed="24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41" fontId="10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>
      <alignment/>
      <protection/>
    </xf>
    <xf numFmtId="9" fontId="1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/>
    </xf>
    <xf numFmtId="170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175" fontId="9" fillId="0" borderId="0" xfId="0" applyNumberFormat="1" applyFont="1" applyFill="1" applyAlignment="1">
      <alignment/>
    </xf>
    <xf numFmtId="164" fontId="12" fillId="0" borderId="0" xfId="0" applyNumberFormat="1" applyFont="1" applyFill="1" applyAlignment="1">
      <alignment horizontal="left"/>
    </xf>
    <xf numFmtId="40" fontId="9" fillId="0" borderId="0" xfId="15" applyFont="1" applyFill="1" applyAlignment="1">
      <alignment/>
    </xf>
    <xf numFmtId="40" fontId="12" fillId="0" borderId="0" xfId="15" applyFont="1" applyFill="1" applyBorder="1" applyAlignment="1">
      <alignment/>
    </xf>
    <xf numFmtId="40" fontId="12" fillId="0" borderId="0" xfId="15" applyFont="1" applyFill="1" applyAlignment="1">
      <alignment/>
    </xf>
    <xf numFmtId="40" fontId="0" fillId="0" borderId="0" xfId="15" applyAlignment="1">
      <alignment/>
    </xf>
    <xf numFmtId="40" fontId="0" fillId="0" borderId="0" xfId="15" applyBorder="1" applyAlignment="1">
      <alignment/>
    </xf>
    <xf numFmtId="40" fontId="0" fillId="0" borderId="0" xfId="15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92" fontId="13" fillId="0" borderId="0" xfId="0" applyNumberFormat="1" applyFont="1" applyFill="1" applyAlignment="1" quotePrefix="1">
      <alignment horizontal="left"/>
    </xf>
    <xf numFmtId="164" fontId="17" fillId="0" borderId="0" xfId="0" applyNumberFormat="1" applyFont="1" applyFill="1" applyAlignment="1">
      <alignment/>
    </xf>
    <xf numFmtId="39" fontId="18" fillId="0" borderId="0" xfId="15" applyNumberFormat="1" applyFont="1" applyAlignment="1">
      <alignment/>
    </xf>
    <xf numFmtId="39" fontId="18" fillId="0" borderId="0" xfId="15" applyNumberFormat="1" applyFont="1" applyBorder="1" applyAlignment="1">
      <alignment/>
    </xf>
    <xf numFmtId="39" fontId="18" fillId="0" borderId="1" xfId="15" applyNumberFormat="1" applyFont="1" applyBorder="1" applyAlignment="1">
      <alignment/>
    </xf>
    <xf numFmtId="39" fontId="0" fillId="0" borderId="0" xfId="15" applyNumberFormat="1" applyBorder="1" applyAlignment="1">
      <alignment/>
    </xf>
    <xf numFmtId="39" fontId="0" fillId="0" borderId="0" xfId="15" applyNumberFormat="1" applyBorder="1" applyAlignment="1">
      <alignment/>
    </xf>
    <xf numFmtId="39" fontId="19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9" fontId="19" fillId="0" borderId="0" xfId="15" applyNumberFormat="1" applyFont="1" applyBorder="1" applyAlignment="1">
      <alignment/>
    </xf>
    <xf numFmtId="0" fontId="16" fillId="0" borderId="0" xfId="0" applyFont="1" applyBorder="1" applyAlignment="1">
      <alignment horizontal="left"/>
    </xf>
    <xf numFmtId="0" fontId="1" fillId="0" borderId="0" xfId="0" applyFont="1" applyAlignment="1" applyProtection="1">
      <alignment/>
      <protection/>
    </xf>
    <xf numFmtId="194" fontId="1" fillId="2" borderId="0" xfId="0" applyNumberFormat="1" applyFon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14" fontId="1" fillId="2" borderId="0" xfId="0" applyNumberFormat="1" applyFont="1" applyFill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1" fillId="2" borderId="0" xfId="0" applyFont="1" applyFill="1" applyBorder="1" applyAlignment="1" applyProtection="1">
      <alignment/>
      <protection locked="0"/>
    </xf>
    <xf numFmtId="195" fontId="1" fillId="2" borderId="0" xfId="0" applyNumberFormat="1" applyFont="1" applyFill="1" applyBorder="1" applyAlignment="1" applyProtection="1">
      <alignment horizontal="left"/>
      <protection locked="0"/>
    </xf>
    <xf numFmtId="0" fontId="20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4" fontId="1" fillId="0" borderId="0" xfId="0" applyNumberFormat="1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44" fontId="0" fillId="2" borderId="2" xfId="0" applyNumberFormat="1" applyFill="1" applyBorder="1" applyAlignment="1" applyProtection="1">
      <alignment/>
      <protection locked="0"/>
    </xf>
    <xf numFmtId="44" fontId="0" fillId="0" borderId="0" xfId="0" applyNumberFormat="1" applyFill="1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 locked="0"/>
    </xf>
    <xf numFmtId="14" fontId="0" fillId="2" borderId="2" xfId="0" applyNumberFormat="1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/>
    </xf>
    <xf numFmtId="193" fontId="0" fillId="3" borderId="0" xfId="0" applyNumberFormat="1" applyFill="1" applyBorder="1" applyAlignment="1" applyProtection="1">
      <alignment/>
      <protection/>
    </xf>
    <xf numFmtId="44" fontId="0" fillId="3" borderId="0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8" fontId="0" fillId="0" borderId="2" xfId="17" applyBorder="1" applyAlignment="1" applyProtection="1">
      <alignment/>
      <protection/>
    </xf>
    <xf numFmtId="8" fontId="0" fillId="0" borderId="0" xfId="17" applyBorder="1" applyAlignment="1" applyProtection="1">
      <alignment/>
      <protection/>
    </xf>
    <xf numFmtId="8" fontId="0" fillId="0" borderId="2" xfId="17" applyFill="1" applyBorder="1" applyAlignment="1" applyProtection="1">
      <alignment/>
      <protection/>
    </xf>
    <xf numFmtId="37" fontId="0" fillId="0" borderId="2" xfId="17" applyNumberFormat="1" applyFill="1" applyBorder="1" applyAlignment="1" applyProtection="1">
      <alignment/>
      <protection/>
    </xf>
    <xf numFmtId="40" fontId="0" fillId="0" borderId="0" xfId="15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4" fontId="0" fillId="0" borderId="2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8" fontId="0" fillId="0" borderId="3" xfId="17" applyFill="1" applyBorder="1" applyAlignment="1" applyProtection="1">
      <alignment/>
      <protection/>
    </xf>
    <xf numFmtId="0" fontId="0" fillId="0" borderId="4" xfId="0" applyBorder="1" applyAlignment="1" applyProtection="1">
      <alignment/>
      <protection locked="0"/>
    </xf>
    <xf numFmtId="0" fontId="22" fillId="0" borderId="0" xfId="0" applyFont="1" applyBorder="1" applyAlignment="1" applyProtection="1" quotePrefix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 vertical="top" wrapText="1"/>
    </xf>
    <xf numFmtId="44" fontId="15" fillId="0" borderId="0" xfId="0" applyNumberFormat="1" applyFont="1" applyBorder="1" applyAlignment="1">
      <alignment vertical="top" wrapText="1"/>
    </xf>
    <xf numFmtId="196" fontId="15" fillId="0" borderId="0" xfId="0" applyNumberFormat="1" applyFont="1" applyBorder="1" applyAlignment="1">
      <alignment vertical="top" wrapText="1"/>
    </xf>
    <xf numFmtId="37" fontId="15" fillId="0" borderId="0" xfId="0" applyNumberFormat="1" applyFont="1" applyBorder="1" applyAlignment="1">
      <alignment vertical="top" wrapText="1"/>
    </xf>
    <xf numFmtId="0" fontId="15" fillId="0" borderId="0" xfId="0" applyNumberFormat="1" applyFont="1" applyBorder="1" applyAlignment="1">
      <alignment vertical="top" wrapText="1"/>
    </xf>
    <xf numFmtId="8" fontId="15" fillId="0" borderId="0" xfId="0" applyNumberFormat="1" applyFont="1" applyBorder="1" applyAlignment="1">
      <alignment vertical="top"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194" fontId="1" fillId="0" borderId="0" xfId="0" applyNumberFormat="1" applyFont="1" applyAlignment="1">
      <alignment horizontal="left"/>
    </xf>
    <xf numFmtId="197" fontId="0" fillId="0" borderId="0" xfId="0" applyNumberFormat="1" applyFont="1" applyAlignment="1">
      <alignment/>
    </xf>
    <xf numFmtId="0" fontId="1" fillId="4" borderId="0" xfId="0" applyFont="1" applyFill="1" applyAlignment="1" applyProtection="1">
      <alignment/>
      <protection/>
    </xf>
    <xf numFmtId="0" fontId="1" fillId="4" borderId="2" xfId="0" applyFont="1" applyFill="1" applyBorder="1" applyAlignment="1" applyProtection="1">
      <alignment horizontal="center"/>
      <protection/>
    </xf>
    <xf numFmtId="0" fontId="10" fillId="4" borderId="2" xfId="0" applyFont="1" applyFill="1" applyBorder="1" applyAlignment="1" applyProtection="1">
      <alignment/>
      <protection locked="0"/>
    </xf>
    <xf numFmtId="0" fontId="1" fillId="4" borderId="0" xfId="0" applyFont="1" applyFill="1" applyAlignment="1" applyProtection="1">
      <alignment/>
      <protection locked="0"/>
    </xf>
    <xf numFmtId="0" fontId="0" fillId="4" borderId="2" xfId="0" applyFill="1" applyBorder="1" applyAlignment="1" applyProtection="1">
      <alignment horizontal="center"/>
      <protection/>
    </xf>
    <xf numFmtId="0" fontId="0" fillId="4" borderId="0" xfId="0" applyFill="1" applyAlignment="1" applyProtection="1">
      <alignment/>
      <protection/>
    </xf>
    <xf numFmtId="0" fontId="23" fillId="5" borderId="5" xfId="21" applyFont="1" applyFill="1" applyBorder="1" applyAlignment="1">
      <alignment horizontal="center"/>
      <protection/>
    </xf>
    <xf numFmtId="0" fontId="23" fillId="0" borderId="6" xfId="21" applyFont="1" applyFill="1" applyBorder="1" applyAlignment="1">
      <alignment horizontal="right" wrapText="1"/>
      <protection/>
    </xf>
    <xf numFmtId="198" fontId="23" fillId="0" borderId="6" xfId="21" applyNumberFormat="1" applyFont="1" applyFill="1" applyBorder="1" applyAlignment="1">
      <alignment horizontal="right" wrapText="1"/>
      <protection/>
    </xf>
    <xf numFmtId="0" fontId="23" fillId="0" borderId="6" xfId="21" applyFont="1" applyFill="1" applyBorder="1" applyAlignment="1">
      <alignment wrapText="1"/>
      <protection/>
    </xf>
    <xf numFmtId="40" fontId="23" fillId="5" borderId="5" xfId="15" applyFont="1" applyFill="1" applyBorder="1" applyAlignment="1">
      <alignment horizontal="center"/>
    </xf>
    <xf numFmtId="40" fontId="23" fillId="0" borderId="6" xfId="15" applyFont="1" applyFill="1" applyBorder="1" applyAlignment="1">
      <alignment horizontal="right" wrapText="1"/>
    </xf>
    <xf numFmtId="0" fontId="25" fillId="0" borderId="6" xfId="21" applyNumberFormat="1" applyFont="1" applyFill="1" applyBorder="1" applyAlignment="1">
      <alignment wrapText="1"/>
      <protection/>
    </xf>
    <xf numFmtId="0" fontId="25" fillId="0" borderId="6" xfId="21" applyFont="1" applyFill="1" applyBorder="1" applyAlignment="1">
      <alignment wrapText="1"/>
      <protection/>
    </xf>
    <xf numFmtId="0" fontId="15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5" fillId="0" borderId="0" xfId="0" applyFont="1" applyBorder="1" applyAlignment="1">
      <alignment vertical="top" wrapText="1"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anNew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22">
      <selection activeCell="C34" sqref="C34"/>
    </sheetView>
  </sheetViews>
  <sheetFormatPr defaultColWidth="8.88671875" defaultRowHeight="15"/>
  <cols>
    <col min="1" max="1" width="18.77734375" style="83" customWidth="1"/>
    <col min="2" max="2" width="41.99609375" style="83" customWidth="1"/>
    <col min="3" max="3" width="26.99609375" style="83" customWidth="1"/>
    <col min="4" max="5" width="8.88671875" style="83" customWidth="1"/>
  </cols>
  <sheetData>
    <row r="1" spans="1:5" ht="15">
      <c r="A1" s="81" t="str">
        <f>+'Rec Template'!A1</f>
        <v>Account #</v>
      </c>
      <c r="B1" s="92">
        <f>+'Rec Template'!B1</f>
        <v>8600.22011</v>
      </c>
      <c r="C1" s="81"/>
      <c r="D1" s="81"/>
      <c r="E1" s="81"/>
    </row>
    <row r="2" spans="1:5" ht="15">
      <c r="A2" s="81" t="str">
        <f>+'Rec Template'!A2</f>
        <v>Account Title</v>
      </c>
      <c r="B2" s="90" t="str">
        <f>+'Rec Template'!B2</f>
        <v>GM - Accd Other - ACCRUED EXPENSES INV.</v>
      </c>
      <c r="C2" s="81"/>
      <c r="D2" s="81"/>
      <c r="E2" s="81"/>
    </row>
    <row r="3" spans="1:5" ht="15">
      <c r="A3" s="81" t="str">
        <f>+'Rec Template'!A3</f>
        <v>Date:</v>
      </c>
      <c r="B3" s="91">
        <f>+'Rec Template'!B3</f>
        <v>40230</v>
      </c>
      <c r="C3" s="81"/>
      <c r="D3" s="81"/>
      <c r="E3" s="81"/>
    </row>
    <row r="4" spans="1:5" ht="15">
      <c r="A4" s="81" t="str">
        <f>+'Rec Template'!A4</f>
        <v>Purpose:</v>
      </c>
      <c r="B4" s="81" t="str">
        <f>+'Rec Template'!B4</f>
        <v>To account for expenses that have not yet been processed by Accounts Payable</v>
      </c>
      <c r="C4" s="81"/>
      <c r="D4" s="81"/>
      <c r="E4" s="81"/>
    </row>
    <row r="5" spans="1:5" ht="15">
      <c r="A5" s="81" t="str">
        <f>+'Rec Template'!A5</f>
        <v>File Location:</v>
      </c>
      <c r="B5" s="109" t="str">
        <f>+'Rec Template'!B5:F7</f>
        <v>C:\Documents and Settings\ej64e0i\Local Settings\Temporary Internet Files\OLK16D\[2-22-10 to 2-28-10 (2).xls]Detail</v>
      </c>
      <c r="C5" s="110"/>
      <c r="D5" s="110"/>
      <c r="E5" s="110"/>
    </row>
    <row r="6" spans="1:5" ht="12.75" customHeight="1">
      <c r="A6" s="81"/>
      <c r="B6" s="110"/>
      <c r="C6" s="110"/>
      <c r="D6" s="110"/>
      <c r="E6" s="110"/>
    </row>
    <row r="7" spans="1:5" ht="15">
      <c r="A7" s="81"/>
      <c r="B7" s="110"/>
      <c r="C7" s="110"/>
      <c r="D7" s="110"/>
      <c r="E7" s="110"/>
    </row>
    <row r="8" spans="1:5" ht="15">
      <c r="A8" s="82"/>
      <c r="B8" s="81"/>
      <c r="C8" s="81"/>
      <c r="D8" s="81"/>
      <c r="E8" s="81"/>
    </row>
    <row r="9" spans="2:5" ht="15">
      <c r="B9" s="81"/>
      <c r="C9" s="81"/>
      <c r="D9" s="81"/>
      <c r="E9" s="81"/>
    </row>
    <row r="12" spans="1:3" ht="39.75" customHeight="1">
      <c r="A12" s="84">
        <v>2</v>
      </c>
      <c r="B12" s="84" t="s">
        <v>53</v>
      </c>
      <c r="C12" s="85">
        <f>+'Rec Template'!F26</f>
        <v>-799752.3</v>
      </c>
    </row>
    <row r="13" spans="1:3" ht="15" customHeight="1">
      <c r="A13" s="84"/>
      <c r="B13" s="84"/>
      <c r="C13" s="85"/>
    </row>
    <row r="14" spans="1:3" ht="54" customHeight="1">
      <c r="A14" s="84">
        <v>3</v>
      </c>
      <c r="B14" s="84" t="s">
        <v>54</v>
      </c>
      <c r="C14" s="89">
        <f>+'Rec Template'!F39</f>
        <v>0</v>
      </c>
    </row>
    <row r="15" spans="1:3" ht="15" customHeight="1">
      <c r="A15" s="84"/>
      <c r="B15" s="84"/>
      <c r="C15" s="85"/>
    </row>
    <row r="16" spans="1:3" ht="15" customHeight="1">
      <c r="A16" s="84">
        <v>4</v>
      </c>
      <c r="B16" s="84" t="s">
        <v>55</v>
      </c>
      <c r="C16" s="86">
        <f>+'Rec Template'!E41</f>
        <v>0</v>
      </c>
    </row>
    <row r="17" spans="1:3" ht="15" customHeight="1">
      <c r="A17" s="84"/>
      <c r="B17" s="84"/>
      <c r="C17" s="85"/>
    </row>
    <row r="18" spans="1:3" ht="15" customHeight="1">
      <c r="A18" s="84">
        <v>5</v>
      </c>
      <c r="B18" s="84" t="s">
        <v>36</v>
      </c>
      <c r="C18" s="87">
        <f>+'Rec Template'!E42</f>
        <v>0</v>
      </c>
    </row>
    <row r="19" spans="1:3" ht="15" customHeight="1">
      <c r="A19" s="84"/>
      <c r="B19" s="84"/>
      <c r="C19" s="88"/>
    </row>
    <row r="20" spans="1:3" ht="15" customHeight="1">
      <c r="A20" s="84">
        <v>6</v>
      </c>
      <c r="B20" s="84" t="s">
        <v>56</v>
      </c>
      <c r="C20" s="85">
        <f>+'Rec Template'!F44</f>
        <v>-799752.3</v>
      </c>
    </row>
    <row r="21" spans="1:3" ht="15" customHeight="1">
      <c r="A21" s="84"/>
      <c r="B21" s="84"/>
      <c r="C21" s="85"/>
    </row>
    <row r="22" spans="1:3" ht="15" customHeight="1">
      <c r="A22" s="84">
        <v>7</v>
      </c>
      <c r="B22" s="84" t="s">
        <v>57</v>
      </c>
      <c r="C22" s="85">
        <f>+'Rec Template'!F57</f>
        <v>-799752.2799999998</v>
      </c>
    </row>
    <row r="23" spans="1:3" ht="15" customHeight="1">
      <c r="A23" s="84"/>
      <c r="B23" s="84"/>
      <c r="C23" s="85"/>
    </row>
    <row r="24" spans="1:3" ht="15" customHeight="1">
      <c r="A24" s="84">
        <v>8</v>
      </c>
      <c r="B24" s="84" t="s">
        <v>58</v>
      </c>
      <c r="C24" s="89">
        <f>+'Rec Template'!F70</f>
        <v>0</v>
      </c>
    </row>
    <row r="25" spans="1:3" ht="15" customHeight="1">
      <c r="A25" s="84"/>
      <c r="B25" s="84"/>
      <c r="C25" s="85"/>
    </row>
    <row r="26" spans="1:3" ht="15" customHeight="1">
      <c r="A26" s="84">
        <v>9</v>
      </c>
      <c r="B26" s="84" t="s">
        <v>59</v>
      </c>
      <c r="C26" s="89">
        <f>+'Rec Template'!E72</f>
        <v>0</v>
      </c>
    </row>
    <row r="27" spans="1:3" ht="15" customHeight="1">
      <c r="A27" s="84"/>
      <c r="B27" s="84"/>
      <c r="C27" s="85"/>
    </row>
    <row r="28" spans="1:3" ht="15" customHeight="1">
      <c r="A28" s="84">
        <v>10</v>
      </c>
      <c r="B28" s="84" t="s">
        <v>42</v>
      </c>
      <c r="C28" s="87">
        <f>+'Rec Template'!E73</f>
        <v>0</v>
      </c>
    </row>
    <row r="29" spans="1:3" ht="15" customHeight="1">
      <c r="A29" s="84"/>
      <c r="B29" s="84"/>
      <c r="C29" s="88"/>
    </row>
    <row r="30" spans="1:3" ht="15" customHeight="1">
      <c r="A30" s="84">
        <v>11</v>
      </c>
      <c r="B30" s="84" t="s">
        <v>60</v>
      </c>
      <c r="C30" s="85">
        <f>+'Rec Template'!F75</f>
        <v>-799752.2799999998</v>
      </c>
    </row>
    <row r="31" spans="1:3" ht="15" customHeight="1">
      <c r="A31" s="84"/>
      <c r="B31" s="84"/>
      <c r="C31" s="85"/>
    </row>
    <row r="32" spans="1:3" ht="15" customHeight="1">
      <c r="A32" s="84">
        <v>12</v>
      </c>
      <c r="B32" s="84" t="s">
        <v>61</v>
      </c>
      <c r="C32" s="85">
        <f>+'Rec Template'!F77</f>
        <v>-0.020000000251457095</v>
      </c>
    </row>
    <row r="33" spans="1:3" ht="15" customHeight="1">
      <c r="A33" s="84"/>
      <c r="B33" s="84"/>
      <c r="C33" s="85"/>
    </row>
    <row r="34" spans="1:3" ht="15" customHeight="1">
      <c r="A34" s="84">
        <v>13</v>
      </c>
      <c r="B34" s="84" t="s">
        <v>62</v>
      </c>
      <c r="C34" s="89">
        <f>+'Rec Template'!E90</f>
        <v>0</v>
      </c>
    </row>
    <row r="35" spans="1:3" ht="15" customHeight="1">
      <c r="A35" s="84"/>
      <c r="B35" s="84"/>
      <c r="C35" s="85"/>
    </row>
    <row r="36" spans="1:3" ht="15" customHeight="1">
      <c r="A36" s="111">
        <v>14</v>
      </c>
      <c r="B36" s="84" t="s">
        <v>63</v>
      </c>
      <c r="C36" s="85" t="str">
        <f>+'Rec Template'!E93</f>
        <v>No</v>
      </c>
    </row>
    <row r="37" spans="1:3" ht="15" customHeight="1">
      <c r="A37" s="111"/>
      <c r="B37" s="84"/>
      <c r="C37" s="85"/>
    </row>
    <row r="38" spans="1:3" ht="15" customHeight="1">
      <c r="A38" s="84">
        <v>15</v>
      </c>
      <c r="B38" s="84" t="s">
        <v>64</v>
      </c>
      <c r="C38" s="85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</sheetData>
  <sheetProtection sheet="1" objects="1" scenarios="1"/>
  <mergeCells count="2">
    <mergeCell ref="B5:E7"/>
    <mergeCell ref="A36:A37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8"/>
  <sheetViews>
    <sheetView tabSelected="1" zoomScale="85" zoomScaleNormal="85" workbookViewId="0" topLeftCell="A52">
      <selection activeCell="E82" sqref="E82"/>
    </sheetView>
  </sheetViews>
  <sheetFormatPr defaultColWidth="8.88671875" defaultRowHeight="15"/>
  <cols>
    <col min="1" max="1" width="26.88671875" style="61" customWidth="1"/>
    <col min="2" max="2" width="18.3359375" style="61" customWidth="1"/>
    <col min="3" max="3" width="11.88671875" style="61" customWidth="1"/>
    <col min="4" max="4" width="39.88671875" style="37" customWidth="1"/>
    <col min="5" max="5" width="15.3359375" style="37" customWidth="1"/>
    <col min="6" max="6" width="15.21484375" style="37" customWidth="1"/>
    <col min="7" max="7" width="8.88671875" style="37" customWidth="1"/>
    <col min="8" max="8" width="15.10546875" style="37" customWidth="1"/>
    <col min="9" max="16384" width="8.88671875" style="37" customWidth="1"/>
  </cols>
  <sheetData>
    <row r="1" spans="1:6" ht="15">
      <c r="A1" s="34" t="s">
        <v>8</v>
      </c>
      <c r="B1" s="35">
        <v>8600.22011</v>
      </c>
      <c r="C1" s="36"/>
      <c r="D1" s="34"/>
      <c r="E1" s="34"/>
      <c r="F1" s="34"/>
    </row>
    <row r="2" spans="1:6" ht="15">
      <c r="A2" s="34" t="s">
        <v>9</v>
      </c>
      <c r="B2" s="35" t="s">
        <v>65</v>
      </c>
      <c r="C2" s="34"/>
      <c r="D2" s="34"/>
      <c r="E2" s="34"/>
      <c r="F2" s="34"/>
    </row>
    <row r="3" spans="1:6" ht="15">
      <c r="A3" s="34" t="s">
        <v>10</v>
      </c>
      <c r="B3" s="39">
        <f>Cover!A4</f>
        <v>40230</v>
      </c>
      <c r="C3" s="40"/>
      <c r="D3" s="34"/>
      <c r="E3" s="34"/>
      <c r="F3" s="34"/>
    </row>
    <row r="4" spans="1:6" ht="15">
      <c r="A4" s="34" t="s">
        <v>11</v>
      </c>
      <c r="B4" s="38" t="s">
        <v>68</v>
      </c>
      <c r="C4" s="34"/>
      <c r="D4" s="34"/>
      <c r="E4" s="34"/>
      <c r="F4" s="34"/>
    </row>
    <row r="5" spans="1:6" ht="15">
      <c r="A5" s="34" t="s">
        <v>12</v>
      </c>
      <c r="B5" s="112" t="str">
        <f ca="1">CELL("filename")</f>
        <v>C:\Documents and Settings\ej64e0i\Local Settings\Temporary Internet Files\OLK16D\[2-22-10 to 2-28-10 (2).xls]Detail</v>
      </c>
      <c r="C5" s="112"/>
      <c r="D5" s="113"/>
      <c r="E5" s="113"/>
      <c r="F5" s="113"/>
    </row>
    <row r="6" spans="1:6" ht="15">
      <c r="A6" s="34"/>
      <c r="B6" s="113"/>
      <c r="C6" s="113"/>
      <c r="D6" s="113"/>
      <c r="E6" s="113"/>
      <c r="F6" s="113"/>
    </row>
    <row r="7" spans="1:6" ht="15">
      <c r="A7" s="34"/>
      <c r="B7" s="113"/>
      <c r="C7" s="113"/>
      <c r="D7" s="113"/>
      <c r="E7" s="113"/>
      <c r="F7" s="113"/>
    </row>
    <row r="8" spans="1:6" ht="15">
      <c r="A8" s="42" t="s">
        <v>13</v>
      </c>
      <c r="B8" s="43" t="s">
        <v>23</v>
      </c>
      <c r="C8" s="34"/>
      <c r="D8" s="34"/>
      <c r="E8" s="34"/>
      <c r="F8" s="34"/>
    </row>
    <row r="9" spans="1:6" ht="15">
      <c r="A9" s="42" t="s">
        <v>15</v>
      </c>
      <c r="B9" s="44" t="s">
        <v>16</v>
      </c>
      <c r="C9" s="42"/>
      <c r="D9" s="34"/>
      <c r="E9" s="34"/>
      <c r="F9" s="34"/>
    </row>
    <row r="10" spans="1:6" ht="15">
      <c r="A10" s="42" t="s">
        <v>17</v>
      </c>
      <c r="B10" s="38" t="s">
        <v>66</v>
      </c>
      <c r="C10" s="42"/>
      <c r="D10" s="34"/>
      <c r="E10" s="45"/>
      <c r="F10" s="34"/>
    </row>
    <row r="11" spans="1:6" ht="15">
      <c r="A11" s="42"/>
      <c r="B11" s="46" t="s">
        <v>18</v>
      </c>
      <c r="C11" s="46" t="s">
        <v>19</v>
      </c>
      <c r="D11" s="47"/>
      <c r="E11" s="47"/>
      <c r="F11" s="47"/>
    </row>
    <row r="12" spans="1:6" ht="15">
      <c r="A12" s="42" t="s">
        <v>20</v>
      </c>
      <c r="B12" s="42">
        <f>IF((B8="GL to Subledger -  Closed System"),0,IF((B8="GL to Subledger -  Open System"),30,IF((B8="GL to 3rd Party"),60,IF((B8="GL to Amortization"),30,IF((B8="Clearing -  Closed System"),0,IF((B8="Clearing - Open System"),60,0))))))</f>
        <v>60</v>
      </c>
      <c r="C12" s="48">
        <f>+$B$3-B12</f>
        <v>40170</v>
      </c>
      <c r="D12" s="47"/>
      <c r="E12" s="47"/>
      <c r="F12" s="47"/>
    </row>
    <row r="13" spans="1:6" ht="15">
      <c r="A13" s="42" t="s">
        <v>21</v>
      </c>
      <c r="B13" s="42">
        <f>IF((B8="GL to Subledger -  Closed System"),90,IF((B8="GL to Subledger -  Open System"),90,IF((B8="GL to 3rd Party"),90,IF((B8="GL to Amortization"),90,IF((B8="Clearing -  Closed System"),90,IF((B8="Clearing - Open System"),90,0))))))</f>
        <v>90</v>
      </c>
      <c r="C13" s="48">
        <f>+$B$3-B13</f>
        <v>40140</v>
      </c>
      <c r="D13" s="47"/>
      <c r="E13" s="47"/>
      <c r="F13" s="47"/>
    </row>
    <row r="14" spans="1:6" ht="15">
      <c r="A14" s="42"/>
      <c r="B14" s="42"/>
      <c r="C14" s="42"/>
      <c r="D14" s="47"/>
      <c r="E14" s="47"/>
      <c r="F14" s="47"/>
    </row>
    <row r="15" spans="1:6" ht="15">
      <c r="A15" s="49" t="s">
        <v>22</v>
      </c>
      <c r="B15" s="42"/>
      <c r="C15" s="42"/>
      <c r="D15" s="47"/>
      <c r="E15" s="47"/>
      <c r="F15" s="47"/>
    </row>
    <row r="16" spans="1:6" ht="15">
      <c r="A16" s="94" t="s">
        <v>72</v>
      </c>
      <c r="B16" s="94">
        <f>IF((B8="GL to Subledger -  Closed System"),0,IF((B8="GL to Subledger -  Open System"),30,IF((B8="GL to 3rd Party"),30,IF((B8="GL to Amortization"),30,IF((B8="Clearing -  Closed System"),0,IF((B8="Clearing - Open System"),30,0))))))</f>
        <v>30</v>
      </c>
      <c r="C16" s="48">
        <f>+$B$3-B16</f>
        <v>40200</v>
      </c>
      <c r="D16" s="47"/>
      <c r="E16" s="47"/>
      <c r="F16" s="47"/>
    </row>
    <row r="17" spans="1:6" ht="15">
      <c r="A17" s="94" t="s">
        <v>73</v>
      </c>
      <c r="B17" s="42"/>
      <c r="C17" s="42"/>
      <c r="D17" s="47"/>
      <c r="E17" s="47"/>
      <c r="F17" s="47"/>
    </row>
    <row r="18" spans="1:6" ht="15">
      <c r="A18" s="42" t="str">
        <f>IF((B8="GL to Subledger - Closed System"),"General Ledger must equal Sub Ledger",IF((B8="GL to Subledger -  Open System")," ",IF((B8="GL to 3rd Party")," ",IF((B8="GL to Amortization"),"Any financial statment errors &gt; $10K ",IF((B8="Clearing -  Closed System"),"General Ledger must equal Sub Ledger",IF((B8="Clearing - Open System")," ",0))))))</f>
        <v> </v>
      </c>
      <c r="B18" s="42"/>
      <c r="C18" s="42"/>
      <c r="D18" s="47"/>
      <c r="E18" s="47"/>
      <c r="F18" s="47"/>
    </row>
    <row r="19" spans="1:6" ht="15">
      <c r="A19" s="47" t="s">
        <v>23</v>
      </c>
      <c r="B19" s="95" t="str">
        <f>IF(OR(ABS($E$90)&gt;0,ABS($E$41)&gt;0,ABS($F$77)&gt;24999.99,ABS($F$39)&gt;249999.99),"Yes","No")</f>
        <v>No</v>
      </c>
      <c r="C19" s="42"/>
      <c r="D19" s="47"/>
      <c r="E19" s="47"/>
      <c r="F19" s="47"/>
    </row>
    <row r="20" spans="1:6" ht="15">
      <c r="A20" s="47" t="s">
        <v>24</v>
      </c>
      <c r="B20" s="95" t="str">
        <f>IF(OR(ABS($E$90)&gt;0,ABS($E$41)&gt;0,ABS($F$77)&gt;24999.99,ABS($F$39)&gt;249999.99,ABS(F26-F57)&lt;&gt;0),"Yes","No")</f>
        <v>Yes</v>
      </c>
      <c r="C20" s="42"/>
      <c r="D20" s="47"/>
      <c r="E20" s="47"/>
      <c r="F20" s="47"/>
    </row>
    <row r="21" spans="1:6" ht="15">
      <c r="A21" s="47" t="s">
        <v>25</v>
      </c>
      <c r="B21" s="95" t="str">
        <f>IF(OR(ABS($E$90)&gt;0,ABS($E$41)&gt;0,ABS($F$77)&gt;24999.99,ABS($F$39)&gt;249999.99),"Yes","No")</f>
        <v>No</v>
      </c>
      <c r="C21" s="42"/>
      <c r="D21" s="47"/>
      <c r="E21" s="47"/>
      <c r="F21" s="47"/>
    </row>
    <row r="22" spans="1:6" ht="15">
      <c r="A22" s="47" t="s">
        <v>26</v>
      </c>
      <c r="B22" s="95" t="str">
        <f>IF(OR(ABS($E$90)&gt;0,ABS($E$41)&gt;0,ABS($F$77)&gt;24999.99,ABS($F$39)&gt;249999.99,$E$91="Yes"),"Yes","No")</f>
        <v>No</v>
      </c>
      <c r="C22" s="42"/>
      <c r="D22" s="47"/>
      <c r="E22" s="47"/>
      <c r="F22" s="47"/>
    </row>
    <row r="23" spans="1:6" ht="15">
      <c r="A23" s="47" t="s">
        <v>27</v>
      </c>
      <c r="B23" s="95" t="str">
        <f>IF(OR(ABS($E$90)&gt;0,ABS($E$41)&gt;0,ABS($F$77)&gt;24999.99,ABS($F$39)&gt;249999.99,ABS(F26-F57)&lt;&gt;0),"Yes","No")</f>
        <v>Yes</v>
      </c>
      <c r="C23" s="42"/>
      <c r="D23" s="47"/>
      <c r="E23" s="47"/>
      <c r="F23" s="47"/>
    </row>
    <row r="24" spans="1:6" ht="15">
      <c r="A24" s="47" t="s">
        <v>14</v>
      </c>
      <c r="B24" s="95" t="str">
        <f>IF(OR(ABS($E$90)&gt;0,ABS($E$41)&gt;0,ABS($F$77)&gt;24999.99,ABS($F$39)&gt;249999.99),"Yes","No")</f>
        <v>No</v>
      </c>
      <c r="C24" s="42"/>
      <c r="D24" s="47"/>
      <c r="E24" s="47"/>
      <c r="F24" s="47"/>
    </row>
    <row r="25" spans="1:6" ht="15">
      <c r="A25" s="42"/>
      <c r="B25" s="42"/>
      <c r="C25" s="42"/>
      <c r="D25" s="47"/>
      <c r="E25" s="47"/>
      <c r="F25" s="47"/>
    </row>
    <row r="26" spans="1:6" ht="15">
      <c r="A26" s="51" t="s">
        <v>28</v>
      </c>
      <c r="B26" s="51"/>
      <c r="C26" s="51"/>
      <c r="D26" s="34"/>
      <c r="E26" s="34"/>
      <c r="F26" s="52">
        <f>Cover!C24</f>
        <v>-799752.3</v>
      </c>
    </row>
    <row r="27" spans="1:6" ht="15">
      <c r="A27" s="51"/>
      <c r="B27" s="51"/>
      <c r="C27" s="51"/>
      <c r="D27" s="34"/>
      <c r="E27" s="34"/>
      <c r="F27" s="53"/>
    </row>
    <row r="28" spans="1:6" ht="15">
      <c r="A28" s="51" t="s">
        <v>29</v>
      </c>
      <c r="B28" s="51"/>
      <c r="C28" s="51"/>
      <c r="D28" s="34"/>
      <c r="E28" s="34"/>
      <c r="F28" s="47"/>
    </row>
    <row r="29" spans="1:6" ht="15">
      <c r="A29" s="42"/>
      <c r="B29" s="42" t="s">
        <v>30</v>
      </c>
      <c r="C29" s="42" t="s">
        <v>31</v>
      </c>
      <c r="D29" s="42" t="s">
        <v>32</v>
      </c>
      <c r="E29" s="34" t="s">
        <v>33</v>
      </c>
      <c r="F29" s="47"/>
    </row>
    <row r="30" spans="1:6" ht="6" customHeight="1">
      <c r="A30" s="54"/>
      <c r="B30" s="54"/>
      <c r="C30" s="54"/>
      <c r="D30" s="54"/>
      <c r="E30" s="54"/>
      <c r="F30" s="54"/>
    </row>
    <row r="31" spans="1:6" ht="6.75" customHeight="1">
      <c r="A31" s="54"/>
      <c r="B31" s="54"/>
      <c r="C31" s="54"/>
      <c r="D31" s="54"/>
      <c r="E31" s="54"/>
      <c r="F31" s="54"/>
    </row>
    <row r="32" spans="1:6" ht="6.75" customHeight="1">
      <c r="A32" s="54"/>
      <c r="B32" s="54"/>
      <c r="C32" s="54"/>
      <c r="D32" s="54"/>
      <c r="E32" s="54"/>
      <c r="F32" s="54"/>
    </row>
    <row r="33" spans="1:5" ht="15">
      <c r="A33" s="55"/>
      <c r="B33" s="96" t="str">
        <f>IF(C33&lt;$C$16,"past due","current")</f>
        <v>current</v>
      </c>
      <c r="C33" s="56">
        <v>40230</v>
      </c>
      <c r="D33" s="57"/>
      <c r="E33" s="52"/>
    </row>
    <row r="34" spans="1:5" ht="15">
      <c r="A34" s="55"/>
      <c r="B34" s="96" t="str">
        <f>IF(C34&lt;$C$16,"past due","current")</f>
        <v>current</v>
      </c>
      <c r="C34" s="56">
        <v>40230</v>
      </c>
      <c r="D34" s="57"/>
      <c r="E34" s="52">
        <v>0</v>
      </c>
    </row>
    <row r="35" spans="1:5" ht="15">
      <c r="A35" s="55"/>
      <c r="B35" s="96" t="str">
        <f>IF(C35&lt;$C$16,"past due","current")</f>
        <v>current</v>
      </c>
      <c r="C35" s="56">
        <v>40230</v>
      </c>
      <c r="D35" s="57"/>
      <c r="E35" s="52">
        <v>0</v>
      </c>
    </row>
    <row r="36" spans="1:6" s="61" customFormat="1" ht="6" customHeight="1">
      <c r="A36" s="58"/>
      <c r="B36" s="59"/>
      <c r="C36" s="59"/>
      <c r="D36" s="58"/>
      <c r="E36" s="60"/>
      <c r="F36" s="54"/>
    </row>
    <row r="37" spans="1:6" s="61" customFormat="1" ht="5.25" customHeight="1">
      <c r="A37" s="58"/>
      <c r="B37" s="59"/>
      <c r="C37" s="59"/>
      <c r="D37" s="58"/>
      <c r="E37" s="60"/>
      <c r="F37" s="54"/>
    </row>
    <row r="38" spans="1:6" s="61" customFormat="1" ht="6" customHeight="1">
      <c r="A38" s="58"/>
      <c r="B38" s="59"/>
      <c r="C38" s="59"/>
      <c r="D38" s="58"/>
      <c r="E38" s="60"/>
      <c r="F38" s="54"/>
    </row>
    <row r="39" spans="1:6" ht="15">
      <c r="A39" s="62"/>
      <c r="B39" s="62"/>
      <c r="C39" s="62"/>
      <c r="D39" s="62"/>
      <c r="E39" s="34" t="s">
        <v>34</v>
      </c>
      <c r="F39" s="63">
        <f>SUM(E33:E35)</f>
        <v>0</v>
      </c>
    </row>
    <row r="40" spans="1:6" ht="15">
      <c r="A40" s="62"/>
      <c r="B40" s="62"/>
      <c r="C40" s="62"/>
      <c r="D40" s="62"/>
      <c r="E40" s="34"/>
      <c r="F40" s="64"/>
    </row>
    <row r="41" spans="1:6" ht="15">
      <c r="A41" s="62"/>
      <c r="B41" s="62"/>
      <c r="C41" s="62"/>
      <c r="D41" s="34" t="s">
        <v>35</v>
      </c>
      <c r="E41" s="65">
        <f>SUMIF(B33:B35,"&lt;&gt;current",E33:E35)</f>
        <v>0</v>
      </c>
      <c r="F41" s="53"/>
    </row>
    <row r="42" spans="1:8" ht="15">
      <c r="A42" s="62"/>
      <c r="B42" s="62"/>
      <c r="C42" s="62"/>
      <c r="D42" s="34" t="s">
        <v>36</v>
      </c>
      <c r="E42" s="66">
        <f>COUNTIF(B33:B35,"past due")</f>
        <v>0</v>
      </c>
      <c r="F42" s="53"/>
      <c r="H42" s="67"/>
    </row>
    <row r="43" spans="1:6" ht="15">
      <c r="A43" s="62"/>
      <c r="B43" s="62"/>
      <c r="C43" s="62"/>
      <c r="D43" s="47"/>
      <c r="E43" s="68"/>
      <c r="F43" s="53"/>
    </row>
    <row r="44" spans="1:6" ht="15">
      <c r="A44" s="51" t="s">
        <v>37</v>
      </c>
      <c r="B44" s="51"/>
      <c r="C44" s="51"/>
      <c r="D44" s="34"/>
      <c r="E44" s="69"/>
      <c r="F44" s="70">
        <f>+F26+F39</f>
        <v>-799752.3</v>
      </c>
    </row>
    <row r="45" spans="1:6" ht="15">
      <c r="A45" s="51"/>
      <c r="B45" s="51"/>
      <c r="C45" s="51"/>
      <c r="D45" s="34"/>
      <c r="E45" s="69"/>
      <c r="F45" s="53"/>
    </row>
    <row r="46" spans="1:6" ht="15">
      <c r="A46" s="51" t="s">
        <v>38</v>
      </c>
      <c r="B46" s="42"/>
      <c r="C46" s="42" t="s">
        <v>31</v>
      </c>
      <c r="D46" s="42" t="s">
        <v>32</v>
      </c>
      <c r="E46" s="34" t="s">
        <v>33</v>
      </c>
      <c r="F46" s="47"/>
    </row>
    <row r="47" spans="1:6" ht="6" customHeight="1">
      <c r="A47" s="54"/>
      <c r="B47" s="54"/>
      <c r="C47" s="54"/>
      <c r="D47" s="54"/>
      <c r="E47" s="54"/>
      <c r="F47" s="54"/>
    </row>
    <row r="48" spans="1:6" ht="6.75" customHeight="1">
      <c r="A48" s="54"/>
      <c r="B48" s="54"/>
      <c r="C48" s="54"/>
      <c r="D48" s="54"/>
      <c r="E48" s="54"/>
      <c r="F48" s="54"/>
    </row>
    <row r="49" spans="1:6" ht="6.75" customHeight="1">
      <c r="A49" s="54"/>
      <c r="B49" s="54"/>
      <c r="C49" s="54"/>
      <c r="D49" s="54"/>
      <c r="E49" s="54"/>
      <c r="F49" s="54"/>
    </row>
    <row r="50" spans="1:5" ht="15">
      <c r="A50" s="71" t="s">
        <v>39</v>
      </c>
      <c r="B50" s="72"/>
      <c r="C50" s="56">
        <v>40230</v>
      </c>
      <c r="D50" s="57" t="s">
        <v>67</v>
      </c>
      <c r="E50" s="52">
        <f>Cover!C16-E51-E52</f>
        <v>-849416.2799999998</v>
      </c>
    </row>
    <row r="51" spans="1:5" ht="15">
      <c r="A51" s="71"/>
      <c r="B51" s="72"/>
      <c r="C51" s="56">
        <v>40202</v>
      </c>
      <c r="D51" s="57" t="s">
        <v>71</v>
      </c>
      <c r="E51" s="52">
        <v>24036</v>
      </c>
    </row>
    <row r="52" spans="1:5" ht="15">
      <c r="A52" s="71"/>
      <c r="B52" s="72"/>
      <c r="C52" s="56">
        <v>40230</v>
      </c>
      <c r="D52" s="57" t="s">
        <v>71</v>
      </c>
      <c r="E52" s="52">
        <v>25628</v>
      </c>
    </row>
    <row r="53" spans="1:6" s="61" customFormat="1" ht="6" customHeight="1">
      <c r="A53" s="58"/>
      <c r="B53" s="59"/>
      <c r="C53" s="59"/>
      <c r="D53" s="58"/>
      <c r="E53" s="60"/>
      <c r="F53" s="54"/>
    </row>
    <row r="54" spans="1:6" s="61" customFormat="1" ht="5.25" customHeight="1">
      <c r="A54" s="58"/>
      <c r="B54" s="59"/>
      <c r="C54" s="59"/>
      <c r="D54" s="58"/>
      <c r="E54" s="60"/>
      <c r="F54" s="54"/>
    </row>
    <row r="55" spans="1:6" s="61" customFormat="1" ht="6" customHeight="1">
      <c r="A55" s="58"/>
      <c r="B55" s="59"/>
      <c r="C55" s="59"/>
      <c r="D55" s="58"/>
      <c r="E55" s="60"/>
      <c r="F55" s="54"/>
    </row>
    <row r="56" spans="1:6" ht="15">
      <c r="A56" s="51"/>
      <c r="B56" s="51"/>
      <c r="C56" s="51"/>
      <c r="D56" s="34"/>
      <c r="E56" s="69"/>
      <c r="F56" s="53"/>
    </row>
    <row r="57" spans="1:6" ht="15">
      <c r="A57" s="51"/>
      <c r="B57" s="51"/>
      <c r="C57" s="51"/>
      <c r="D57" s="34"/>
      <c r="E57" s="34" t="s">
        <v>34</v>
      </c>
      <c r="F57" s="70">
        <f>SUM(E50:E52)</f>
        <v>-799752.2799999998</v>
      </c>
    </row>
    <row r="58" spans="1:6" ht="15">
      <c r="A58" s="51"/>
      <c r="B58" s="51"/>
      <c r="C58" s="51"/>
      <c r="D58" s="34"/>
      <c r="E58" s="69"/>
      <c r="F58" s="53"/>
    </row>
    <row r="59" spans="1:6" ht="15">
      <c r="A59" s="51" t="s">
        <v>40</v>
      </c>
      <c r="B59" s="51"/>
      <c r="C59" s="51"/>
      <c r="D59" s="34"/>
      <c r="E59" s="34"/>
      <c r="F59" s="47"/>
    </row>
    <row r="60" spans="1:6" ht="15">
      <c r="A60" s="42"/>
      <c r="B60" s="42" t="s">
        <v>30</v>
      </c>
      <c r="C60" s="42" t="s">
        <v>31</v>
      </c>
      <c r="D60" s="42" t="s">
        <v>32</v>
      </c>
      <c r="E60" s="34" t="s">
        <v>33</v>
      </c>
      <c r="F60" s="47"/>
    </row>
    <row r="61" spans="1:6" ht="6" customHeight="1">
      <c r="A61" s="54"/>
      <c r="B61" s="54"/>
      <c r="C61" s="54"/>
      <c r="D61" s="54"/>
      <c r="E61" s="54"/>
      <c r="F61" s="54"/>
    </row>
    <row r="62" spans="1:6" ht="6.75" customHeight="1">
      <c r="A62" s="54"/>
      <c r="B62" s="54"/>
      <c r="C62" s="54"/>
      <c r="D62" s="54"/>
      <c r="E62" s="54"/>
      <c r="F62" s="54"/>
    </row>
    <row r="63" spans="1:6" ht="6.75" customHeight="1">
      <c r="A63" s="54"/>
      <c r="B63" s="54"/>
      <c r="C63" s="54"/>
      <c r="D63" s="54"/>
      <c r="E63" s="54"/>
      <c r="F63" s="54"/>
    </row>
    <row r="64" spans="1:5" ht="15">
      <c r="A64" s="71"/>
      <c r="B64" s="96" t="str">
        <f>IF(C64&lt;$C$16,"past due","current")</f>
        <v>current</v>
      </c>
      <c r="C64" s="56">
        <v>40230</v>
      </c>
      <c r="D64" s="57"/>
      <c r="E64" s="52">
        <v>0</v>
      </c>
    </row>
    <row r="65" spans="1:5" ht="15">
      <c r="A65" s="71"/>
      <c r="B65" s="96" t="str">
        <f>IF(C65&lt;$C$16,"past due","current")</f>
        <v>current</v>
      </c>
      <c r="C65" s="56">
        <v>40230</v>
      </c>
      <c r="D65" s="57"/>
      <c r="E65" s="52">
        <v>0</v>
      </c>
    </row>
    <row r="66" spans="1:5" ht="15">
      <c r="A66" s="71"/>
      <c r="B66" s="96" t="str">
        <f>IF(C66&lt;$C$16,"past due","current")</f>
        <v>current</v>
      </c>
      <c r="C66" s="56">
        <v>40230</v>
      </c>
      <c r="D66" s="57"/>
      <c r="E66" s="52">
        <v>0</v>
      </c>
    </row>
    <row r="67" spans="1:6" s="61" customFormat="1" ht="6" customHeight="1">
      <c r="A67" s="58"/>
      <c r="B67" s="59"/>
      <c r="C67" s="59"/>
      <c r="D67" s="58"/>
      <c r="E67" s="60"/>
      <c r="F67" s="54"/>
    </row>
    <row r="68" spans="1:6" s="61" customFormat="1" ht="5.25" customHeight="1">
      <c r="A68" s="58"/>
      <c r="B68" s="59"/>
      <c r="C68" s="59"/>
      <c r="D68" s="58"/>
      <c r="E68" s="60"/>
      <c r="F68" s="54"/>
    </row>
    <row r="69" spans="1:6" s="61" customFormat="1" ht="6" customHeight="1">
      <c r="A69" s="58"/>
      <c r="B69" s="59"/>
      <c r="C69" s="59"/>
      <c r="D69" s="58"/>
      <c r="E69" s="60"/>
      <c r="F69" s="54"/>
    </row>
    <row r="70" spans="1:6" ht="15">
      <c r="A70" s="62"/>
      <c r="B70" s="62"/>
      <c r="C70" s="62"/>
      <c r="D70" s="62"/>
      <c r="E70" s="34" t="s">
        <v>34</v>
      </c>
      <c r="F70" s="63">
        <f>SUM(E64:E66)</f>
        <v>0</v>
      </c>
    </row>
    <row r="71" spans="1:6" ht="15">
      <c r="A71" s="73"/>
      <c r="B71" s="73"/>
      <c r="C71" s="73"/>
      <c r="D71" s="47"/>
      <c r="E71" s="47"/>
      <c r="F71" s="47"/>
    </row>
    <row r="72" spans="1:6" ht="15">
      <c r="A72" s="73"/>
      <c r="B72" s="73"/>
      <c r="C72" s="73"/>
      <c r="D72" s="34" t="s">
        <v>41</v>
      </c>
      <c r="E72" s="65">
        <f>SUMIF(B64:B66,"past due",E64:E66)</f>
        <v>0</v>
      </c>
      <c r="F72" s="47"/>
    </row>
    <row r="73" spans="1:6" ht="15">
      <c r="A73" s="62"/>
      <c r="B73" s="62"/>
      <c r="C73" s="62"/>
      <c r="D73" s="34" t="s">
        <v>42</v>
      </c>
      <c r="E73" s="66">
        <f>COUNTIF(B64:B66,"past due")</f>
        <v>0</v>
      </c>
      <c r="F73" s="53"/>
    </row>
    <row r="74" spans="1:6" ht="12.75" customHeight="1">
      <c r="A74" s="73"/>
      <c r="B74" s="73"/>
      <c r="C74" s="73"/>
      <c r="D74" s="47"/>
      <c r="E74" s="47"/>
      <c r="F74" s="47"/>
    </row>
    <row r="75" spans="1:6" ht="15">
      <c r="A75" s="51" t="s">
        <v>43</v>
      </c>
      <c r="B75" s="51"/>
      <c r="C75" s="51"/>
      <c r="D75" s="34"/>
      <c r="E75" s="69"/>
      <c r="F75" s="70">
        <f>+F57+F70</f>
        <v>-799752.2799999998</v>
      </c>
    </row>
    <row r="76" spans="1:6" ht="15">
      <c r="A76" s="73"/>
      <c r="B76" s="73"/>
      <c r="C76" s="73"/>
      <c r="D76" s="47"/>
      <c r="E76" s="47"/>
      <c r="F76" s="47"/>
    </row>
    <row r="77" spans="1:6" ht="15">
      <c r="A77" s="42" t="s">
        <v>44</v>
      </c>
      <c r="B77" s="73"/>
      <c r="C77" s="73"/>
      <c r="D77" s="47"/>
      <c r="E77" s="47"/>
      <c r="F77" s="70">
        <f>+F44-F75</f>
        <v>-0.020000000251457095</v>
      </c>
    </row>
    <row r="78" spans="1:6" ht="15">
      <c r="A78" s="42"/>
      <c r="B78" s="73"/>
      <c r="C78" s="42" t="s">
        <v>30</v>
      </c>
      <c r="D78" s="42" t="s">
        <v>31</v>
      </c>
      <c r="E78" s="34" t="s">
        <v>33</v>
      </c>
      <c r="F78" s="53"/>
    </row>
    <row r="79" spans="1:6" ht="6" customHeight="1">
      <c r="A79" s="54"/>
      <c r="B79" s="54"/>
      <c r="C79" s="54"/>
      <c r="D79" s="54"/>
      <c r="E79" s="54"/>
      <c r="F79" s="54"/>
    </row>
    <row r="80" spans="1:6" ht="6.75" customHeight="1">
      <c r="A80" s="54"/>
      <c r="B80" s="54"/>
      <c r="C80" s="54"/>
      <c r="D80" s="54"/>
      <c r="E80" s="54"/>
      <c r="F80" s="54"/>
    </row>
    <row r="81" spans="1:6" ht="6.75" customHeight="1">
      <c r="A81" s="54"/>
      <c r="B81" s="54"/>
      <c r="C81" s="54"/>
      <c r="D81" s="54"/>
      <c r="E81" s="54"/>
      <c r="F81" s="54"/>
    </row>
    <row r="82" spans="1:5" ht="15">
      <c r="A82" s="71"/>
      <c r="C82" s="96" t="str">
        <f>IF(D82&lt;$C$16,"past due","current")</f>
        <v>current</v>
      </c>
      <c r="D82" s="56">
        <v>40230</v>
      </c>
      <c r="E82" s="52">
        <v>-0.02</v>
      </c>
    </row>
    <row r="83" spans="1:5" ht="15">
      <c r="A83" s="71"/>
      <c r="C83" s="96" t="str">
        <f>IF(D83&lt;$C$16,"past due","current")</f>
        <v>current</v>
      </c>
      <c r="D83" s="56">
        <v>40230</v>
      </c>
      <c r="E83" s="52">
        <v>0</v>
      </c>
    </row>
    <row r="84" spans="1:6" s="61" customFormat="1" ht="6" customHeight="1">
      <c r="A84" s="58"/>
      <c r="B84" s="59"/>
      <c r="C84" s="58"/>
      <c r="D84" s="59"/>
      <c r="E84" s="60"/>
      <c r="F84" s="54"/>
    </row>
    <row r="85" spans="1:6" s="61" customFormat="1" ht="5.25" customHeight="1">
      <c r="A85" s="58"/>
      <c r="B85" s="59"/>
      <c r="C85" s="58"/>
      <c r="D85" s="59"/>
      <c r="E85" s="60"/>
      <c r="F85" s="54"/>
    </row>
    <row r="86" spans="1:6" s="61" customFormat="1" ht="6" customHeight="1">
      <c r="A86" s="58"/>
      <c r="B86" s="59"/>
      <c r="C86" s="58"/>
      <c r="D86" s="59"/>
      <c r="E86" s="60"/>
      <c r="F86" s="54"/>
    </row>
    <row r="87" spans="1:6" ht="15">
      <c r="A87" s="62"/>
      <c r="B87" s="62"/>
      <c r="C87" s="62"/>
      <c r="D87" s="62"/>
      <c r="E87" s="34" t="s">
        <v>34</v>
      </c>
      <c r="F87" s="63">
        <f>+E82+E83</f>
        <v>-0.02</v>
      </c>
    </row>
    <row r="88" spans="1:7" ht="15.75" customHeight="1">
      <c r="A88" s="42"/>
      <c r="B88" s="73"/>
      <c r="C88" s="73"/>
      <c r="D88" s="41"/>
      <c r="E88" s="74" t="s">
        <v>45</v>
      </c>
      <c r="F88" s="53">
        <f>+F77-F87</f>
        <v>-2.5145709472984556E-10</v>
      </c>
      <c r="G88" s="99" t="str">
        <f>+IF(AND(F88&gt;-1.01,F88&lt;1.01)," ","If red, complete UD past due section")</f>
        <v> </v>
      </c>
    </row>
    <row r="89" spans="1:6" ht="15.75" customHeight="1">
      <c r="A89" s="42"/>
      <c r="B89" s="73"/>
      <c r="C89" s="73"/>
      <c r="D89" s="41"/>
      <c r="E89" s="74"/>
      <c r="F89" s="53"/>
    </row>
    <row r="90" spans="1:6" ht="24" customHeight="1">
      <c r="A90" s="42"/>
      <c r="B90" s="73"/>
      <c r="C90" s="73"/>
      <c r="D90" s="34" t="s">
        <v>46</v>
      </c>
      <c r="E90" s="75">
        <f>SUMIF(C82:C83,"past due",E82:E83)</f>
        <v>0</v>
      </c>
      <c r="F90" s="53"/>
    </row>
    <row r="91" spans="1:6" ht="15">
      <c r="A91" s="73"/>
      <c r="B91" s="73"/>
      <c r="C91" s="97" t="str">
        <f>IF(($B$8="GL to Subledger - Closed System"),"GL to Amortization Recs Only",IF(($B$8="GL to Subledger -  Open System"),"GL to Amort Recs Only ",IF(($B$8="GL to 3rd Party"),"GL to Amort Recs Only ",IF(($B$8="GL to Amortization"),"Any financial statment errors &gt; $10K, GL to amortization recs only  ",IF(($B$8="Clearing -  Closed System"),"GL to Amortization Recs Only",IF(($B$8="Clearing - Open System"),"GL to Amort Recs Only ",0))))))</f>
        <v>GL to Amort Recs Only </v>
      </c>
      <c r="D91" s="34"/>
      <c r="E91" s="98" t="str">
        <f>IF(OR(ABS(F26-F57)&gt;9999.99),"Yes","No")</f>
        <v>No</v>
      </c>
      <c r="F91" s="47"/>
    </row>
    <row r="92" spans="1:6" ht="15">
      <c r="A92" s="73"/>
      <c r="B92" s="73"/>
      <c r="C92" s="73"/>
      <c r="D92" s="47"/>
      <c r="E92" s="47"/>
      <c r="F92" s="47"/>
    </row>
    <row r="93" spans="1:6" ht="15">
      <c r="A93" s="42" t="s">
        <v>47</v>
      </c>
      <c r="B93" s="73"/>
      <c r="C93" s="73"/>
      <c r="D93" s="47"/>
      <c r="E93" s="50" t="str">
        <f>VLOOKUP($B$8,$A$19:$B$24,2,FALSE)</f>
        <v>No</v>
      </c>
      <c r="F93" s="47"/>
    </row>
    <row r="95" spans="1:3" ht="15">
      <c r="A95" s="37" t="s">
        <v>70</v>
      </c>
      <c r="B95" s="37"/>
      <c r="C95" s="37"/>
    </row>
    <row r="96" spans="1:4" ht="15">
      <c r="A96" s="76"/>
      <c r="D96" s="77" t="s">
        <v>48</v>
      </c>
    </row>
    <row r="97" spans="1:4" ht="15">
      <c r="A97" s="78" t="s">
        <v>49</v>
      </c>
      <c r="D97" s="79" t="s">
        <v>50</v>
      </c>
    </row>
    <row r="98" spans="1:11" ht="15">
      <c r="A98" s="37"/>
      <c r="H98" s="80"/>
      <c r="I98" s="80"/>
      <c r="J98" s="80"/>
      <c r="K98" s="80"/>
    </row>
    <row r="99" spans="1:11" ht="15">
      <c r="A99" s="37" t="s">
        <v>69</v>
      </c>
      <c r="H99" s="80"/>
      <c r="I99" s="80"/>
      <c r="J99" s="80"/>
      <c r="K99" s="80"/>
    </row>
    <row r="100" spans="1:11" ht="15">
      <c r="A100" s="76"/>
      <c r="D100" s="77" t="s">
        <v>48</v>
      </c>
      <c r="H100" s="80"/>
      <c r="I100" s="80"/>
      <c r="J100" s="80"/>
      <c r="K100" s="80"/>
    </row>
    <row r="101" spans="1:11" ht="15">
      <c r="A101" s="78" t="s">
        <v>51</v>
      </c>
      <c r="D101" s="79" t="s">
        <v>52</v>
      </c>
      <c r="H101" s="80"/>
      <c r="I101" s="80"/>
      <c r="J101" s="80"/>
      <c r="K101" s="80"/>
    </row>
    <row r="102" spans="8:11" ht="15">
      <c r="H102" s="80"/>
      <c r="I102" s="80"/>
      <c r="J102" s="80"/>
      <c r="K102" s="80"/>
    </row>
    <row r="103" spans="8:11" ht="15">
      <c r="H103" s="80"/>
      <c r="I103" s="80"/>
      <c r="J103" s="80"/>
      <c r="K103" s="80"/>
    </row>
    <row r="104" spans="8:11" ht="15">
      <c r="H104" s="80"/>
      <c r="I104" s="80"/>
      <c r="J104" s="80"/>
      <c r="K104" s="80"/>
    </row>
    <row r="105" spans="8:11" ht="15">
      <c r="H105" s="80"/>
      <c r="I105" s="80"/>
      <c r="J105" s="80"/>
      <c r="K105" s="80"/>
    </row>
    <row r="107" ht="15">
      <c r="H107" s="80"/>
    </row>
    <row r="108" ht="15">
      <c r="H108" s="80"/>
    </row>
  </sheetData>
  <sheetProtection/>
  <mergeCells count="1">
    <mergeCell ref="B5:F7"/>
  </mergeCells>
  <conditionalFormatting sqref="F89">
    <cfRule type="cellIs" priority="1" dxfId="0" operator="notEqual" stopIfTrue="1">
      <formula>0</formula>
    </cfRule>
  </conditionalFormatting>
  <conditionalFormatting sqref="F88">
    <cfRule type="cellIs" priority="2" dxfId="0" operator="notBetween" stopIfTrue="1">
      <formula>-1.01</formula>
      <formula>1.01</formula>
    </cfRule>
  </conditionalFormatting>
  <dataValidations count="3">
    <dataValidation type="list" allowBlank="1" showInputMessage="1" showErrorMessage="1" sqref="B10">
      <formula1>"High, Medium, Low"</formula1>
    </dataValidation>
    <dataValidation type="list" allowBlank="1" showInputMessage="1" showErrorMessage="1" sqref="B8">
      <formula1>$A$19:$A$24</formula1>
    </dataValidation>
    <dataValidation type="list" allowBlank="1" showInputMessage="1" showErrorMessage="1" sqref="B9">
      <formula1>"Current Asset, Asset, Current Liability, Liability, Equity"</formula1>
    </dataValidation>
  </dataValidations>
  <printOptions/>
  <pageMargins left="0.75" right="0.75" top="1" bottom="1" header="0.5" footer="0.5"/>
  <pageSetup fitToHeight="1" fitToWidth="1" horizontalDpi="600" verticalDpi="600" orientation="portrait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="85" zoomScaleNormal="85" workbookViewId="0" topLeftCell="A4">
      <selection activeCell="A5" sqref="A5"/>
    </sheetView>
  </sheetViews>
  <sheetFormatPr defaultColWidth="8.88671875" defaultRowHeight="15"/>
  <cols>
    <col min="1" max="1" width="17.77734375" style="0" customWidth="1"/>
    <col min="2" max="2" width="17.10546875" style="0" customWidth="1"/>
    <col min="3" max="3" width="13.3359375" style="0" bestFit="1" customWidth="1"/>
    <col min="4" max="4" width="14.4453125" style="0" customWidth="1"/>
    <col min="6" max="6" width="13.3359375" style="13" customWidth="1"/>
  </cols>
  <sheetData>
    <row r="1" spans="1:6" ht="17.25">
      <c r="A1" s="4" t="s">
        <v>1</v>
      </c>
      <c r="B1" s="5"/>
      <c r="C1" s="6"/>
      <c r="D1" s="7"/>
      <c r="E1" s="8"/>
      <c r="F1" s="10"/>
    </row>
    <row r="2" spans="1:6" ht="17.25">
      <c r="A2" s="9" t="s">
        <v>2</v>
      </c>
      <c r="B2" s="7"/>
      <c r="C2" s="6"/>
      <c r="D2" s="7"/>
      <c r="E2" s="8"/>
      <c r="F2" s="10"/>
    </row>
    <row r="3" spans="1:6" ht="17.25">
      <c r="A3" s="9" t="s">
        <v>3</v>
      </c>
      <c r="B3" s="7"/>
      <c r="C3" s="6"/>
      <c r="D3" s="7"/>
      <c r="E3" s="8"/>
      <c r="F3" s="10"/>
    </row>
    <row r="4" spans="1:6" ht="17.25">
      <c r="A4" s="22">
        <v>40230</v>
      </c>
      <c r="B4" s="7"/>
      <c r="C4" s="6"/>
      <c r="D4" s="7"/>
      <c r="E4" s="8"/>
      <c r="F4" s="10"/>
    </row>
    <row r="5" spans="1:6" ht="17.25">
      <c r="A5" s="4" t="s">
        <v>0</v>
      </c>
      <c r="B5" s="4"/>
      <c r="C5" s="4"/>
      <c r="D5" s="4"/>
      <c r="E5" s="4"/>
      <c r="F5" s="11"/>
    </row>
    <row r="6" spans="1:6" ht="17.25">
      <c r="A6" s="23" t="str">
        <f ca="1">CELL("filename")</f>
        <v>C:\Documents and Settings\ej64e0i\Local Settings\Temporary Internet Files\OLK16D\[2-22-10 to 2-28-10 (2).xls]Detail</v>
      </c>
      <c r="B6" s="4"/>
      <c r="C6" s="4"/>
      <c r="D6" s="4"/>
      <c r="E6" s="4"/>
      <c r="F6" s="12"/>
    </row>
    <row r="7" ht="17.25">
      <c r="B7" s="4"/>
    </row>
    <row r="8" ht="17.25">
      <c r="B8" s="4"/>
    </row>
    <row r="10" ht="15">
      <c r="F10" s="14"/>
    </row>
    <row r="11" spans="2:6" ht="15">
      <c r="B11" s="20"/>
      <c r="C11" s="17"/>
      <c r="F11" s="15"/>
    </row>
    <row r="12" spans="1:2" ht="15">
      <c r="A12" s="33" t="s">
        <v>7</v>
      </c>
      <c r="B12" s="19"/>
    </row>
    <row r="13" spans="1:2" ht="15">
      <c r="A13" s="21"/>
      <c r="B13" s="17"/>
    </row>
    <row r="14" spans="1:3" ht="15">
      <c r="A14" s="93"/>
      <c r="C14" s="24"/>
    </row>
    <row r="15" spans="1:3" ht="15">
      <c r="A15" s="93"/>
      <c r="C15" s="24"/>
    </row>
    <row r="16" spans="1:3" ht="15">
      <c r="A16" s="93" t="s">
        <v>145</v>
      </c>
      <c r="C16" s="24">
        <f>FebNew!D437</f>
        <v>-799752.2799999998</v>
      </c>
    </row>
    <row r="17" spans="1:3" ht="15">
      <c r="A17" s="93"/>
      <c r="C17" s="24"/>
    </row>
    <row r="18" spans="1:3" ht="15">
      <c r="A18" s="93"/>
      <c r="C18" s="24"/>
    </row>
    <row r="19" spans="1:3" ht="15">
      <c r="A19" s="21"/>
      <c r="B19" s="17"/>
      <c r="C19" s="25"/>
    </row>
    <row r="20" spans="1:3" ht="15.75">
      <c r="A20" s="16" t="s">
        <v>4</v>
      </c>
      <c r="B20" s="17"/>
      <c r="C20" s="26">
        <f>SUM(C14:C19)</f>
        <v>-799752.2799999998</v>
      </c>
    </row>
    <row r="21" spans="1:6" ht="15">
      <c r="A21" s="21"/>
      <c r="B21" s="17"/>
      <c r="F21" s="27"/>
    </row>
    <row r="22" spans="1:6" ht="15">
      <c r="A22" s="17"/>
      <c r="B22" s="17"/>
      <c r="F22" s="28"/>
    </row>
    <row r="23" spans="3:6" ht="15">
      <c r="C23" s="31"/>
      <c r="F23" s="28"/>
    </row>
    <row r="24" spans="1:5" ht="16.5" customHeight="1">
      <c r="A24" s="16" t="s">
        <v>5</v>
      </c>
      <c r="B24" s="18"/>
      <c r="C24" s="32">
        <v>-799752.3</v>
      </c>
      <c r="E24" s="30"/>
    </row>
    <row r="25" spans="3:6" ht="16.5" customHeight="1">
      <c r="C25" s="16"/>
      <c r="F25" s="29"/>
    </row>
    <row r="26" spans="3:6" ht="16.5" customHeight="1">
      <c r="C26" s="16"/>
      <c r="F26" s="29"/>
    </row>
    <row r="27" spans="1:3" ht="15.75" customHeight="1">
      <c r="A27" s="16" t="s">
        <v>6</v>
      </c>
      <c r="C27" s="15">
        <f>C20-C24</f>
        <v>0.020000000251457095</v>
      </c>
    </row>
    <row r="32" spans="1:3" ht="19.5">
      <c r="A32" s="3"/>
      <c r="B32" s="1"/>
      <c r="C32" s="2"/>
    </row>
  </sheetData>
  <printOptions horizontalCentered="1"/>
  <pageMargins left="0.5" right="0.5" top="1" bottom="1" header="0.5" footer="0.5"/>
  <pageSetup fitToHeight="1" fitToWidth="1" horizontalDpi="600" verticalDpi="600" orientation="portrait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7"/>
  <sheetViews>
    <sheetView workbookViewId="0" topLeftCell="A18">
      <selection activeCell="H55" sqref="H55"/>
    </sheetView>
  </sheetViews>
  <sheetFormatPr defaultColWidth="8.88671875" defaultRowHeight="15" outlineLevelRow="2"/>
  <cols>
    <col min="1" max="1" width="8.3359375" style="0" customWidth="1"/>
    <col min="2" max="2" width="9.21484375" style="0" customWidth="1"/>
    <col min="3" max="3" width="14.88671875" style="0" customWidth="1"/>
    <col min="4" max="4" width="10.77734375" style="13" customWidth="1"/>
    <col min="5" max="16384" width="10.77734375" style="0" customWidth="1"/>
  </cols>
  <sheetData>
    <row r="1" spans="1:6" ht="15">
      <c r="A1" s="100" t="s">
        <v>74</v>
      </c>
      <c r="B1" s="100" t="s">
        <v>75</v>
      </c>
      <c r="C1" s="100" t="s">
        <v>76</v>
      </c>
      <c r="D1" s="104" t="s">
        <v>77</v>
      </c>
      <c r="E1" s="100" t="s">
        <v>78</v>
      </c>
      <c r="F1" s="100" t="s">
        <v>121</v>
      </c>
    </row>
    <row r="2" spans="1:6" ht="38.25" hidden="1" outlineLevel="2">
      <c r="A2" s="101">
        <v>4898063</v>
      </c>
      <c r="B2" s="102">
        <v>40230</v>
      </c>
      <c r="C2" s="103" t="s">
        <v>79</v>
      </c>
      <c r="D2" s="105">
        <v>-1170.02</v>
      </c>
      <c r="E2" s="103" t="s">
        <v>124</v>
      </c>
      <c r="F2" s="103" t="s">
        <v>123</v>
      </c>
    </row>
    <row r="3" spans="1:6" ht="25.5" hidden="1" outlineLevel="2">
      <c r="A3" s="101">
        <v>4924068</v>
      </c>
      <c r="B3" s="102">
        <v>40230</v>
      </c>
      <c r="C3" s="103" t="s">
        <v>79</v>
      </c>
      <c r="D3" s="105">
        <v>-29192.78</v>
      </c>
      <c r="E3" s="103" t="s">
        <v>125</v>
      </c>
      <c r="F3" s="103" t="s">
        <v>125</v>
      </c>
    </row>
    <row r="4" spans="1:6" ht="25.5" hidden="1" outlineLevel="2">
      <c r="A4" s="101">
        <v>4924079</v>
      </c>
      <c r="B4" s="102">
        <v>40230</v>
      </c>
      <c r="C4" s="103" t="s">
        <v>79</v>
      </c>
      <c r="D4" s="105">
        <v>-26942</v>
      </c>
      <c r="E4" s="103" t="s">
        <v>126</v>
      </c>
      <c r="F4" s="103" t="s">
        <v>126</v>
      </c>
    </row>
    <row r="5" spans="1:6" ht="25.5" hidden="1" outlineLevel="2">
      <c r="A5" s="101">
        <v>4945296</v>
      </c>
      <c r="B5" s="102">
        <v>40230</v>
      </c>
      <c r="C5" s="103" t="s">
        <v>79</v>
      </c>
      <c r="D5" s="105">
        <v>-30065</v>
      </c>
      <c r="E5" s="103" t="s">
        <v>128</v>
      </c>
      <c r="F5" s="103" t="s">
        <v>127</v>
      </c>
    </row>
    <row r="6" spans="1:6" ht="25.5" hidden="1" outlineLevel="2">
      <c r="A6" s="101">
        <v>4945296</v>
      </c>
      <c r="B6" s="102">
        <v>40230</v>
      </c>
      <c r="C6" s="103" t="s">
        <v>79</v>
      </c>
      <c r="D6" s="105">
        <v>30065</v>
      </c>
      <c r="E6" s="103" t="s">
        <v>128</v>
      </c>
      <c r="F6" s="103" t="s">
        <v>127</v>
      </c>
    </row>
    <row r="7" spans="1:6" ht="25.5" hidden="1" outlineLevel="2">
      <c r="A7" s="101">
        <v>4945296</v>
      </c>
      <c r="B7" s="102">
        <v>40230</v>
      </c>
      <c r="C7" s="103" t="s">
        <v>79</v>
      </c>
      <c r="D7" s="105">
        <v>30065</v>
      </c>
      <c r="E7" s="103" t="s">
        <v>128</v>
      </c>
      <c r="F7" s="103" t="s">
        <v>127</v>
      </c>
    </row>
    <row r="8" spans="1:6" ht="25.5" hidden="1" outlineLevel="2">
      <c r="A8" s="101">
        <v>4945296</v>
      </c>
      <c r="B8" s="102">
        <v>40230</v>
      </c>
      <c r="C8" s="103" t="s">
        <v>79</v>
      </c>
      <c r="D8" s="105">
        <v>-30065</v>
      </c>
      <c r="E8" s="103" t="s">
        <v>128</v>
      </c>
      <c r="F8" s="103" t="s">
        <v>127</v>
      </c>
    </row>
    <row r="9" spans="1:6" ht="38.25" hidden="1" outlineLevel="2">
      <c r="A9" s="101">
        <v>4963202</v>
      </c>
      <c r="B9" s="102">
        <v>40230</v>
      </c>
      <c r="C9" s="103" t="s">
        <v>79</v>
      </c>
      <c r="D9" s="105">
        <v>-30065</v>
      </c>
      <c r="E9" s="103" t="s">
        <v>128</v>
      </c>
      <c r="F9" s="103" t="s">
        <v>129</v>
      </c>
    </row>
    <row r="10" spans="1:6" ht="15" outlineLevel="1" collapsed="1">
      <c r="A10" s="101"/>
      <c r="B10" s="102"/>
      <c r="C10" s="106" t="s">
        <v>100</v>
      </c>
      <c r="D10" s="105">
        <f>SUBTOTAL(9,D2:D9)</f>
        <v>-87369.8</v>
      </c>
      <c r="E10" s="103"/>
      <c r="F10" s="103"/>
    </row>
    <row r="11" spans="1:6" ht="38.25" hidden="1" outlineLevel="2">
      <c r="A11" s="101">
        <v>4898063</v>
      </c>
      <c r="B11" s="102">
        <v>40230</v>
      </c>
      <c r="C11" s="103" t="s">
        <v>80</v>
      </c>
      <c r="D11" s="105">
        <v>-3055.67</v>
      </c>
      <c r="E11" s="103" t="s">
        <v>124</v>
      </c>
      <c r="F11" s="103" t="s">
        <v>123</v>
      </c>
    </row>
    <row r="12" spans="1:6" ht="25.5" hidden="1" outlineLevel="2">
      <c r="A12" s="101">
        <v>4924079</v>
      </c>
      <c r="B12" s="102">
        <v>40230</v>
      </c>
      <c r="C12" s="103" t="s">
        <v>80</v>
      </c>
      <c r="D12" s="105">
        <v>-13273</v>
      </c>
      <c r="E12" s="103" t="s">
        <v>126</v>
      </c>
      <c r="F12" s="103" t="s">
        <v>126</v>
      </c>
    </row>
    <row r="13" spans="1:6" ht="25.5" hidden="1" outlineLevel="2">
      <c r="A13" s="101">
        <v>4945296</v>
      </c>
      <c r="B13" s="102">
        <v>40230</v>
      </c>
      <c r="C13" s="103" t="s">
        <v>80</v>
      </c>
      <c r="D13" s="105">
        <v>-2000</v>
      </c>
      <c r="E13" s="103" t="s">
        <v>128</v>
      </c>
      <c r="F13" s="103" t="s">
        <v>127</v>
      </c>
    </row>
    <row r="14" spans="1:6" ht="25.5" hidden="1" outlineLevel="2">
      <c r="A14" s="101">
        <v>4945296</v>
      </c>
      <c r="B14" s="102">
        <v>40230</v>
      </c>
      <c r="C14" s="103" t="s">
        <v>80</v>
      </c>
      <c r="D14" s="105">
        <v>2000</v>
      </c>
      <c r="E14" s="103" t="s">
        <v>128</v>
      </c>
      <c r="F14" s="103" t="s">
        <v>127</v>
      </c>
    </row>
    <row r="15" spans="1:6" ht="25.5" hidden="1" outlineLevel="2">
      <c r="A15" s="101">
        <v>4945296</v>
      </c>
      <c r="B15" s="102">
        <v>40230</v>
      </c>
      <c r="C15" s="103" t="s">
        <v>80</v>
      </c>
      <c r="D15" s="105">
        <v>2000</v>
      </c>
      <c r="E15" s="103" t="s">
        <v>128</v>
      </c>
      <c r="F15" s="103" t="s">
        <v>127</v>
      </c>
    </row>
    <row r="16" spans="1:6" ht="25.5" hidden="1" outlineLevel="2">
      <c r="A16" s="101">
        <v>4945296</v>
      </c>
      <c r="B16" s="102">
        <v>40230</v>
      </c>
      <c r="C16" s="103" t="s">
        <v>80</v>
      </c>
      <c r="D16" s="105">
        <v>-2000</v>
      </c>
      <c r="E16" s="103" t="s">
        <v>128</v>
      </c>
      <c r="F16" s="103" t="s">
        <v>127</v>
      </c>
    </row>
    <row r="17" spans="1:6" ht="38.25" hidden="1" outlineLevel="2">
      <c r="A17" s="101">
        <v>4963202</v>
      </c>
      <c r="B17" s="102">
        <v>40230</v>
      </c>
      <c r="C17" s="103" t="s">
        <v>80</v>
      </c>
      <c r="D17" s="105">
        <v>-2000</v>
      </c>
      <c r="E17" s="103" t="s">
        <v>128</v>
      </c>
      <c r="F17" s="103" t="s">
        <v>129</v>
      </c>
    </row>
    <row r="18" spans="1:6" ht="15" outlineLevel="1" collapsed="1">
      <c r="A18" s="101"/>
      <c r="B18" s="102"/>
      <c r="C18" s="107" t="s">
        <v>101</v>
      </c>
      <c r="D18" s="105">
        <f>SUBTOTAL(9,D11:D17)</f>
        <v>-18328.67</v>
      </c>
      <c r="E18" s="103"/>
      <c r="F18" s="103"/>
    </row>
    <row r="19" spans="1:6" ht="38.25" hidden="1" outlineLevel="2">
      <c r="A19" s="101">
        <v>4898063</v>
      </c>
      <c r="B19" s="102">
        <v>40230</v>
      </c>
      <c r="C19" s="103" t="s">
        <v>81</v>
      </c>
      <c r="D19" s="105">
        <v>-11224.04</v>
      </c>
      <c r="E19" s="103" t="s">
        <v>124</v>
      </c>
      <c r="F19" s="103" t="s">
        <v>123</v>
      </c>
    </row>
    <row r="20" spans="1:6" ht="25.5" hidden="1" outlineLevel="2">
      <c r="A20" s="101">
        <v>4924068</v>
      </c>
      <c r="B20" s="102">
        <v>40230</v>
      </c>
      <c r="C20" s="103" t="s">
        <v>81</v>
      </c>
      <c r="D20" s="105">
        <v>-89714.95</v>
      </c>
      <c r="E20" s="103" t="s">
        <v>125</v>
      </c>
      <c r="F20" s="103" t="s">
        <v>125</v>
      </c>
    </row>
    <row r="21" spans="1:6" ht="25.5" hidden="1" outlineLevel="2">
      <c r="A21" s="101">
        <v>4924079</v>
      </c>
      <c r="B21" s="102">
        <v>40230</v>
      </c>
      <c r="C21" s="103" t="s">
        <v>81</v>
      </c>
      <c r="D21" s="105">
        <v>-13390.5</v>
      </c>
      <c r="E21" s="103" t="s">
        <v>126</v>
      </c>
      <c r="F21" s="103" t="s">
        <v>126</v>
      </c>
    </row>
    <row r="22" spans="1:6" ht="25.5" hidden="1" outlineLevel="2">
      <c r="A22" s="101">
        <v>4962985</v>
      </c>
      <c r="B22" s="102">
        <v>40230</v>
      </c>
      <c r="C22" s="103" t="s">
        <v>81</v>
      </c>
      <c r="D22" s="105">
        <v>-7200</v>
      </c>
      <c r="E22" s="103" t="s">
        <v>130</v>
      </c>
      <c r="F22" s="103" t="s">
        <v>122</v>
      </c>
    </row>
    <row r="23" spans="1:6" ht="15" outlineLevel="1" collapsed="1">
      <c r="A23" s="101"/>
      <c r="B23" s="102"/>
      <c r="C23" s="107" t="s">
        <v>102</v>
      </c>
      <c r="D23" s="105">
        <f>SUBTOTAL(9,D19:D22)</f>
        <v>-121529.48999999999</v>
      </c>
      <c r="E23" s="103"/>
      <c r="F23" s="103"/>
    </row>
    <row r="24" spans="1:6" ht="38.25" hidden="1" outlineLevel="2">
      <c r="A24" s="101">
        <v>4898063</v>
      </c>
      <c r="B24" s="102">
        <v>40230</v>
      </c>
      <c r="C24" s="103" t="s">
        <v>82</v>
      </c>
      <c r="D24" s="105">
        <v>-15992.29</v>
      </c>
      <c r="E24" s="103" t="s">
        <v>124</v>
      </c>
      <c r="F24" s="103" t="s">
        <v>123</v>
      </c>
    </row>
    <row r="25" spans="1:6" ht="25.5" hidden="1" outlineLevel="2">
      <c r="A25" s="101">
        <v>4924068</v>
      </c>
      <c r="B25" s="102">
        <v>40230</v>
      </c>
      <c r="C25" s="103" t="s">
        <v>82</v>
      </c>
      <c r="D25" s="105">
        <v>-95834.96</v>
      </c>
      <c r="E25" s="103" t="s">
        <v>125</v>
      </c>
      <c r="F25" s="103" t="s">
        <v>125</v>
      </c>
    </row>
    <row r="26" spans="1:6" ht="25.5" hidden="1" outlineLevel="2">
      <c r="A26" s="101">
        <v>4924079</v>
      </c>
      <c r="B26" s="102">
        <v>40230</v>
      </c>
      <c r="C26" s="103" t="s">
        <v>82</v>
      </c>
      <c r="D26" s="105">
        <v>-19997</v>
      </c>
      <c r="E26" s="103" t="s">
        <v>126</v>
      </c>
      <c r="F26" s="103" t="s">
        <v>126</v>
      </c>
    </row>
    <row r="27" spans="1:6" ht="25.5" hidden="1" outlineLevel="2">
      <c r="A27" s="101">
        <v>4945608</v>
      </c>
      <c r="B27" s="102">
        <v>40230</v>
      </c>
      <c r="C27" s="103" t="s">
        <v>82</v>
      </c>
      <c r="D27" s="105">
        <v>13780</v>
      </c>
      <c r="E27" s="103" t="s">
        <v>132</v>
      </c>
      <c r="F27" s="103" t="s">
        <v>131</v>
      </c>
    </row>
    <row r="28" spans="1:6" ht="25.5" hidden="1" outlineLevel="2">
      <c r="A28" s="101">
        <v>4945608</v>
      </c>
      <c r="B28" s="102">
        <v>40230</v>
      </c>
      <c r="C28" s="103" t="s">
        <v>82</v>
      </c>
      <c r="D28" s="105">
        <v>527.5</v>
      </c>
      <c r="E28" s="103" t="s">
        <v>133</v>
      </c>
      <c r="F28" s="103" t="s">
        <v>131</v>
      </c>
    </row>
    <row r="29" spans="1:6" ht="25.5" hidden="1" outlineLevel="2">
      <c r="A29" s="101">
        <v>4945296</v>
      </c>
      <c r="B29" s="102">
        <v>40230</v>
      </c>
      <c r="C29" s="103" t="s">
        <v>82</v>
      </c>
      <c r="D29" s="105">
        <v>-1928</v>
      </c>
      <c r="E29" s="103" t="s">
        <v>128</v>
      </c>
      <c r="F29" s="103" t="s">
        <v>127</v>
      </c>
    </row>
    <row r="30" spans="1:6" ht="25.5" hidden="1" outlineLevel="2">
      <c r="A30" s="101">
        <v>4945296</v>
      </c>
      <c r="B30" s="102">
        <v>40230</v>
      </c>
      <c r="C30" s="103" t="s">
        <v>82</v>
      </c>
      <c r="D30" s="105">
        <v>1928</v>
      </c>
      <c r="E30" s="103" t="s">
        <v>128</v>
      </c>
      <c r="F30" s="103" t="s">
        <v>127</v>
      </c>
    </row>
    <row r="31" spans="1:6" ht="25.5" hidden="1" outlineLevel="2">
      <c r="A31" s="101">
        <v>4945296</v>
      </c>
      <c r="B31" s="102">
        <v>40230</v>
      </c>
      <c r="C31" s="103" t="s">
        <v>82</v>
      </c>
      <c r="D31" s="105">
        <v>1928</v>
      </c>
      <c r="E31" s="103" t="s">
        <v>128</v>
      </c>
      <c r="F31" s="103" t="s">
        <v>127</v>
      </c>
    </row>
    <row r="32" spans="1:6" ht="25.5" hidden="1" outlineLevel="2">
      <c r="A32" s="101">
        <v>4945296</v>
      </c>
      <c r="B32" s="102">
        <v>40230</v>
      </c>
      <c r="C32" s="103" t="s">
        <v>82</v>
      </c>
      <c r="D32" s="105">
        <v>-1928</v>
      </c>
      <c r="E32" s="103" t="s">
        <v>128</v>
      </c>
      <c r="F32" s="103" t="s">
        <v>127</v>
      </c>
    </row>
    <row r="33" spans="1:6" ht="38.25" hidden="1" outlineLevel="2">
      <c r="A33" s="101">
        <v>4963202</v>
      </c>
      <c r="B33" s="102">
        <v>40230</v>
      </c>
      <c r="C33" s="103" t="s">
        <v>82</v>
      </c>
      <c r="D33" s="105">
        <v>-1928</v>
      </c>
      <c r="E33" s="103" t="s">
        <v>128</v>
      </c>
      <c r="F33" s="103" t="s">
        <v>129</v>
      </c>
    </row>
    <row r="34" spans="1:6" ht="15" outlineLevel="1" collapsed="1">
      <c r="A34" s="101"/>
      <c r="B34" s="102"/>
      <c r="C34" s="107" t="s">
        <v>103</v>
      </c>
      <c r="D34" s="105">
        <f>SUBTOTAL(9,D24:D33)</f>
        <v>-119444.75</v>
      </c>
      <c r="E34" s="103"/>
      <c r="F34" s="103"/>
    </row>
    <row r="35" spans="1:6" ht="25.5" hidden="1" outlineLevel="2">
      <c r="A35" s="101">
        <v>4944938</v>
      </c>
      <c r="B35" s="102">
        <v>40230</v>
      </c>
      <c r="C35" s="103" t="s">
        <v>98</v>
      </c>
      <c r="D35" s="105">
        <v>25628</v>
      </c>
      <c r="E35" s="103" t="s">
        <v>99</v>
      </c>
      <c r="F35" s="103" t="s">
        <v>134</v>
      </c>
    </row>
    <row r="36" spans="1:6" ht="25.5" hidden="1" outlineLevel="2">
      <c r="A36" s="101"/>
      <c r="B36" s="102">
        <v>40199</v>
      </c>
      <c r="C36" s="103" t="s">
        <v>98</v>
      </c>
      <c r="D36" s="105">
        <v>24036</v>
      </c>
      <c r="E36" s="103" t="s">
        <v>99</v>
      </c>
      <c r="F36" s="103" t="s">
        <v>134</v>
      </c>
    </row>
    <row r="37" spans="1:6" ht="15" outlineLevel="1" collapsed="1">
      <c r="A37" s="101"/>
      <c r="B37" s="102"/>
      <c r="C37" s="107" t="s">
        <v>104</v>
      </c>
      <c r="D37" s="105">
        <f>SUBTOTAL(9,D35:D36)</f>
        <v>49664</v>
      </c>
      <c r="E37" s="103"/>
      <c r="F37" s="103"/>
    </row>
    <row r="38" spans="1:6" ht="38.25" hidden="1" outlineLevel="2">
      <c r="A38" s="101">
        <v>4898063</v>
      </c>
      <c r="B38" s="102">
        <v>40230</v>
      </c>
      <c r="C38" s="103" t="s">
        <v>83</v>
      </c>
      <c r="D38" s="105">
        <v>-75.73</v>
      </c>
      <c r="E38" s="103" t="s">
        <v>124</v>
      </c>
      <c r="F38" s="103" t="s">
        <v>123</v>
      </c>
    </row>
    <row r="39" spans="1:6" ht="25.5" hidden="1" outlineLevel="2">
      <c r="A39" s="101">
        <v>4924068</v>
      </c>
      <c r="B39" s="102">
        <v>40230</v>
      </c>
      <c r="C39" s="103" t="s">
        <v>83</v>
      </c>
      <c r="D39" s="105">
        <v>-8499.06</v>
      </c>
      <c r="E39" s="103" t="s">
        <v>125</v>
      </c>
      <c r="F39" s="103" t="s">
        <v>125</v>
      </c>
    </row>
    <row r="40" spans="1:6" ht="25.5" hidden="1" outlineLevel="2">
      <c r="A40" s="101">
        <v>4924079</v>
      </c>
      <c r="B40" s="102">
        <v>40230</v>
      </c>
      <c r="C40" s="103" t="s">
        <v>83</v>
      </c>
      <c r="D40" s="105">
        <v>-7407</v>
      </c>
      <c r="E40" s="103" t="s">
        <v>126</v>
      </c>
      <c r="F40" s="103" t="s">
        <v>126</v>
      </c>
    </row>
    <row r="41" spans="1:6" ht="25.5" hidden="1" outlineLevel="2">
      <c r="A41" s="101">
        <v>4945296</v>
      </c>
      <c r="B41" s="102">
        <v>40230</v>
      </c>
      <c r="C41" s="103" t="s">
        <v>83</v>
      </c>
      <c r="D41" s="105">
        <v>0</v>
      </c>
      <c r="E41" s="103" t="s">
        <v>128</v>
      </c>
      <c r="F41" s="103" t="s">
        <v>127</v>
      </c>
    </row>
    <row r="42" spans="1:6" ht="25.5" hidden="1" outlineLevel="2">
      <c r="A42" s="101">
        <v>4945296</v>
      </c>
      <c r="B42" s="102">
        <v>40230</v>
      </c>
      <c r="C42" s="103" t="s">
        <v>83</v>
      </c>
      <c r="D42" s="105">
        <v>0</v>
      </c>
      <c r="E42" s="103" t="s">
        <v>128</v>
      </c>
      <c r="F42" s="103" t="s">
        <v>127</v>
      </c>
    </row>
    <row r="43" spans="1:6" ht="25.5" hidden="1" outlineLevel="2">
      <c r="A43" s="101">
        <v>4945296</v>
      </c>
      <c r="B43" s="102">
        <v>40230</v>
      </c>
      <c r="C43" s="103" t="s">
        <v>83</v>
      </c>
      <c r="D43" s="105">
        <v>0</v>
      </c>
      <c r="E43" s="103" t="s">
        <v>128</v>
      </c>
      <c r="F43" s="103" t="s">
        <v>127</v>
      </c>
    </row>
    <row r="44" spans="1:6" ht="25.5" hidden="1" outlineLevel="2">
      <c r="A44" s="101">
        <v>4945296</v>
      </c>
      <c r="B44" s="102">
        <v>40230</v>
      </c>
      <c r="C44" s="103" t="s">
        <v>83</v>
      </c>
      <c r="D44" s="105">
        <v>0</v>
      </c>
      <c r="E44" s="103" t="s">
        <v>128</v>
      </c>
      <c r="F44" s="103" t="s">
        <v>127</v>
      </c>
    </row>
    <row r="45" spans="1:6" ht="38.25" hidden="1" outlineLevel="2">
      <c r="A45" s="101">
        <v>4963202</v>
      </c>
      <c r="B45" s="102">
        <v>40230</v>
      </c>
      <c r="C45" s="103" t="s">
        <v>83</v>
      </c>
      <c r="D45" s="105">
        <v>0</v>
      </c>
      <c r="E45" s="103" t="s">
        <v>128</v>
      </c>
      <c r="F45" s="103" t="s">
        <v>129</v>
      </c>
    </row>
    <row r="46" spans="1:6" ht="15" outlineLevel="1" collapsed="1">
      <c r="A46" s="101"/>
      <c r="B46" s="102"/>
      <c r="C46" s="107" t="s">
        <v>105</v>
      </c>
      <c r="D46" s="105">
        <f>SUBTOTAL(9,D38:D45)</f>
        <v>-15981.789999999999</v>
      </c>
      <c r="E46" s="103"/>
      <c r="F46" s="103"/>
    </row>
    <row r="47" spans="1:6" ht="38.25" hidden="1" outlineLevel="2">
      <c r="A47" s="101">
        <v>4898063</v>
      </c>
      <c r="B47" s="102">
        <v>40230</v>
      </c>
      <c r="C47" s="103" t="s">
        <v>84</v>
      </c>
      <c r="D47" s="105">
        <v>-3098.32</v>
      </c>
      <c r="E47" s="103" t="s">
        <v>124</v>
      </c>
      <c r="F47" s="103" t="s">
        <v>123</v>
      </c>
    </row>
    <row r="48" spans="1:6" ht="25.5" hidden="1" outlineLevel="2">
      <c r="A48" s="101">
        <v>4924068</v>
      </c>
      <c r="B48" s="102">
        <v>40230</v>
      </c>
      <c r="C48" s="103" t="s">
        <v>84</v>
      </c>
      <c r="D48" s="105">
        <v>-1796.47</v>
      </c>
      <c r="E48" s="103" t="s">
        <v>125</v>
      </c>
      <c r="F48" s="103" t="s">
        <v>125</v>
      </c>
    </row>
    <row r="49" spans="1:6" ht="25.5" hidden="1" outlineLevel="2">
      <c r="A49" s="101">
        <v>4924079</v>
      </c>
      <c r="B49" s="102">
        <v>40230</v>
      </c>
      <c r="C49" s="103" t="s">
        <v>84</v>
      </c>
      <c r="D49" s="105">
        <v>0</v>
      </c>
      <c r="E49" s="103" t="s">
        <v>126</v>
      </c>
      <c r="F49" s="103" t="s">
        <v>126</v>
      </c>
    </row>
    <row r="50" spans="1:6" ht="25.5" hidden="1" outlineLevel="2">
      <c r="A50" s="101">
        <v>4945296</v>
      </c>
      <c r="B50" s="102">
        <v>40230</v>
      </c>
      <c r="C50" s="103" t="s">
        <v>84</v>
      </c>
      <c r="D50" s="105">
        <v>-5600</v>
      </c>
      <c r="E50" s="103" t="s">
        <v>128</v>
      </c>
      <c r="F50" s="103" t="s">
        <v>127</v>
      </c>
    </row>
    <row r="51" spans="1:6" ht="25.5" hidden="1" outlineLevel="2">
      <c r="A51" s="101">
        <v>4945296</v>
      </c>
      <c r="B51" s="102">
        <v>40230</v>
      </c>
      <c r="C51" s="103" t="s">
        <v>84</v>
      </c>
      <c r="D51" s="105">
        <v>5600</v>
      </c>
      <c r="E51" s="103" t="s">
        <v>128</v>
      </c>
      <c r="F51" s="103" t="s">
        <v>127</v>
      </c>
    </row>
    <row r="52" spans="1:6" ht="25.5" hidden="1" outlineLevel="2">
      <c r="A52" s="101">
        <v>4945296</v>
      </c>
      <c r="B52" s="102">
        <v>40230</v>
      </c>
      <c r="C52" s="103" t="s">
        <v>84</v>
      </c>
      <c r="D52" s="105">
        <v>5600</v>
      </c>
      <c r="E52" s="103" t="s">
        <v>128</v>
      </c>
      <c r="F52" s="103" t="s">
        <v>127</v>
      </c>
    </row>
    <row r="53" spans="1:6" ht="25.5" hidden="1" outlineLevel="2">
      <c r="A53" s="101">
        <v>4945296</v>
      </c>
      <c r="B53" s="102">
        <v>40230</v>
      </c>
      <c r="C53" s="103" t="s">
        <v>84</v>
      </c>
      <c r="D53" s="105">
        <v>-5600</v>
      </c>
      <c r="E53" s="103" t="s">
        <v>128</v>
      </c>
      <c r="F53" s="103" t="s">
        <v>127</v>
      </c>
    </row>
    <row r="54" spans="1:6" ht="38.25" hidden="1" outlineLevel="2">
      <c r="A54" s="101">
        <v>4963202</v>
      </c>
      <c r="B54" s="102">
        <v>40230</v>
      </c>
      <c r="C54" s="103" t="s">
        <v>84</v>
      </c>
      <c r="D54" s="105">
        <v>-5600</v>
      </c>
      <c r="E54" s="103" t="s">
        <v>128</v>
      </c>
      <c r="F54" s="103" t="s">
        <v>129</v>
      </c>
    </row>
    <row r="55" spans="1:6" ht="15" outlineLevel="1" collapsed="1">
      <c r="A55" s="101"/>
      <c r="B55" s="102"/>
      <c r="C55" s="107" t="s">
        <v>106</v>
      </c>
      <c r="D55" s="105">
        <f>SUBTOTAL(9,D47:D54)</f>
        <v>-10494.79</v>
      </c>
      <c r="E55" s="103"/>
      <c r="F55" s="103"/>
    </row>
    <row r="56" spans="1:6" ht="38.25" hidden="1" outlineLevel="2">
      <c r="A56" s="101">
        <v>4898063</v>
      </c>
      <c r="B56" s="102">
        <v>40230</v>
      </c>
      <c r="C56" s="103" t="s">
        <v>85</v>
      </c>
      <c r="D56" s="105">
        <v>-5744.51</v>
      </c>
      <c r="E56" s="103" t="s">
        <v>124</v>
      </c>
      <c r="F56" s="103" t="s">
        <v>123</v>
      </c>
    </row>
    <row r="57" spans="1:6" ht="25.5" hidden="1" outlineLevel="2">
      <c r="A57" s="101">
        <v>4924068</v>
      </c>
      <c r="B57" s="102">
        <v>40230</v>
      </c>
      <c r="C57" s="103" t="s">
        <v>85</v>
      </c>
      <c r="D57" s="105">
        <v>-60711.64</v>
      </c>
      <c r="E57" s="103" t="s">
        <v>125</v>
      </c>
      <c r="F57" s="103" t="s">
        <v>125</v>
      </c>
    </row>
    <row r="58" spans="1:6" ht="25.5" hidden="1" outlineLevel="2">
      <c r="A58" s="101">
        <v>4924079</v>
      </c>
      <c r="B58" s="102">
        <v>40230</v>
      </c>
      <c r="C58" s="103" t="s">
        <v>85</v>
      </c>
      <c r="D58" s="105">
        <v>-30872</v>
      </c>
      <c r="E58" s="103" t="s">
        <v>126</v>
      </c>
      <c r="F58" s="103" t="s">
        <v>126</v>
      </c>
    </row>
    <row r="59" spans="1:6" ht="25.5" hidden="1" outlineLevel="2">
      <c r="A59" s="101">
        <v>4945296</v>
      </c>
      <c r="B59" s="102">
        <v>40230</v>
      </c>
      <c r="C59" s="103" t="s">
        <v>85</v>
      </c>
      <c r="D59" s="105">
        <v>-9800</v>
      </c>
      <c r="E59" s="103" t="s">
        <v>128</v>
      </c>
      <c r="F59" s="103" t="s">
        <v>127</v>
      </c>
    </row>
    <row r="60" spans="1:6" ht="25.5" hidden="1" outlineLevel="2">
      <c r="A60" s="101">
        <v>4945296</v>
      </c>
      <c r="B60" s="102">
        <v>40230</v>
      </c>
      <c r="C60" s="103" t="s">
        <v>85</v>
      </c>
      <c r="D60" s="105">
        <v>9800</v>
      </c>
      <c r="E60" s="103" t="s">
        <v>128</v>
      </c>
      <c r="F60" s="103" t="s">
        <v>127</v>
      </c>
    </row>
    <row r="61" spans="1:6" ht="25.5" hidden="1" outlineLevel="2">
      <c r="A61" s="101">
        <v>4945296</v>
      </c>
      <c r="B61" s="102">
        <v>40230</v>
      </c>
      <c r="C61" s="103" t="s">
        <v>85</v>
      </c>
      <c r="D61" s="105">
        <v>9800</v>
      </c>
      <c r="E61" s="103" t="s">
        <v>128</v>
      </c>
      <c r="F61" s="103" t="s">
        <v>127</v>
      </c>
    </row>
    <row r="62" spans="1:6" ht="25.5" hidden="1" outlineLevel="2">
      <c r="A62" s="101">
        <v>4945296</v>
      </c>
      <c r="B62" s="102">
        <v>40230</v>
      </c>
      <c r="C62" s="103" t="s">
        <v>85</v>
      </c>
      <c r="D62" s="105">
        <v>-9800</v>
      </c>
      <c r="E62" s="103" t="s">
        <v>128</v>
      </c>
      <c r="F62" s="103" t="s">
        <v>127</v>
      </c>
    </row>
    <row r="63" spans="1:6" ht="38.25" hidden="1" outlineLevel="2">
      <c r="A63" s="101">
        <v>4963202</v>
      </c>
      <c r="B63" s="102">
        <v>40230</v>
      </c>
      <c r="C63" s="103" t="s">
        <v>85</v>
      </c>
      <c r="D63" s="105">
        <v>-9800</v>
      </c>
      <c r="E63" s="103" t="s">
        <v>128</v>
      </c>
      <c r="F63" s="103" t="s">
        <v>129</v>
      </c>
    </row>
    <row r="64" spans="1:6" ht="15" outlineLevel="1" collapsed="1">
      <c r="A64" s="101"/>
      <c r="B64" s="102"/>
      <c r="C64" s="107" t="s">
        <v>107</v>
      </c>
      <c r="D64" s="105">
        <f>SUBTOTAL(9,D56:D63)</f>
        <v>-107128.15</v>
      </c>
      <c r="E64" s="103"/>
      <c r="F64" s="103"/>
    </row>
    <row r="65" spans="1:6" ht="38.25" hidden="1" outlineLevel="2">
      <c r="A65" s="101">
        <v>4898063</v>
      </c>
      <c r="B65" s="102">
        <v>40230</v>
      </c>
      <c r="C65" s="103" t="s">
        <v>86</v>
      </c>
      <c r="D65" s="105">
        <v>-4813.92</v>
      </c>
      <c r="E65" s="103" t="s">
        <v>124</v>
      </c>
      <c r="F65" s="103" t="s">
        <v>123</v>
      </c>
    </row>
    <row r="66" spans="1:6" ht="25.5" hidden="1" outlineLevel="2">
      <c r="A66" s="101">
        <v>4924068</v>
      </c>
      <c r="B66" s="102">
        <v>40230</v>
      </c>
      <c r="C66" s="103" t="s">
        <v>86</v>
      </c>
      <c r="D66" s="105">
        <v>-2194.74</v>
      </c>
      <c r="E66" s="103" t="s">
        <v>125</v>
      </c>
      <c r="F66" s="103" t="s">
        <v>125</v>
      </c>
    </row>
    <row r="67" spans="1:6" ht="25.5" hidden="1" outlineLevel="2">
      <c r="A67" s="101">
        <v>4924079</v>
      </c>
      <c r="B67" s="102">
        <v>40230</v>
      </c>
      <c r="C67" s="103" t="s">
        <v>86</v>
      </c>
      <c r="D67" s="105">
        <v>-14740</v>
      </c>
      <c r="E67" s="103" t="s">
        <v>126</v>
      </c>
      <c r="F67" s="103" t="s">
        <v>126</v>
      </c>
    </row>
    <row r="68" spans="1:6" ht="25.5" hidden="1" outlineLevel="2">
      <c r="A68" s="101">
        <v>4945296</v>
      </c>
      <c r="B68" s="102">
        <v>40230</v>
      </c>
      <c r="C68" s="103" t="s">
        <v>86</v>
      </c>
      <c r="D68" s="105">
        <v>0</v>
      </c>
      <c r="E68" s="103" t="s">
        <v>128</v>
      </c>
      <c r="F68" s="103" t="s">
        <v>127</v>
      </c>
    </row>
    <row r="69" spans="1:6" ht="25.5" hidden="1" outlineLevel="2">
      <c r="A69" s="101">
        <v>4945296</v>
      </c>
      <c r="B69" s="102">
        <v>40230</v>
      </c>
      <c r="C69" s="103" t="s">
        <v>86</v>
      </c>
      <c r="D69" s="105">
        <v>0</v>
      </c>
      <c r="E69" s="103" t="s">
        <v>128</v>
      </c>
      <c r="F69" s="103" t="s">
        <v>127</v>
      </c>
    </row>
    <row r="70" spans="1:6" ht="25.5" hidden="1" outlineLevel="2">
      <c r="A70" s="101">
        <v>4945296</v>
      </c>
      <c r="B70" s="102">
        <v>40230</v>
      </c>
      <c r="C70" s="103" t="s">
        <v>86</v>
      </c>
      <c r="D70" s="105">
        <v>0</v>
      </c>
      <c r="E70" s="103" t="s">
        <v>128</v>
      </c>
      <c r="F70" s="103" t="s">
        <v>127</v>
      </c>
    </row>
    <row r="71" spans="1:6" ht="25.5" hidden="1" outlineLevel="2">
      <c r="A71" s="101">
        <v>4945296</v>
      </c>
      <c r="B71" s="102">
        <v>40230</v>
      </c>
      <c r="C71" s="103" t="s">
        <v>86</v>
      </c>
      <c r="D71" s="105">
        <v>0</v>
      </c>
      <c r="E71" s="103" t="s">
        <v>128</v>
      </c>
      <c r="F71" s="103" t="s">
        <v>127</v>
      </c>
    </row>
    <row r="72" spans="1:6" ht="38.25" hidden="1" outlineLevel="2">
      <c r="A72" s="101">
        <v>4963202</v>
      </c>
      <c r="B72" s="102">
        <v>40230</v>
      </c>
      <c r="C72" s="103" t="s">
        <v>86</v>
      </c>
      <c r="D72" s="105">
        <v>0</v>
      </c>
      <c r="E72" s="103" t="s">
        <v>128</v>
      </c>
      <c r="F72" s="103" t="s">
        <v>129</v>
      </c>
    </row>
    <row r="73" spans="1:6" ht="15" outlineLevel="1" collapsed="1">
      <c r="A73" s="101"/>
      <c r="B73" s="102"/>
      <c r="C73" s="107" t="s">
        <v>108</v>
      </c>
      <c r="D73" s="105">
        <f>SUBTOTAL(9,D65:D72)</f>
        <v>-21748.66</v>
      </c>
      <c r="E73" s="103"/>
      <c r="F73" s="103"/>
    </row>
    <row r="74" spans="1:6" ht="38.25" hidden="1" outlineLevel="2">
      <c r="A74" s="101">
        <v>4898063</v>
      </c>
      <c r="B74" s="102">
        <v>40230</v>
      </c>
      <c r="C74" s="103" t="s">
        <v>87</v>
      </c>
      <c r="D74" s="105">
        <v>-12871.85</v>
      </c>
      <c r="E74" s="103" t="s">
        <v>124</v>
      </c>
      <c r="F74" s="103" t="s">
        <v>123</v>
      </c>
    </row>
    <row r="75" spans="1:6" ht="25.5" hidden="1" outlineLevel="2">
      <c r="A75" s="101">
        <v>4924068</v>
      </c>
      <c r="B75" s="102">
        <v>40230</v>
      </c>
      <c r="C75" s="103" t="s">
        <v>87</v>
      </c>
      <c r="D75" s="105">
        <v>-54070.99</v>
      </c>
      <c r="E75" s="103" t="s">
        <v>125</v>
      </c>
      <c r="F75" s="103" t="s">
        <v>125</v>
      </c>
    </row>
    <row r="76" spans="1:6" ht="25.5" hidden="1" outlineLevel="2">
      <c r="A76" s="101">
        <v>4924079</v>
      </c>
      <c r="B76" s="102">
        <v>40230</v>
      </c>
      <c r="C76" s="103" t="s">
        <v>87</v>
      </c>
      <c r="D76" s="105">
        <v>-18750</v>
      </c>
      <c r="E76" s="103" t="s">
        <v>126</v>
      </c>
      <c r="F76" s="103" t="s">
        <v>126</v>
      </c>
    </row>
    <row r="77" spans="1:6" ht="25.5" hidden="1" outlineLevel="2">
      <c r="A77" s="101">
        <v>4945608</v>
      </c>
      <c r="B77" s="102">
        <v>40230</v>
      </c>
      <c r="C77" s="103" t="s">
        <v>87</v>
      </c>
      <c r="D77" s="105">
        <v>-10068.61</v>
      </c>
      <c r="E77" s="103" t="s">
        <v>135</v>
      </c>
      <c r="F77" s="103" t="s">
        <v>131</v>
      </c>
    </row>
    <row r="78" spans="1:6" ht="25.5" hidden="1" outlineLevel="2">
      <c r="A78" s="101">
        <v>4945296</v>
      </c>
      <c r="B78" s="102">
        <v>40230</v>
      </c>
      <c r="C78" s="103" t="s">
        <v>87</v>
      </c>
      <c r="D78" s="105">
        <v>-3522</v>
      </c>
      <c r="E78" s="103" t="s">
        <v>128</v>
      </c>
      <c r="F78" s="103" t="s">
        <v>127</v>
      </c>
    </row>
    <row r="79" spans="1:6" ht="25.5" hidden="1" outlineLevel="2">
      <c r="A79" s="101">
        <v>4945296</v>
      </c>
      <c r="B79" s="102">
        <v>40230</v>
      </c>
      <c r="C79" s="103" t="s">
        <v>87</v>
      </c>
      <c r="D79" s="105">
        <v>3522</v>
      </c>
      <c r="E79" s="103" t="s">
        <v>128</v>
      </c>
      <c r="F79" s="103" t="s">
        <v>127</v>
      </c>
    </row>
    <row r="80" spans="1:6" ht="25.5" hidden="1" outlineLevel="2">
      <c r="A80" s="101">
        <v>4945296</v>
      </c>
      <c r="B80" s="102">
        <v>40230</v>
      </c>
      <c r="C80" s="103" t="s">
        <v>87</v>
      </c>
      <c r="D80" s="105">
        <v>3522</v>
      </c>
      <c r="E80" s="103" t="s">
        <v>128</v>
      </c>
      <c r="F80" s="103" t="s">
        <v>127</v>
      </c>
    </row>
    <row r="81" spans="1:6" ht="25.5" hidden="1" outlineLevel="2">
      <c r="A81" s="101">
        <v>4945296</v>
      </c>
      <c r="B81" s="102">
        <v>40230</v>
      </c>
      <c r="C81" s="103" t="s">
        <v>87</v>
      </c>
      <c r="D81" s="105">
        <v>-3522</v>
      </c>
      <c r="E81" s="103" t="s">
        <v>128</v>
      </c>
      <c r="F81" s="103" t="s">
        <v>127</v>
      </c>
    </row>
    <row r="82" spans="1:6" ht="38.25" hidden="1" outlineLevel="2">
      <c r="A82" s="101">
        <v>4963202</v>
      </c>
      <c r="B82" s="102">
        <v>40230</v>
      </c>
      <c r="C82" s="103" t="s">
        <v>87</v>
      </c>
      <c r="D82" s="105">
        <v>-3522</v>
      </c>
      <c r="E82" s="103" t="s">
        <v>128</v>
      </c>
      <c r="F82" s="103" t="s">
        <v>129</v>
      </c>
    </row>
    <row r="83" spans="1:6" ht="15" outlineLevel="1" collapsed="1">
      <c r="A83" s="101"/>
      <c r="B83" s="102"/>
      <c r="C83" s="107" t="s">
        <v>109</v>
      </c>
      <c r="D83" s="105">
        <f>SUBTOTAL(9,D74:D82)</f>
        <v>-99283.45</v>
      </c>
      <c r="E83" s="103"/>
      <c r="F83" s="103"/>
    </row>
    <row r="84" spans="1:6" ht="38.25" hidden="1" outlineLevel="2">
      <c r="A84" s="101">
        <v>4898063</v>
      </c>
      <c r="B84" s="102">
        <v>40230</v>
      </c>
      <c r="C84" s="103" t="s">
        <v>136</v>
      </c>
      <c r="D84" s="105">
        <v>-1363.98</v>
      </c>
      <c r="E84" s="103" t="s">
        <v>124</v>
      </c>
      <c r="F84" s="103" t="s">
        <v>123</v>
      </c>
    </row>
    <row r="85" spans="1:6" ht="15" outlineLevel="1" collapsed="1">
      <c r="A85" s="101"/>
      <c r="B85" s="102"/>
      <c r="C85" s="107" t="s">
        <v>142</v>
      </c>
      <c r="D85" s="105">
        <f>SUBTOTAL(9,D84:D84)</f>
        <v>-1363.98</v>
      </c>
      <c r="E85" s="103"/>
      <c r="F85" s="103"/>
    </row>
    <row r="86" spans="1:6" ht="38.25" hidden="1" outlineLevel="2">
      <c r="A86" s="101">
        <v>4898063</v>
      </c>
      <c r="B86" s="102">
        <v>40230</v>
      </c>
      <c r="C86" s="103" t="s">
        <v>88</v>
      </c>
      <c r="D86" s="105">
        <v>-1468.7</v>
      </c>
      <c r="E86" s="103" t="s">
        <v>124</v>
      </c>
      <c r="F86" s="103" t="s">
        <v>123</v>
      </c>
    </row>
    <row r="87" spans="1:6" ht="25.5" hidden="1" outlineLevel="2">
      <c r="A87" s="101">
        <v>4924068</v>
      </c>
      <c r="B87" s="102">
        <v>40230</v>
      </c>
      <c r="C87" s="103" t="s">
        <v>88</v>
      </c>
      <c r="D87" s="105">
        <v>-87197.73</v>
      </c>
      <c r="E87" s="103" t="s">
        <v>125</v>
      </c>
      <c r="F87" s="103" t="s">
        <v>125</v>
      </c>
    </row>
    <row r="88" spans="1:6" ht="25.5" hidden="1" outlineLevel="2">
      <c r="A88" s="101">
        <v>4924079</v>
      </c>
      <c r="B88" s="102">
        <v>40230</v>
      </c>
      <c r="C88" s="103" t="s">
        <v>88</v>
      </c>
      <c r="D88" s="105">
        <v>-19460</v>
      </c>
      <c r="E88" s="103" t="s">
        <v>126</v>
      </c>
      <c r="F88" s="103" t="s">
        <v>126</v>
      </c>
    </row>
    <row r="89" spans="1:6" ht="25.5" hidden="1" outlineLevel="2">
      <c r="A89" s="101">
        <v>4945296</v>
      </c>
      <c r="B89" s="102">
        <v>40230</v>
      </c>
      <c r="C89" s="103" t="s">
        <v>88</v>
      </c>
      <c r="D89" s="105">
        <v>-5600</v>
      </c>
      <c r="E89" s="103" t="s">
        <v>128</v>
      </c>
      <c r="F89" s="103" t="s">
        <v>127</v>
      </c>
    </row>
    <row r="90" spans="1:6" ht="25.5" hidden="1" outlineLevel="2">
      <c r="A90" s="101">
        <v>4945296</v>
      </c>
      <c r="B90" s="102">
        <v>40230</v>
      </c>
      <c r="C90" s="103" t="s">
        <v>88</v>
      </c>
      <c r="D90" s="105">
        <v>5600</v>
      </c>
      <c r="E90" s="103" t="s">
        <v>128</v>
      </c>
      <c r="F90" s="103" t="s">
        <v>127</v>
      </c>
    </row>
    <row r="91" spans="1:6" ht="25.5" hidden="1" outlineLevel="2">
      <c r="A91" s="101">
        <v>4945296</v>
      </c>
      <c r="B91" s="102">
        <v>40230</v>
      </c>
      <c r="C91" s="103" t="s">
        <v>88</v>
      </c>
      <c r="D91" s="105">
        <v>5600</v>
      </c>
      <c r="E91" s="103" t="s">
        <v>128</v>
      </c>
      <c r="F91" s="103" t="s">
        <v>127</v>
      </c>
    </row>
    <row r="92" spans="1:6" ht="25.5" hidden="1" outlineLevel="2">
      <c r="A92" s="101">
        <v>4945296</v>
      </c>
      <c r="B92" s="102">
        <v>40230</v>
      </c>
      <c r="C92" s="103" t="s">
        <v>88</v>
      </c>
      <c r="D92" s="105">
        <v>-5600</v>
      </c>
      <c r="E92" s="103" t="s">
        <v>128</v>
      </c>
      <c r="F92" s="103" t="s">
        <v>127</v>
      </c>
    </row>
    <row r="93" spans="1:6" ht="38.25" hidden="1" outlineLevel="2">
      <c r="A93" s="101">
        <v>4963202</v>
      </c>
      <c r="B93" s="102">
        <v>40230</v>
      </c>
      <c r="C93" s="103" t="s">
        <v>88</v>
      </c>
      <c r="D93" s="105">
        <v>-5600</v>
      </c>
      <c r="E93" s="103" t="s">
        <v>128</v>
      </c>
      <c r="F93" s="103" t="s">
        <v>129</v>
      </c>
    </row>
    <row r="94" spans="1:6" ht="15" outlineLevel="1" collapsed="1">
      <c r="A94" s="101"/>
      <c r="B94" s="102"/>
      <c r="C94" s="107" t="s">
        <v>110</v>
      </c>
      <c r="D94" s="105">
        <f>SUBTOTAL(9,D86:D93)</f>
        <v>-113726.43</v>
      </c>
      <c r="E94" s="103"/>
      <c r="F94" s="103"/>
    </row>
    <row r="95" spans="1:6" ht="38.25" hidden="1" outlineLevel="2">
      <c r="A95" s="101">
        <v>4898063</v>
      </c>
      <c r="B95" s="102">
        <v>40230</v>
      </c>
      <c r="C95" s="103" t="s">
        <v>89</v>
      </c>
      <c r="D95" s="105">
        <v>0</v>
      </c>
      <c r="E95" s="103" t="s">
        <v>124</v>
      </c>
      <c r="F95" s="103" t="s">
        <v>123</v>
      </c>
    </row>
    <row r="96" spans="1:6" ht="25.5" hidden="1" outlineLevel="2">
      <c r="A96" s="101">
        <v>4924068</v>
      </c>
      <c r="B96" s="102">
        <v>40230</v>
      </c>
      <c r="C96" s="103" t="s">
        <v>89</v>
      </c>
      <c r="D96" s="105">
        <v>-1616.33</v>
      </c>
      <c r="E96" s="103" t="s">
        <v>125</v>
      </c>
      <c r="F96" s="103" t="s">
        <v>125</v>
      </c>
    </row>
    <row r="97" spans="1:6" ht="25.5" hidden="1" outlineLevel="2">
      <c r="A97" s="101">
        <v>4924079</v>
      </c>
      <c r="B97" s="102">
        <v>40230</v>
      </c>
      <c r="C97" s="103" t="s">
        <v>89</v>
      </c>
      <c r="D97" s="105">
        <v>-5448</v>
      </c>
      <c r="E97" s="103" t="s">
        <v>126</v>
      </c>
      <c r="F97" s="103" t="s">
        <v>126</v>
      </c>
    </row>
    <row r="98" spans="1:6" ht="25.5" hidden="1" outlineLevel="2">
      <c r="A98" s="101">
        <v>4945296</v>
      </c>
      <c r="B98" s="102">
        <v>40230</v>
      </c>
      <c r="C98" s="103" t="s">
        <v>89</v>
      </c>
      <c r="D98" s="105">
        <v>0</v>
      </c>
      <c r="E98" s="103" t="s">
        <v>128</v>
      </c>
      <c r="F98" s="103" t="s">
        <v>127</v>
      </c>
    </row>
    <row r="99" spans="1:6" ht="25.5" hidden="1" outlineLevel="2">
      <c r="A99" s="101">
        <v>4945296</v>
      </c>
      <c r="B99" s="102">
        <v>40230</v>
      </c>
      <c r="C99" s="103" t="s">
        <v>89</v>
      </c>
      <c r="D99" s="105">
        <v>0</v>
      </c>
      <c r="E99" s="103" t="s">
        <v>128</v>
      </c>
      <c r="F99" s="103" t="s">
        <v>127</v>
      </c>
    </row>
    <row r="100" spans="1:6" ht="25.5" hidden="1" outlineLevel="2">
      <c r="A100" s="101">
        <v>4945296</v>
      </c>
      <c r="B100" s="102">
        <v>40230</v>
      </c>
      <c r="C100" s="103" t="s">
        <v>89</v>
      </c>
      <c r="D100" s="105">
        <v>0</v>
      </c>
      <c r="E100" s="103" t="s">
        <v>128</v>
      </c>
      <c r="F100" s="103" t="s">
        <v>127</v>
      </c>
    </row>
    <row r="101" spans="1:6" ht="25.5" hidden="1" outlineLevel="2">
      <c r="A101" s="101">
        <v>4945296</v>
      </c>
      <c r="B101" s="102">
        <v>40230</v>
      </c>
      <c r="C101" s="103" t="s">
        <v>89</v>
      </c>
      <c r="D101" s="105">
        <v>0</v>
      </c>
      <c r="E101" s="103" t="s">
        <v>128</v>
      </c>
      <c r="F101" s="103" t="s">
        <v>127</v>
      </c>
    </row>
    <row r="102" spans="1:6" ht="38.25" hidden="1" outlineLevel="2">
      <c r="A102" s="101">
        <v>4962985</v>
      </c>
      <c r="B102" s="102">
        <v>40230</v>
      </c>
      <c r="C102" s="103" t="s">
        <v>89</v>
      </c>
      <c r="D102" s="105">
        <v>-10282.6</v>
      </c>
      <c r="E102" s="103" t="s">
        <v>137</v>
      </c>
      <c r="F102" s="103" t="s">
        <v>122</v>
      </c>
    </row>
    <row r="103" spans="1:6" ht="38.25" hidden="1" outlineLevel="2">
      <c r="A103" s="101">
        <v>4963202</v>
      </c>
      <c r="B103" s="102">
        <v>40230</v>
      </c>
      <c r="C103" s="103" t="s">
        <v>89</v>
      </c>
      <c r="D103" s="105">
        <v>0</v>
      </c>
      <c r="E103" s="103" t="s">
        <v>128</v>
      </c>
      <c r="F103" s="103" t="s">
        <v>129</v>
      </c>
    </row>
    <row r="104" spans="1:6" ht="15" outlineLevel="1" collapsed="1">
      <c r="A104" s="101"/>
      <c r="B104" s="102"/>
      <c r="C104" s="107" t="s">
        <v>111</v>
      </c>
      <c r="D104" s="105">
        <f>SUBTOTAL(9,D95:D103)</f>
        <v>-17346.93</v>
      </c>
      <c r="E104" s="103"/>
      <c r="F104" s="103"/>
    </row>
    <row r="105" spans="1:6" ht="38.25" hidden="1" outlineLevel="2">
      <c r="A105" s="101">
        <v>4898063</v>
      </c>
      <c r="B105" s="102">
        <v>40230</v>
      </c>
      <c r="C105" s="103" t="s">
        <v>90</v>
      </c>
      <c r="D105" s="105">
        <v>-1977.39</v>
      </c>
      <c r="E105" s="103" t="s">
        <v>124</v>
      </c>
      <c r="F105" s="103" t="s">
        <v>123</v>
      </c>
    </row>
    <row r="106" spans="1:6" ht="25.5" hidden="1" outlineLevel="2">
      <c r="A106" s="101">
        <v>4924068</v>
      </c>
      <c r="B106" s="102">
        <v>40230</v>
      </c>
      <c r="C106" s="103" t="s">
        <v>90</v>
      </c>
      <c r="D106" s="105">
        <v>-9427.91</v>
      </c>
      <c r="E106" s="103" t="s">
        <v>125</v>
      </c>
      <c r="F106" s="103" t="s">
        <v>125</v>
      </c>
    </row>
    <row r="107" spans="1:6" ht="25.5" hidden="1" outlineLevel="2">
      <c r="A107" s="101">
        <v>4924079</v>
      </c>
      <c r="B107" s="102">
        <v>40230</v>
      </c>
      <c r="C107" s="103" t="s">
        <v>90</v>
      </c>
      <c r="D107" s="105">
        <v>-21164.5</v>
      </c>
      <c r="E107" s="103" t="s">
        <v>126</v>
      </c>
      <c r="F107" s="103" t="s">
        <v>126</v>
      </c>
    </row>
    <row r="108" spans="1:6" ht="25.5" hidden="1" outlineLevel="2">
      <c r="A108" s="101">
        <v>4945296</v>
      </c>
      <c r="B108" s="102">
        <v>40230</v>
      </c>
      <c r="C108" s="103" t="s">
        <v>90</v>
      </c>
      <c r="D108" s="105">
        <v>0</v>
      </c>
      <c r="E108" s="103" t="s">
        <v>128</v>
      </c>
      <c r="F108" s="103" t="s">
        <v>127</v>
      </c>
    </row>
    <row r="109" spans="1:6" ht="25.5" hidden="1" outlineLevel="2">
      <c r="A109" s="101">
        <v>4945296</v>
      </c>
      <c r="B109" s="102">
        <v>40230</v>
      </c>
      <c r="C109" s="103" t="s">
        <v>90</v>
      </c>
      <c r="D109" s="105">
        <v>0</v>
      </c>
      <c r="E109" s="103" t="s">
        <v>128</v>
      </c>
      <c r="F109" s="103" t="s">
        <v>127</v>
      </c>
    </row>
    <row r="110" spans="1:6" ht="25.5" hidden="1" outlineLevel="2">
      <c r="A110" s="101">
        <v>4945296</v>
      </c>
      <c r="B110" s="102">
        <v>40230</v>
      </c>
      <c r="C110" s="103" t="s">
        <v>90</v>
      </c>
      <c r="D110" s="105">
        <v>0</v>
      </c>
      <c r="E110" s="103" t="s">
        <v>128</v>
      </c>
      <c r="F110" s="103" t="s">
        <v>127</v>
      </c>
    </row>
    <row r="111" spans="1:6" ht="25.5" hidden="1" outlineLevel="2">
      <c r="A111" s="101">
        <v>4945296</v>
      </c>
      <c r="B111" s="102">
        <v>40230</v>
      </c>
      <c r="C111" s="103" t="s">
        <v>90</v>
      </c>
      <c r="D111" s="105">
        <v>0</v>
      </c>
      <c r="E111" s="103" t="s">
        <v>128</v>
      </c>
      <c r="F111" s="103" t="s">
        <v>127</v>
      </c>
    </row>
    <row r="112" spans="1:6" ht="38.25" hidden="1" outlineLevel="2">
      <c r="A112" s="101">
        <v>4963202</v>
      </c>
      <c r="B112" s="102">
        <v>40230</v>
      </c>
      <c r="C112" s="103" t="s">
        <v>90</v>
      </c>
      <c r="D112" s="105">
        <v>0</v>
      </c>
      <c r="E112" s="103" t="s">
        <v>128</v>
      </c>
      <c r="F112" s="103" t="s">
        <v>129</v>
      </c>
    </row>
    <row r="113" spans="1:6" ht="15" outlineLevel="1" collapsed="1">
      <c r="A113" s="101"/>
      <c r="B113" s="102"/>
      <c r="C113" s="107" t="s">
        <v>112</v>
      </c>
      <c r="D113" s="105">
        <f>SUBTOTAL(9,D105:D112)</f>
        <v>-32569.8</v>
      </c>
      <c r="E113" s="103"/>
      <c r="F113" s="103"/>
    </row>
    <row r="114" spans="1:6" ht="25.5" hidden="1" outlineLevel="2">
      <c r="A114" s="101">
        <v>4924079</v>
      </c>
      <c r="B114" s="102">
        <v>40230</v>
      </c>
      <c r="C114" s="103" t="s">
        <v>91</v>
      </c>
      <c r="D114" s="105">
        <v>0</v>
      </c>
      <c r="E114" s="103" t="s">
        <v>126</v>
      </c>
      <c r="F114" s="103" t="s">
        <v>126</v>
      </c>
    </row>
    <row r="115" spans="1:6" ht="25.5" hidden="1" outlineLevel="2">
      <c r="A115" s="101">
        <v>4945296</v>
      </c>
      <c r="B115" s="102">
        <v>40230</v>
      </c>
      <c r="C115" s="103" t="s">
        <v>91</v>
      </c>
      <c r="D115" s="105">
        <v>0</v>
      </c>
      <c r="E115" s="103" t="s">
        <v>128</v>
      </c>
      <c r="F115" s="103" t="s">
        <v>127</v>
      </c>
    </row>
    <row r="116" spans="1:6" ht="25.5" hidden="1" outlineLevel="2">
      <c r="A116" s="101">
        <v>4945296</v>
      </c>
      <c r="B116" s="102">
        <v>40230</v>
      </c>
      <c r="C116" s="103" t="s">
        <v>91</v>
      </c>
      <c r="D116" s="105">
        <v>0</v>
      </c>
      <c r="E116" s="103" t="s">
        <v>128</v>
      </c>
      <c r="F116" s="103" t="s">
        <v>127</v>
      </c>
    </row>
    <row r="117" spans="1:6" ht="25.5" hidden="1" outlineLevel="2">
      <c r="A117" s="101">
        <v>4945296</v>
      </c>
      <c r="B117" s="102">
        <v>40230</v>
      </c>
      <c r="C117" s="103" t="s">
        <v>91</v>
      </c>
      <c r="D117" s="105">
        <v>0</v>
      </c>
      <c r="E117" s="103" t="s">
        <v>128</v>
      </c>
      <c r="F117" s="103" t="s">
        <v>127</v>
      </c>
    </row>
    <row r="118" spans="1:6" ht="25.5" hidden="1" outlineLevel="2">
      <c r="A118" s="101">
        <v>4945296</v>
      </c>
      <c r="B118" s="102">
        <v>40230</v>
      </c>
      <c r="C118" s="103" t="s">
        <v>91</v>
      </c>
      <c r="D118" s="105">
        <v>0</v>
      </c>
      <c r="E118" s="103" t="s">
        <v>128</v>
      </c>
      <c r="F118" s="103" t="s">
        <v>127</v>
      </c>
    </row>
    <row r="119" spans="1:6" ht="38.25" hidden="1" outlineLevel="2">
      <c r="A119" s="101">
        <v>4963202</v>
      </c>
      <c r="B119" s="102">
        <v>40230</v>
      </c>
      <c r="C119" s="103" t="s">
        <v>91</v>
      </c>
      <c r="D119" s="105">
        <v>0</v>
      </c>
      <c r="E119" s="103" t="s">
        <v>128</v>
      </c>
      <c r="F119" s="103" t="s">
        <v>129</v>
      </c>
    </row>
    <row r="120" spans="1:6" ht="15" outlineLevel="1" collapsed="1">
      <c r="A120" s="101"/>
      <c r="B120" s="102"/>
      <c r="C120" s="107" t="s">
        <v>113</v>
      </c>
      <c r="D120" s="105">
        <f>SUBTOTAL(9,D114:D119)</f>
        <v>0</v>
      </c>
      <c r="E120" s="103"/>
      <c r="F120" s="103"/>
    </row>
    <row r="121" spans="1:6" ht="38.25" hidden="1" outlineLevel="2">
      <c r="A121" s="101">
        <v>4898063</v>
      </c>
      <c r="B121" s="102">
        <v>40230</v>
      </c>
      <c r="C121" s="103" t="s">
        <v>92</v>
      </c>
      <c r="D121" s="105">
        <v>-11853.88</v>
      </c>
      <c r="E121" s="103" t="s">
        <v>124</v>
      </c>
      <c r="F121" s="103" t="s">
        <v>123</v>
      </c>
    </row>
    <row r="122" spans="1:6" ht="25.5" hidden="1" outlineLevel="2">
      <c r="A122" s="101">
        <v>4924068</v>
      </c>
      <c r="B122" s="102">
        <v>40230</v>
      </c>
      <c r="C122" s="103" t="s">
        <v>92</v>
      </c>
      <c r="D122" s="105">
        <v>-6418.15</v>
      </c>
      <c r="E122" s="103" t="s">
        <v>125</v>
      </c>
      <c r="F122" s="103" t="s">
        <v>125</v>
      </c>
    </row>
    <row r="123" spans="1:6" ht="25.5" hidden="1" outlineLevel="2">
      <c r="A123" s="101">
        <v>4924079</v>
      </c>
      <c r="B123" s="102">
        <v>40230</v>
      </c>
      <c r="C123" s="103" t="s">
        <v>92</v>
      </c>
      <c r="D123" s="105">
        <v>-11465</v>
      </c>
      <c r="E123" s="103" t="s">
        <v>126</v>
      </c>
      <c r="F123" s="103" t="s">
        <v>126</v>
      </c>
    </row>
    <row r="124" spans="1:6" ht="25.5" hidden="1" outlineLevel="2">
      <c r="A124" s="101">
        <v>4945296</v>
      </c>
      <c r="B124" s="102">
        <v>40230</v>
      </c>
      <c r="C124" s="103" t="s">
        <v>92</v>
      </c>
      <c r="D124" s="105">
        <v>-17877</v>
      </c>
      <c r="E124" s="103" t="s">
        <v>128</v>
      </c>
      <c r="F124" s="103" t="s">
        <v>127</v>
      </c>
    </row>
    <row r="125" spans="1:6" ht="25.5" hidden="1" outlineLevel="2">
      <c r="A125" s="101">
        <v>4945296</v>
      </c>
      <c r="B125" s="102">
        <v>40230</v>
      </c>
      <c r="C125" s="103" t="s">
        <v>92</v>
      </c>
      <c r="D125" s="105">
        <v>17877</v>
      </c>
      <c r="E125" s="103" t="s">
        <v>128</v>
      </c>
      <c r="F125" s="103" t="s">
        <v>127</v>
      </c>
    </row>
    <row r="126" spans="1:6" ht="25.5" hidden="1" outlineLevel="2">
      <c r="A126" s="101">
        <v>4945296</v>
      </c>
      <c r="B126" s="102">
        <v>40230</v>
      </c>
      <c r="C126" s="103" t="s">
        <v>92</v>
      </c>
      <c r="D126" s="105">
        <v>17877</v>
      </c>
      <c r="E126" s="103" t="s">
        <v>128</v>
      </c>
      <c r="F126" s="103" t="s">
        <v>127</v>
      </c>
    </row>
    <row r="127" spans="1:6" ht="25.5" hidden="1" outlineLevel="2">
      <c r="A127" s="101">
        <v>4945296</v>
      </c>
      <c r="B127" s="102">
        <v>40230</v>
      </c>
      <c r="C127" s="103" t="s">
        <v>92</v>
      </c>
      <c r="D127" s="105">
        <v>-17877</v>
      </c>
      <c r="E127" s="103" t="s">
        <v>128</v>
      </c>
      <c r="F127" s="103" t="s">
        <v>127</v>
      </c>
    </row>
    <row r="128" spans="1:6" ht="38.25" hidden="1" outlineLevel="2">
      <c r="A128" s="101">
        <v>4963202</v>
      </c>
      <c r="B128" s="102">
        <v>40230</v>
      </c>
      <c r="C128" s="103" t="s">
        <v>92</v>
      </c>
      <c r="D128" s="105">
        <v>-17877</v>
      </c>
      <c r="E128" s="103" t="s">
        <v>128</v>
      </c>
      <c r="F128" s="103" t="s">
        <v>129</v>
      </c>
    </row>
    <row r="129" spans="1:6" ht="15" outlineLevel="1" collapsed="1">
      <c r="A129" s="101"/>
      <c r="B129" s="102"/>
      <c r="C129" s="107" t="s">
        <v>114</v>
      </c>
      <c r="D129" s="105">
        <f>SUBTOTAL(9,D121:D128)</f>
        <v>-47614.03</v>
      </c>
      <c r="E129" s="103"/>
      <c r="F129" s="103"/>
    </row>
    <row r="130" spans="1:6" ht="25.5" hidden="1" outlineLevel="2">
      <c r="A130" s="101">
        <v>4924079</v>
      </c>
      <c r="B130" s="102">
        <v>40230</v>
      </c>
      <c r="C130" s="103" t="s">
        <v>93</v>
      </c>
      <c r="D130" s="105">
        <v>0</v>
      </c>
      <c r="E130" s="103" t="s">
        <v>126</v>
      </c>
      <c r="F130" s="103" t="s">
        <v>126</v>
      </c>
    </row>
    <row r="131" spans="1:6" ht="15" outlineLevel="1" collapsed="1">
      <c r="A131" s="101"/>
      <c r="B131" s="102"/>
      <c r="C131" s="107" t="s">
        <v>115</v>
      </c>
      <c r="D131" s="105">
        <f>SUBTOTAL(9,D130:D130)</f>
        <v>0</v>
      </c>
      <c r="E131" s="103"/>
      <c r="F131" s="103"/>
    </row>
    <row r="132" spans="1:6" ht="25.5" hidden="1" outlineLevel="2">
      <c r="A132" s="101">
        <v>4924079</v>
      </c>
      <c r="B132" s="102">
        <v>40230</v>
      </c>
      <c r="C132" s="103" t="s">
        <v>94</v>
      </c>
      <c r="D132" s="105">
        <v>0</v>
      </c>
      <c r="E132" s="103" t="s">
        <v>126</v>
      </c>
      <c r="F132" s="103" t="s">
        <v>126</v>
      </c>
    </row>
    <row r="133" spans="1:6" ht="15" outlineLevel="1" collapsed="1">
      <c r="A133" s="101"/>
      <c r="B133" s="102"/>
      <c r="C133" s="107" t="s">
        <v>116</v>
      </c>
      <c r="D133" s="105">
        <f>SUBTOTAL(9,D132:D132)</f>
        <v>0</v>
      </c>
      <c r="E133" s="103"/>
      <c r="F133" s="103"/>
    </row>
    <row r="134" spans="1:6" ht="15" hidden="1" outlineLevel="2">
      <c r="A134" s="101">
        <v>4945608</v>
      </c>
      <c r="B134" s="102">
        <v>40230</v>
      </c>
      <c r="C134" s="103" t="s">
        <v>138</v>
      </c>
      <c r="D134" s="105">
        <v>2128.5</v>
      </c>
      <c r="E134" s="103" t="s">
        <v>139</v>
      </c>
      <c r="F134" s="103" t="s">
        <v>131</v>
      </c>
    </row>
    <row r="135" spans="1:6" ht="15" outlineLevel="1" collapsed="1">
      <c r="A135" s="101"/>
      <c r="B135" s="102"/>
      <c r="C135" s="107" t="s">
        <v>143</v>
      </c>
      <c r="D135" s="105">
        <f>SUBTOTAL(9,D134:D134)</f>
        <v>2128.5</v>
      </c>
      <c r="E135" s="103"/>
      <c r="F135" s="103"/>
    </row>
    <row r="136" spans="1:6" ht="25.5" hidden="1" outlineLevel="2">
      <c r="A136" s="101">
        <v>4924079</v>
      </c>
      <c r="B136" s="102">
        <v>40230</v>
      </c>
      <c r="C136" s="103" t="s">
        <v>95</v>
      </c>
      <c r="D136" s="105">
        <v>-18142</v>
      </c>
      <c r="E136" s="103" t="s">
        <v>126</v>
      </c>
      <c r="F136" s="103" t="s">
        <v>126</v>
      </c>
    </row>
    <row r="137" spans="1:6" ht="15" outlineLevel="1" collapsed="1">
      <c r="A137" s="101"/>
      <c r="B137" s="102"/>
      <c r="C137" s="107" t="s">
        <v>117</v>
      </c>
      <c r="D137" s="105">
        <f>SUBTOTAL(9,D136:D136)</f>
        <v>-18142</v>
      </c>
      <c r="E137" s="103"/>
      <c r="F137" s="103"/>
    </row>
    <row r="138" spans="1:6" ht="25.5" hidden="1" outlineLevel="2">
      <c r="A138" s="101">
        <v>4924079</v>
      </c>
      <c r="B138" s="102">
        <v>40230</v>
      </c>
      <c r="C138" s="103" t="s">
        <v>96</v>
      </c>
      <c r="D138" s="105">
        <v>0</v>
      </c>
      <c r="E138" s="103" t="s">
        <v>126</v>
      </c>
      <c r="F138" s="103" t="s">
        <v>126</v>
      </c>
    </row>
    <row r="139" spans="1:6" ht="15" outlineLevel="1" collapsed="1">
      <c r="A139" s="101"/>
      <c r="B139" s="102"/>
      <c r="C139" s="107" t="s">
        <v>118</v>
      </c>
      <c r="D139" s="105">
        <f>SUBTOTAL(9,D138:D138)</f>
        <v>0</v>
      </c>
      <c r="E139" s="103"/>
      <c r="F139" s="103"/>
    </row>
    <row r="140" spans="1:6" ht="25.5" hidden="1" outlineLevel="2">
      <c r="A140" s="101">
        <v>4945608</v>
      </c>
      <c r="B140" s="102">
        <v>40230</v>
      </c>
      <c r="C140" s="103" t="s">
        <v>140</v>
      </c>
      <c r="D140" s="105">
        <v>-15267.86</v>
      </c>
      <c r="E140" s="103" t="s">
        <v>135</v>
      </c>
      <c r="F140" s="103" t="s">
        <v>131</v>
      </c>
    </row>
    <row r="141" spans="1:6" ht="15" outlineLevel="1" collapsed="1">
      <c r="A141" s="101"/>
      <c r="B141" s="102"/>
      <c r="C141" s="107" t="s">
        <v>144</v>
      </c>
      <c r="D141" s="105">
        <f>SUBTOTAL(9,D140:D140)</f>
        <v>-15267.86</v>
      </c>
      <c r="E141" s="103"/>
      <c r="F141" s="103"/>
    </row>
    <row r="142" spans="1:6" ht="25.5" hidden="1" outlineLevel="2">
      <c r="A142" s="101">
        <v>4924079</v>
      </c>
      <c r="B142" s="102">
        <v>40230</v>
      </c>
      <c r="C142" s="103" t="s">
        <v>97</v>
      </c>
      <c r="D142" s="105">
        <v>-4698</v>
      </c>
      <c r="E142" s="103" t="s">
        <v>126</v>
      </c>
      <c r="F142" s="103" t="s">
        <v>126</v>
      </c>
    </row>
    <row r="143" spans="1:6" ht="25.5" hidden="1" outlineLevel="2">
      <c r="A143" s="101">
        <v>4945608</v>
      </c>
      <c r="B143" s="102">
        <v>40230</v>
      </c>
      <c r="C143" s="103" t="s">
        <v>97</v>
      </c>
      <c r="D143" s="105">
        <v>493.8</v>
      </c>
      <c r="E143" s="103" t="s">
        <v>141</v>
      </c>
      <c r="F143" s="103" t="s">
        <v>131</v>
      </c>
    </row>
    <row r="144" ht="15" hidden="1" outlineLevel="2"/>
    <row r="145" ht="15" hidden="1" outlineLevel="2"/>
    <row r="146" ht="15" hidden="1" outlineLevel="2"/>
    <row r="147" ht="15" hidden="1" outlineLevel="2"/>
    <row r="148" ht="15" hidden="1" outlineLevel="2"/>
    <row r="149" ht="15" hidden="1" outlineLevel="2"/>
    <row r="150" ht="15" hidden="1" outlineLevel="2"/>
    <row r="151" ht="15" hidden="1" outlineLevel="2"/>
    <row r="152" ht="15" hidden="1" outlineLevel="2"/>
    <row r="153" ht="15" hidden="1" outlineLevel="2"/>
    <row r="154" ht="15" hidden="1" outlineLevel="2"/>
    <row r="155" ht="15" hidden="1" outlineLevel="2"/>
    <row r="156" ht="15" hidden="1" outlineLevel="2"/>
    <row r="157" ht="15" hidden="1" outlineLevel="2"/>
    <row r="158" ht="15" hidden="1" outlineLevel="2"/>
    <row r="159" ht="15" hidden="1" outlineLevel="2"/>
    <row r="160" ht="15" hidden="1" outlineLevel="2"/>
    <row r="161" ht="15" hidden="1" outlineLevel="2"/>
    <row r="162" ht="15" hidden="1" outlineLevel="2"/>
    <row r="163" ht="15" hidden="1" outlineLevel="2"/>
    <row r="164" ht="15" hidden="1" outlineLevel="2"/>
    <row r="165" ht="15" hidden="1" outlineLevel="2"/>
    <row r="166" ht="15" hidden="1" outlineLevel="2"/>
    <row r="167" ht="15" hidden="1" outlineLevel="2"/>
    <row r="168" ht="15" hidden="1" outlineLevel="2"/>
    <row r="169" ht="15" hidden="1" outlineLevel="2"/>
    <row r="170" ht="15" hidden="1" outlineLevel="2"/>
    <row r="171" ht="15" hidden="1" outlineLevel="2"/>
    <row r="172" ht="15" hidden="1" outlineLevel="2"/>
    <row r="173" ht="15" hidden="1" outlineLevel="2"/>
    <row r="174" ht="15" hidden="1" outlineLevel="2"/>
    <row r="175" ht="15" hidden="1" outlineLevel="2"/>
    <row r="176" ht="15" hidden="1" outlineLevel="2"/>
    <row r="177" ht="15" hidden="1" outlineLevel="2"/>
    <row r="178" ht="15" hidden="1" outlineLevel="2"/>
    <row r="179" ht="15" hidden="1" outlineLevel="2"/>
    <row r="180" ht="15" hidden="1" outlineLevel="2"/>
    <row r="181" ht="15" hidden="1" outlineLevel="2"/>
    <row r="182" ht="15" hidden="1" outlineLevel="2"/>
    <row r="183" ht="15" hidden="1" outlineLevel="2"/>
    <row r="184" ht="15" hidden="1" outlineLevel="2"/>
    <row r="185" ht="15" hidden="1" outlineLevel="2"/>
    <row r="186" ht="15" hidden="1" outlineLevel="2"/>
    <row r="187" ht="15" hidden="1" outlineLevel="2"/>
    <row r="188" ht="15" hidden="1" outlineLevel="2"/>
    <row r="189" ht="15" hidden="1" outlineLevel="2"/>
    <row r="190" ht="15" hidden="1" outlineLevel="2"/>
    <row r="191" ht="15" hidden="1" outlineLevel="2"/>
    <row r="192" ht="15" hidden="1" outlineLevel="2"/>
    <row r="193" ht="15" hidden="1" outlineLevel="2"/>
    <row r="194" ht="15" hidden="1" outlineLevel="2"/>
    <row r="195" ht="15" hidden="1" outlineLevel="2"/>
    <row r="196" ht="15" hidden="1" outlineLevel="2"/>
    <row r="197" ht="15" hidden="1" outlineLevel="2"/>
    <row r="198" ht="15" hidden="1" outlineLevel="2"/>
    <row r="199" ht="15" hidden="1" outlineLevel="2"/>
    <row r="200" ht="15" hidden="1" outlineLevel="2"/>
    <row r="201" ht="15" hidden="1" outlineLevel="2"/>
    <row r="202" ht="15" hidden="1" outlineLevel="2"/>
    <row r="203" ht="15" hidden="1" outlineLevel="2"/>
    <row r="204" ht="15" hidden="1" outlineLevel="2"/>
    <row r="205" ht="15" hidden="1" outlineLevel="2"/>
    <row r="206" ht="15" hidden="1" outlineLevel="2"/>
    <row r="207" ht="15" hidden="1" outlineLevel="2"/>
    <row r="208" ht="15" hidden="1" outlineLevel="2"/>
    <row r="209" ht="15" hidden="1" outlineLevel="2"/>
    <row r="210" ht="15" hidden="1" outlineLevel="2"/>
    <row r="211" ht="15" hidden="1" outlineLevel="2"/>
    <row r="212" ht="15" hidden="1" outlineLevel="2"/>
    <row r="213" ht="15" hidden="1" outlineLevel="2"/>
    <row r="214" ht="15" hidden="1" outlineLevel="2"/>
    <row r="215" ht="15" hidden="1" outlineLevel="2"/>
    <row r="216" ht="15" hidden="1" outlineLevel="2"/>
    <row r="217" ht="15" hidden="1" outlineLevel="2"/>
    <row r="218" ht="15" hidden="1" outlineLevel="2"/>
    <row r="219" ht="15" hidden="1" outlineLevel="2"/>
    <row r="220" ht="15" hidden="1" outlineLevel="2"/>
    <row r="221" ht="15" hidden="1" outlineLevel="2"/>
    <row r="222" ht="15" hidden="1" outlineLevel="2"/>
    <row r="223" ht="15" hidden="1" outlineLevel="2"/>
    <row r="224" ht="15" hidden="1" outlineLevel="2"/>
    <row r="225" ht="15" hidden="1" outlineLevel="2"/>
    <row r="226" ht="15" hidden="1" outlineLevel="2"/>
    <row r="227" ht="15" hidden="1" outlineLevel="2"/>
    <row r="228" ht="15" hidden="1" outlineLevel="2"/>
    <row r="229" ht="15" hidden="1" outlineLevel="2"/>
    <row r="230" ht="15" hidden="1" outlineLevel="2"/>
    <row r="231" ht="15" hidden="1" outlineLevel="2"/>
    <row r="232" ht="15" hidden="1" outlineLevel="2"/>
    <row r="233" ht="15" hidden="1" outlineLevel="2"/>
    <row r="234" ht="15" hidden="1" outlineLevel="2"/>
    <row r="235" ht="15" hidden="1" outlineLevel="2"/>
    <row r="236" ht="15" hidden="1" outlineLevel="2"/>
    <row r="237" ht="15" hidden="1" outlineLevel="2"/>
    <row r="238" ht="15" hidden="1" outlineLevel="2"/>
    <row r="239" ht="15" hidden="1" outlineLevel="2"/>
    <row r="240" ht="15" hidden="1" outlineLevel="2"/>
    <row r="241" ht="15" hidden="1" outlineLevel="2"/>
    <row r="242" ht="15" hidden="1" outlineLevel="2"/>
    <row r="243" ht="15" hidden="1" outlineLevel="2"/>
    <row r="244" ht="15" hidden="1" outlineLevel="2"/>
    <row r="245" ht="15" hidden="1" outlineLevel="2"/>
    <row r="246" ht="15" hidden="1" outlineLevel="2"/>
    <row r="247" ht="15" hidden="1" outlineLevel="2"/>
    <row r="248" ht="15" hidden="1" outlineLevel="2"/>
    <row r="249" ht="15" hidden="1" outlineLevel="2"/>
    <row r="250" ht="15" hidden="1" outlineLevel="2"/>
    <row r="251" ht="15" hidden="1" outlineLevel="2"/>
    <row r="252" ht="15" hidden="1" outlineLevel="2"/>
    <row r="253" ht="15" hidden="1" outlineLevel="2"/>
    <row r="254" ht="15" hidden="1" outlineLevel="2"/>
    <row r="255" ht="15" hidden="1" outlineLevel="2"/>
    <row r="256" ht="15" hidden="1" outlineLevel="2"/>
    <row r="257" ht="15" hidden="1" outlineLevel="2"/>
    <row r="258" ht="15" hidden="1" outlineLevel="2"/>
    <row r="259" ht="15" hidden="1" outlineLevel="2"/>
    <row r="260" ht="15" hidden="1" outlineLevel="2"/>
    <row r="261" ht="15" hidden="1" outlineLevel="2"/>
    <row r="262" ht="15" hidden="1" outlineLevel="2"/>
    <row r="263" ht="15" hidden="1" outlineLevel="2"/>
    <row r="264" ht="15" hidden="1" outlineLevel="2"/>
    <row r="265" ht="15" hidden="1" outlineLevel="2"/>
    <row r="266" ht="15" hidden="1" outlineLevel="2"/>
    <row r="267" ht="15" hidden="1" outlineLevel="2"/>
    <row r="268" ht="15" hidden="1" outlineLevel="2"/>
    <row r="269" ht="15" hidden="1" outlineLevel="2"/>
    <row r="270" ht="15" hidden="1" outlineLevel="2"/>
    <row r="271" ht="15" hidden="1" outlineLevel="2"/>
    <row r="272" ht="15" hidden="1" outlineLevel="2"/>
    <row r="273" ht="15" hidden="1" outlineLevel="2"/>
    <row r="274" ht="15" hidden="1" outlineLevel="2"/>
    <row r="275" ht="15" hidden="1" outlineLevel="2"/>
    <row r="276" ht="15" hidden="1" outlineLevel="2"/>
    <row r="277" ht="15" hidden="1" outlineLevel="2"/>
    <row r="278" ht="15" hidden="1" outlineLevel="2"/>
    <row r="279" ht="15" hidden="1" outlineLevel="2"/>
    <row r="280" ht="15" hidden="1" outlineLevel="2"/>
    <row r="281" ht="15" hidden="1" outlineLevel="2"/>
    <row r="282" ht="15" hidden="1" outlineLevel="2"/>
    <row r="283" ht="15" hidden="1" outlineLevel="2"/>
    <row r="284" ht="15" hidden="1" outlineLevel="2"/>
    <row r="285" ht="15" hidden="1" outlineLevel="2"/>
    <row r="286" ht="15" hidden="1" outlineLevel="2"/>
    <row r="287" ht="15" hidden="1" outlineLevel="2"/>
    <row r="288" ht="15" hidden="1" outlineLevel="2"/>
    <row r="289" ht="15" hidden="1" outlineLevel="2"/>
    <row r="290" ht="15" hidden="1" outlineLevel="2"/>
    <row r="291" ht="15" hidden="1" outlineLevel="2"/>
    <row r="292" ht="15" hidden="1" outlineLevel="2"/>
    <row r="293" ht="15" hidden="1" outlineLevel="2"/>
    <row r="294" ht="15" hidden="1" outlineLevel="2"/>
    <row r="295" ht="15" hidden="1" outlineLevel="2"/>
    <row r="296" ht="15" hidden="1" outlineLevel="2"/>
    <row r="297" ht="15" hidden="1" outlineLevel="2"/>
    <row r="298" ht="15" hidden="1" outlineLevel="2"/>
    <row r="299" ht="15" hidden="1" outlineLevel="2"/>
    <row r="300" ht="15" hidden="1" outlineLevel="2"/>
    <row r="301" ht="15" hidden="1" outlineLevel="2"/>
    <row r="302" ht="15" hidden="1" outlineLevel="2"/>
    <row r="303" ht="15" hidden="1" outlineLevel="2"/>
    <row r="304" ht="15" hidden="1" outlineLevel="2"/>
    <row r="305" ht="15" hidden="1" outlineLevel="2"/>
    <row r="306" ht="15" hidden="1" outlineLevel="2"/>
    <row r="307" ht="15" hidden="1" outlineLevel="2"/>
    <row r="308" ht="15" hidden="1" outlineLevel="2"/>
    <row r="309" ht="15" hidden="1" outlineLevel="2"/>
    <row r="310" ht="15" hidden="1" outlineLevel="2"/>
    <row r="311" ht="15" hidden="1" outlineLevel="2"/>
    <row r="312" ht="15" hidden="1" outlineLevel="2"/>
    <row r="313" ht="15" hidden="1" outlineLevel="2"/>
    <row r="314" ht="15" hidden="1" outlineLevel="2"/>
    <row r="315" ht="15" hidden="1" outlineLevel="2"/>
    <row r="316" ht="15" hidden="1" outlineLevel="2"/>
    <row r="317" ht="15" hidden="1" outlineLevel="2"/>
    <row r="318" ht="15" hidden="1" outlineLevel="2"/>
    <row r="319" ht="15" hidden="1" outlineLevel="2"/>
    <row r="320" ht="15" hidden="1" outlineLevel="2"/>
    <row r="321" ht="15" hidden="1" outlineLevel="2"/>
    <row r="322" ht="15" hidden="1" outlineLevel="2"/>
    <row r="323" ht="15" hidden="1" outlineLevel="2"/>
    <row r="324" ht="15" hidden="1" outlineLevel="2"/>
    <row r="325" ht="15" hidden="1" outlineLevel="2"/>
    <row r="326" ht="15" hidden="1" outlineLevel="2"/>
    <row r="327" ht="15" hidden="1" outlineLevel="2"/>
    <row r="328" ht="15" hidden="1" outlineLevel="2"/>
    <row r="329" ht="15" hidden="1" outlineLevel="2"/>
    <row r="330" ht="15" hidden="1" outlineLevel="2"/>
    <row r="331" ht="15" hidden="1" outlineLevel="2"/>
    <row r="332" ht="15" hidden="1" outlineLevel="2"/>
    <row r="333" ht="15" hidden="1" outlineLevel="2"/>
    <row r="334" ht="15" hidden="1" outlineLevel="2"/>
    <row r="335" ht="15" hidden="1" outlineLevel="2"/>
    <row r="336" ht="15" hidden="1" outlineLevel="2"/>
    <row r="337" ht="15" hidden="1" outlineLevel="2"/>
    <row r="338" ht="15" hidden="1" outlineLevel="2"/>
    <row r="339" ht="15" hidden="1" outlineLevel="2"/>
    <row r="340" ht="15" hidden="1" outlineLevel="2"/>
    <row r="341" ht="15" hidden="1" outlineLevel="2"/>
    <row r="342" ht="15" hidden="1" outlineLevel="2"/>
    <row r="343" ht="15" hidden="1" outlineLevel="2"/>
    <row r="344" ht="15" hidden="1" outlineLevel="2"/>
    <row r="345" ht="15" hidden="1" outlineLevel="2"/>
    <row r="346" ht="15" hidden="1" outlineLevel="2"/>
    <row r="347" ht="15" hidden="1" outlineLevel="2"/>
    <row r="348" ht="15" hidden="1" outlineLevel="2"/>
    <row r="349" ht="15" hidden="1" outlineLevel="2"/>
    <row r="350" ht="15" hidden="1" outlineLevel="2"/>
    <row r="351" ht="15" hidden="1" outlineLevel="2"/>
    <row r="352" ht="15" hidden="1" outlineLevel="2"/>
    <row r="353" ht="15" hidden="1" outlineLevel="2"/>
    <row r="354" ht="15" hidden="1" outlineLevel="2"/>
    <row r="355" ht="15" hidden="1" outlineLevel="2"/>
    <row r="356" ht="15" hidden="1" outlineLevel="2"/>
    <row r="357" ht="15" hidden="1" outlineLevel="2"/>
    <row r="358" ht="15" hidden="1" outlineLevel="2"/>
    <row r="359" ht="15" hidden="1" outlineLevel="2"/>
    <row r="360" ht="15" hidden="1" outlineLevel="2"/>
    <row r="361" ht="15" hidden="1" outlineLevel="2"/>
    <row r="362" ht="15" hidden="1" outlineLevel="2"/>
    <row r="363" ht="15" hidden="1" outlineLevel="2"/>
    <row r="364" ht="15" hidden="1" outlineLevel="2"/>
    <row r="365" ht="15" hidden="1" outlineLevel="2"/>
    <row r="366" ht="15" hidden="1" outlineLevel="2"/>
    <row r="367" ht="15" hidden="1" outlineLevel="2"/>
    <row r="368" ht="15" hidden="1" outlineLevel="2"/>
    <row r="369" ht="15" hidden="1" outlineLevel="2"/>
    <row r="370" ht="15" hidden="1" outlineLevel="2"/>
    <row r="371" ht="15" hidden="1" outlineLevel="2"/>
    <row r="372" ht="15" hidden="1" outlineLevel="2"/>
    <row r="373" ht="15" hidden="1" outlineLevel="2"/>
    <row r="374" ht="15" hidden="1" outlineLevel="2"/>
    <row r="375" ht="15" hidden="1" outlineLevel="2"/>
    <row r="376" ht="15" hidden="1" outlineLevel="2"/>
    <row r="377" ht="15" hidden="1" outlineLevel="2"/>
    <row r="378" ht="15" hidden="1" outlineLevel="2"/>
    <row r="379" ht="15" hidden="1" outlineLevel="2"/>
    <row r="380" ht="15" hidden="1" outlineLevel="2"/>
    <row r="381" ht="15" hidden="1" outlineLevel="2"/>
    <row r="382" ht="15" hidden="1" outlineLevel="2"/>
    <row r="383" ht="15" hidden="1" outlineLevel="2"/>
    <row r="384" ht="15" hidden="1" outlineLevel="2"/>
    <row r="385" ht="15" hidden="1" outlineLevel="2"/>
    <row r="386" ht="15" hidden="1" outlineLevel="2"/>
    <row r="387" ht="15" hidden="1" outlineLevel="2"/>
    <row r="388" ht="15" hidden="1" outlineLevel="2"/>
    <row r="389" ht="15" hidden="1" outlineLevel="2"/>
    <row r="390" ht="15" hidden="1" outlineLevel="2"/>
    <row r="391" ht="15" hidden="1" outlineLevel="2"/>
    <row r="392" ht="15" hidden="1" outlineLevel="2"/>
    <row r="393" ht="15" hidden="1" outlineLevel="2"/>
    <row r="394" ht="15" hidden="1" outlineLevel="2"/>
    <row r="395" ht="15" hidden="1" outlineLevel="2"/>
    <row r="396" ht="15" hidden="1" outlineLevel="2"/>
    <row r="397" ht="15" hidden="1" outlineLevel="2"/>
    <row r="398" ht="15" hidden="1" outlineLevel="2"/>
    <row r="399" ht="15" hidden="1" outlineLevel="2"/>
    <row r="400" ht="15" hidden="1" outlineLevel="2"/>
    <row r="401" ht="15" hidden="1" outlineLevel="2"/>
    <row r="402" ht="15" hidden="1" outlineLevel="2"/>
    <row r="403" ht="15" hidden="1" outlineLevel="2"/>
    <row r="404" ht="15" hidden="1" outlineLevel="2"/>
    <row r="405" ht="15" hidden="1" outlineLevel="2"/>
    <row r="406" ht="15" hidden="1" outlineLevel="2"/>
    <row r="407" ht="15" hidden="1" outlineLevel="2"/>
    <row r="408" ht="15" hidden="1" outlineLevel="2"/>
    <row r="409" ht="15" hidden="1" outlineLevel="2"/>
    <row r="410" ht="15" hidden="1" outlineLevel="2"/>
    <row r="411" ht="15" hidden="1" outlineLevel="2"/>
    <row r="412" ht="15" hidden="1" outlineLevel="2"/>
    <row r="413" ht="15" hidden="1" outlineLevel="2"/>
    <row r="414" ht="15" hidden="1" outlineLevel="2"/>
    <row r="415" ht="15" hidden="1" outlineLevel="2"/>
    <row r="416" ht="15" hidden="1" outlineLevel="2"/>
    <row r="417" ht="15" hidden="1" outlineLevel="2"/>
    <row r="418" ht="15" hidden="1" outlineLevel="2"/>
    <row r="419" ht="15" hidden="1" outlineLevel="2"/>
    <row r="420" ht="15" hidden="1" outlineLevel="2"/>
    <row r="421" ht="15" hidden="1" outlineLevel="2"/>
    <row r="422" ht="15" hidden="1" outlineLevel="2"/>
    <row r="423" ht="15" hidden="1" outlineLevel="2"/>
    <row r="424" ht="15" hidden="1" outlineLevel="2"/>
    <row r="425" ht="15" hidden="1" outlineLevel="2"/>
    <row r="426" ht="15" hidden="1" outlineLevel="2"/>
    <row r="427" ht="15" hidden="1" outlineLevel="2"/>
    <row r="428" ht="15" hidden="1" outlineLevel="2"/>
    <row r="429" ht="15" hidden="1" outlineLevel="2"/>
    <row r="430" ht="15" hidden="1" outlineLevel="2"/>
    <row r="431" ht="15" hidden="1" outlineLevel="2"/>
    <row r="432" ht="15" hidden="1" outlineLevel="2"/>
    <row r="433" ht="15" hidden="1" outlineLevel="2"/>
    <row r="434" ht="15" hidden="1" outlineLevel="2"/>
    <row r="435" ht="15" hidden="1" outlineLevel="2"/>
    <row r="436" spans="3:4" ht="15.75" outlineLevel="1" collapsed="1">
      <c r="C436" s="108" t="s">
        <v>119</v>
      </c>
      <c r="D436" s="13">
        <f>SUBTOTAL(9,D142:D435)</f>
        <v>-4204.2</v>
      </c>
    </row>
    <row r="437" spans="3:4" ht="15.75">
      <c r="C437" s="108" t="s">
        <v>120</v>
      </c>
      <c r="D437" s="13">
        <f>SUBTOTAL(9,D2:D435)</f>
        <v>-799752.2799999998</v>
      </c>
    </row>
  </sheetData>
  <autoFilter ref="A1:G143"/>
  <printOptions/>
  <pageMargins left="0.75" right="0.75" top="1" bottom="1" header="0.5" footer="0.5"/>
  <pageSetup fitToHeight="3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McKesson Medical-Surgical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Gemlwkw</dc:creator>
  <cp:keywords/>
  <dc:description/>
  <cp:lastModifiedBy>McKesson Corp.</cp:lastModifiedBy>
  <cp:lastPrinted>2010-03-02T17:16:51Z</cp:lastPrinted>
  <dcterms:created xsi:type="dcterms:W3CDTF">2003-04-30T13:52:42Z</dcterms:created>
  <dcterms:modified xsi:type="dcterms:W3CDTF">2010-03-05T14:26:51Z</dcterms:modified>
  <cp:category/>
  <cp:version/>
  <cp:contentType/>
  <cp:contentStatus/>
</cp:coreProperties>
</file>