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9170" windowHeight="8430" firstSheet="1" activeTab="1"/>
  </bookViews>
  <sheets>
    <sheet name="SB_Diode_RF_module" sheetId="1" r:id="rId1"/>
    <sheet name="Generator" sheetId="2" r:id="rId2"/>
  </sheets>
  <definedNames>
    <definedName name="Cap_Dens">#REF!</definedName>
    <definedName name="DeviceTypeList">OFFSET(#REF!,0,0,COUNTA(#REF!))</definedName>
  </definedNames>
  <calcPr fullCalcOnLoad="1"/>
</workbook>
</file>

<file path=xl/sharedStrings.xml><?xml version="1.0" encoding="utf-8"?>
<sst xmlns="http://schemas.openxmlformats.org/spreadsheetml/2006/main" count="144" uniqueCount="60">
  <si>
    <t>Module Name</t>
  </si>
  <si>
    <t>e_sbd_e</t>
  </si>
  <si>
    <t>schottky barrier diode</t>
  </si>
  <si>
    <t>Ndev</t>
  </si>
  <si>
    <t>Device Type</t>
  </si>
  <si>
    <t>DUT</t>
  </si>
  <si>
    <t>DUT Description</t>
  </si>
  <si>
    <t>L (du)</t>
  </si>
  <si>
    <t>W (du)</t>
  </si>
  <si>
    <t>CHIPTAG: x2253</t>
  </si>
  <si>
    <t>Comment</t>
  </si>
  <si>
    <t>pin Anode</t>
  </si>
  <si>
    <t>pin Kathode</t>
  </si>
  <si>
    <t>Nfi</t>
  </si>
  <si>
    <t>A (du^2)</t>
  </si>
  <si>
    <t>P (du)</t>
  </si>
  <si>
    <t>Original module name</t>
  </si>
  <si>
    <t>http://www1.msp.sc.ti.com/process_integration/LinEpic/a035/LC3/x2011doc/final/SBD_A-V.doc</t>
  </si>
  <si>
    <t>Document Location</t>
  </si>
  <si>
    <t>Delete VTN2 BK Layer</t>
  </si>
  <si>
    <t>Kathode segments</t>
  </si>
  <si>
    <t># of col</t>
  </si>
  <si>
    <t># of row</t>
  </si>
  <si>
    <t>Nwell pad connection</t>
  </si>
  <si>
    <t>GND</t>
  </si>
  <si>
    <t>-</t>
  </si>
  <si>
    <t>Pad hook up:</t>
  </si>
  <si>
    <t>sbd_e</t>
  </si>
  <si>
    <t>open</t>
  </si>
  <si>
    <t>thru</t>
  </si>
  <si>
    <t>short</t>
  </si>
  <si>
    <t>19,4</t>
  </si>
  <si>
    <t>Bond_pads</t>
  </si>
  <si>
    <t>gsg_probe_pad</t>
  </si>
  <si>
    <t>pin Nwell</t>
  </si>
  <si>
    <t>13,10</t>
  </si>
  <si>
    <t>rf diode</t>
  </si>
  <si>
    <t>Intent:</t>
  </si>
  <si>
    <t>Module Descriptions:</t>
  </si>
  <si>
    <t>Electrical Hookup Information:</t>
  </si>
  <si>
    <t>Probe Pad Description</t>
  </si>
  <si>
    <t>Structure Description:</t>
  </si>
  <si>
    <t>DR</t>
  </si>
  <si>
    <t>Description</t>
  </si>
  <si>
    <t>DUT1</t>
  </si>
  <si>
    <t>DUT2</t>
  </si>
  <si>
    <t>DUT3</t>
  </si>
  <si>
    <t>DUT4</t>
  </si>
  <si>
    <t>DUT5</t>
  </si>
  <si>
    <t>Note:</t>
  </si>
  <si>
    <t>Module Owner contact information:</t>
  </si>
  <si>
    <t>Phone Number:</t>
  </si>
  <si>
    <t>Cell Number:</t>
  </si>
  <si>
    <r>
      <t xml:space="preserve">E-mail address: </t>
    </r>
    <r>
      <rPr>
        <u val="single"/>
        <sz val="10"/>
        <color indexed="12"/>
        <rFont val="Arial"/>
        <family val="2"/>
      </rPr>
      <t>shaoping@ti.com</t>
    </r>
  </si>
  <si>
    <t>Name: Shaoping</t>
  </si>
  <si>
    <t>rf_schottky_e.bmp</t>
  </si>
  <si>
    <t>_End_of_Table_</t>
  </si>
  <si>
    <t>Module Name Table</t>
  </si>
  <si>
    <t>Experiment Description:</t>
  </si>
  <si>
    <t xml:space="preserve">Module Name: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</si>
</sst>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_);_(@_)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_(* #,##0.00_);_(* \(#,##0.00\);_(* \-??_);_(@_)"/>
    <numFmt numFmtId="183" formatCode="_(* #,##0_);_(* \(#,##0\);_(* \-_);_(@_)"/>
    <numFmt numFmtId="184" formatCode="_(* #,##0.0_);_(* \(#,##0.0\);_(* \-?_);_(@_)"/>
    <numFmt numFmtId="185" formatCode="&quot;\&quot;#,##0;&quot;\&quot;\-#,##0"/>
    <numFmt numFmtId="186" formatCode="&quot;\&quot;#,##0;[Red]&quot;\&quot;\-#,##0"/>
    <numFmt numFmtId="187" formatCode="&quot;\&quot;#,##0.00;&quot;\&quot;\-#,##0.00"/>
    <numFmt numFmtId="188" formatCode="&quot;\&quot;#,##0.00;[Red]&quot;\&quot;\-#,##0.0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B2d\-mmm"/>
    <numFmt numFmtId="198" formatCode="_([$€-2]* #,##0.00_);_([$€-2]* \(#,##0.00\);_([$€-2]* &quot;-&quot;??_)"/>
    <numFmt numFmtId="199" formatCode="&quot;$&quot;#,##0.00"/>
    <numFmt numFmtId="200" formatCode="mm/dd/yy"/>
    <numFmt numFmtId="201" formatCode="mmmm\ d\,\ yyyy"/>
    <numFmt numFmtId="202" formatCode="[$-409]dddd\,\ mmmm\ dd\,\ yyyy"/>
    <numFmt numFmtId="203" formatCode="mm/dd/yy;@"/>
    <numFmt numFmtId="204" formatCode="m/d/yyyy;@"/>
    <numFmt numFmtId="205" formatCode="mmm\-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4" fillId="2" borderId="1" xfId="22" applyFont="1" applyFill="1" applyBorder="1" applyAlignment="1">
      <alignment horizontal="center" wrapText="1"/>
      <protection/>
    </xf>
    <xf numFmtId="0" fontId="4" fillId="3" borderId="1" xfId="22" applyFont="1" applyFill="1" applyBorder="1" applyAlignment="1">
      <alignment horizontal="center" wrapText="1"/>
      <protection/>
    </xf>
    <xf numFmtId="0" fontId="4" fillId="4" borderId="1" xfId="22" applyFont="1" applyFill="1" applyBorder="1" applyAlignment="1">
      <alignment horizontal="center" wrapText="1"/>
      <protection/>
    </xf>
    <xf numFmtId="0" fontId="4" fillId="5" borderId="1" xfId="22" applyFont="1" applyFill="1" applyBorder="1" applyAlignment="1">
      <alignment horizontal="center" wrapText="1"/>
      <protection/>
    </xf>
    <xf numFmtId="0" fontId="0" fillId="2" borderId="1" xfId="0" applyFont="1" applyFill="1" applyBorder="1" applyAlignment="1" applyProtection="1">
      <alignment/>
      <protection locked="0"/>
    </xf>
    <xf numFmtId="0" fontId="4" fillId="5" borderId="2" xfId="22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2" fillId="0" borderId="1" xfId="21" applyBorder="1" applyAlignment="1">
      <alignment horizontal="center"/>
    </xf>
    <xf numFmtId="0" fontId="0" fillId="6" borderId="1" xfId="22" applyFont="1" applyFill="1" applyBorder="1" applyAlignment="1">
      <alignment horizontal="left" wrapText="1"/>
      <protection/>
    </xf>
    <xf numFmtId="0" fontId="0" fillId="2" borderId="1" xfId="22" applyFont="1" applyFill="1" applyBorder="1" applyAlignment="1">
      <alignment horizontal="center"/>
      <protection/>
    </xf>
    <xf numFmtId="0" fontId="0" fillId="3" borderId="1" xfId="22" applyFont="1" applyFill="1" applyBorder="1" applyAlignment="1">
      <alignment horizontal="center" wrapText="1"/>
      <protection/>
    </xf>
    <xf numFmtId="0" fontId="0" fillId="0" borderId="1" xfId="22" applyFont="1" applyBorder="1" applyAlignment="1">
      <alignment horizontal="center" wrapText="1"/>
      <protection/>
    </xf>
    <xf numFmtId="1" fontId="0" fillId="0" borderId="1" xfId="22" applyNumberFormat="1" applyFont="1" applyFill="1" applyBorder="1" applyAlignment="1">
      <alignment horizontal="center"/>
      <protection/>
    </xf>
    <xf numFmtId="0" fontId="0" fillId="0" borderId="1" xfId="22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22" applyFont="1" applyFill="1" applyBorder="1" applyAlignment="1">
      <alignment horizontal="left" wrapText="1"/>
      <protection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center" wrapText="1"/>
      <protection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5" borderId="0" xfId="0" applyFont="1" applyFill="1" applyAlignment="1">
      <alignment horizontal="center" wrapText="1"/>
    </xf>
    <xf numFmtId="0" fontId="0" fillId="0" borderId="0" xfId="22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22" applyFont="1" applyFill="1" applyBorder="1" applyAlignment="1">
      <alignment horizontal="left" wrapText="1"/>
      <protection/>
    </xf>
    <xf numFmtId="0" fontId="6" fillId="2" borderId="1" xfId="22" applyFont="1" applyFill="1" applyBorder="1" applyAlignment="1">
      <alignment horizontal="center"/>
      <protection/>
    </xf>
    <xf numFmtId="0" fontId="5" fillId="3" borderId="1" xfId="22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8" fillId="0" borderId="0" xfId="22" applyFont="1" applyFill="1" applyBorder="1" applyAlignment="1">
      <alignment horizontal="left" wrapText="1"/>
      <protection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4" borderId="1" xfId="22" applyFont="1" applyFill="1" applyBorder="1" applyAlignment="1">
      <alignment horizontal="left" wrapText="1"/>
      <protection/>
    </xf>
    <xf numFmtId="0" fontId="6" fillId="5" borderId="1" xfId="22" applyFont="1" applyFill="1" applyBorder="1" applyAlignment="1">
      <alignment horizontal="left" wrapText="1"/>
      <protection/>
    </xf>
    <xf numFmtId="0" fontId="6" fillId="5" borderId="1" xfId="0" applyFont="1" applyFill="1" applyBorder="1" applyAlignment="1">
      <alignment horizontal="left" wrapText="1"/>
    </xf>
    <xf numFmtId="0" fontId="6" fillId="2" borderId="1" xfId="22" applyFont="1" applyFill="1" applyBorder="1" applyAlignment="1">
      <alignment horizontal="left" wrapText="1"/>
      <protection/>
    </xf>
    <xf numFmtId="0" fontId="6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22" applyFont="1" applyFill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lbc8_modules" xfId="22"/>
    <cellStyle name="Percent" xfId="23"/>
    <cellStyle name="標準_lbc8_module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msp.sc.ti.com/process_integration/LinEpic/a035/LC3/x2011doc/final/SBD_A-V.doc" TargetMode="External" /><Relationship Id="rId2" Type="http://schemas.openxmlformats.org/officeDocument/2006/relationships/hyperlink" Target="http://www1.msp.sc.ti.com/process_integration/LinEpic/a035/LC3/x2011doc/final/SBD_A-V.doc" TargetMode="External" /><Relationship Id="rId3" Type="http://schemas.openxmlformats.org/officeDocument/2006/relationships/hyperlink" Target="http://www1.msp.sc.ti.com/process_integration/LinEpic/a035/LC3/x2011doc/final/SBD_A-V.doc" TargetMode="External" /><Relationship Id="rId4" Type="http://schemas.openxmlformats.org/officeDocument/2006/relationships/hyperlink" Target="http://www1.msp.sc.ti.com/process_integration/LinEpic/a035/LC3/x2011doc/final/SBD_A-V.doc" TargetMode="External" /><Relationship Id="rId5" Type="http://schemas.openxmlformats.org/officeDocument/2006/relationships/hyperlink" Target="http://www1.msp.sc.ti.com/process_integration/LinEpic/a035/LC3/x2011doc/final/SBD_A-V.doc" TargetMode="External" /><Relationship Id="rId6" Type="http://schemas.openxmlformats.org/officeDocument/2006/relationships/oleObject" Target="../embeddings/oleObject_0_0.bin" /><Relationship Id="rId7" Type="http://schemas.openxmlformats.org/officeDocument/2006/relationships/oleObject" Target="../embeddings/oleObject_0_1.bin" /><Relationship Id="rId8" Type="http://schemas.openxmlformats.org/officeDocument/2006/relationships/oleObject" Target="../embeddings/oleObject_0_2.bin" /><Relationship Id="rId9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2">
      <selection activeCell="D10" sqref="D10"/>
    </sheetView>
  </sheetViews>
  <sheetFormatPr defaultColWidth="9.140625" defaultRowHeight="12.75"/>
  <cols>
    <col min="1" max="1" width="10.421875" style="0" bestFit="1" customWidth="1"/>
    <col min="2" max="2" width="17.7109375" style="0" bestFit="1" customWidth="1"/>
    <col min="3" max="3" width="4.421875" style="0" customWidth="1"/>
    <col min="4" max="4" width="21.7109375" style="0" customWidth="1"/>
    <col min="5" max="5" width="6.7109375" style="0" customWidth="1"/>
    <col min="6" max="6" width="8.8515625" style="0" customWidth="1"/>
    <col min="7" max="7" width="8.57421875" style="0" customWidth="1"/>
    <col min="8" max="14" width="6.7109375" style="0" customWidth="1"/>
    <col min="15" max="15" width="8.00390625" style="0" customWidth="1"/>
    <col min="16" max="17" width="10.140625" style="0" customWidth="1"/>
    <col min="18" max="18" width="11.7109375" style="0" customWidth="1"/>
    <col min="19" max="19" width="16.57421875" style="0" customWidth="1"/>
    <col min="20" max="20" width="20.7109375" style="0" customWidth="1"/>
    <col min="21" max="21" width="82.00390625" style="0" bestFit="1" customWidth="1"/>
    <col min="22" max="22" width="6.7109375" style="0" customWidth="1"/>
    <col min="24" max="25" width="6.7109375" style="0" customWidth="1"/>
  </cols>
  <sheetData>
    <row r="1" ht="15">
      <c r="B1" s="9" t="s">
        <v>9</v>
      </c>
    </row>
    <row r="2" spans="1:23" ht="33.75" customHeight="1" thickBot="1">
      <c r="A2" s="3" t="s">
        <v>4</v>
      </c>
      <c r="B2" s="3" t="s">
        <v>0</v>
      </c>
      <c r="C2" s="3" t="s">
        <v>5</v>
      </c>
      <c r="D2" s="3" t="s">
        <v>6</v>
      </c>
      <c r="E2" s="4" t="s">
        <v>11</v>
      </c>
      <c r="F2" s="4" t="s">
        <v>12</v>
      </c>
      <c r="G2" s="4" t="s">
        <v>34</v>
      </c>
      <c r="H2" s="5" t="s">
        <v>7</v>
      </c>
      <c r="I2" s="5" t="s">
        <v>8</v>
      </c>
      <c r="J2" s="5" t="s">
        <v>13</v>
      </c>
      <c r="K2" s="5" t="s">
        <v>3</v>
      </c>
      <c r="L2" s="5" t="s">
        <v>14</v>
      </c>
      <c r="M2" s="5" t="s">
        <v>15</v>
      </c>
      <c r="N2" s="6" t="s">
        <v>21</v>
      </c>
      <c r="O2" s="6" t="s">
        <v>22</v>
      </c>
      <c r="P2" s="6" t="s">
        <v>20</v>
      </c>
      <c r="Q2" s="8" t="s">
        <v>23</v>
      </c>
      <c r="R2" s="8" t="s">
        <v>16</v>
      </c>
      <c r="S2" s="25" t="s">
        <v>32</v>
      </c>
      <c r="T2" s="8" t="s">
        <v>10</v>
      </c>
      <c r="U2" s="8" t="s">
        <v>18</v>
      </c>
      <c r="W2" s="20" t="s">
        <v>26</v>
      </c>
    </row>
    <row r="3" spans="1:21" ht="12.75">
      <c r="A3" s="11" t="s">
        <v>36</v>
      </c>
      <c r="B3" s="7" t="s">
        <v>1</v>
      </c>
      <c r="C3" s="12">
        <v>1</v>
      </c>
      <c r="D3" s="21" t="s">
        <v>28</v>
      </c>
      <c r="E3" s="13" t="s">
        <v>25</v>
      </c>
      <c r="F3" s="13" t="s">
        <v>25</v>
      </c>
      <c r="G3" s="13" t="s">
        <v>25</v>
      </c>
      <c r="H3" s="22" t="s">
        <v>25</v>
      </c>
      <c r="I3" s="22" t="s">
        <v>25</v>
      </c>
      <c r="J3" s="22" t="s">
        <v>25</v>
      </c>
      <c r="K3" s="22" t="s">
        <v>25</v>
      </c>
      <c r="L3" s="22" t="s">
        <v>25</v>
      </c>
      <c r="M3" s="22" t="s">
        <v>25</v>
      </c>
      <c r="N3" s="22" t="s">
        <v>25</v>
      </c>
      <c r="O3" s="22" t="s">
        <v>25</v>
      </c>
      <c r="P3" s="22" t="s">
        <v>25</v>
      </c>
      <c r="Q3" s="22" t="s">
        <v>25</v>
      </c>
      <c r="R3" s="1" t="s">
        <v>27</v>
      </c>
      <c r="S3" s="23" t="s">
        <v>33</v>
      </c>
      <c r="T3" s="1" t="s">
        <v>19</v>
      </c>
      <c r="U3" s="10" t="s">
        <v>17</v>
      </c>
    </row>
    <row r="4" spans="1:23" ht="12.75">
      <c r="A4" s="11"/>
      <c r="B4" s="7" t="s">
        <v>1</v>
      </c>
      <c r="C4" s="18">
        <v>2</v>
      </c>
      <c r="D4" s="21" t="s">
        <v>29</v>
      </c>
      <c r="E4" s="19" t="s">
        <v>31</v>
      </c>
      <c r="F4" s="19" t="s">
        <v>31</v>
      </c>
      <c r="G4" s="19">
        <v>3</v>
      </c>
      <c r="H4" s="17">
        <v>1</v>
      </c>
      <c r="I4" s="16">
        <v>20</v>
      </c>
      <c r="J4" s="16">
        <v>1</v>
      </c>
      <c r="K4" s="17">
        <f>N4*O4*P4</f>
        <v>72</v>
      </c>
      <c r="L4" s="15">
        <f>K4*I4</f>
        <v>1440</v>
      </c>
      <c r="M4" s="15">
        <f>(I4+H4)*2*K4</f>
        <v>3024</v>
      </c>
      <c r="N4" s="17">
        <v>8</v>
      </c>
      <c r="O4" s="17">
        <v>3</v>
      </c>
      <c r="P4" s="17">
        <v>3</v>
      </c>
      <c r="Q4" s="14" t="s">
        <v>24</v>
      </c>
      <c r="R4" s="1" t="s">
        <v>27</v>
      </c>
      <c r="S4" s="24" t="s">
        <v>33</v>
      </c>
      <c r="T4" s="1" t="s">
        <v>19</v>
      </c>
      <c r="U4" s="10" t="s">
        <v>17</v>
      </c>
      <c r="W4" t="s">
        <v>1</v>
      </c>
    </row>
    <row r="5" spans="1:21" ht="12.75">
      <c r="A5" s="11"/>
      <c r="B5" s="7" t="s">
        <v>1</v>
      </c>
      <c r="C5" s="18">
        <v>3</v>
      </c>
      <c r="D5" s="21" t="s">
        <v>30</v>
      </c>
      <c r="E5" s="19">
        <v>17</v>
      </c>
      <c r="F5" s="19">
        <v>6</v>
      </c>
      <c r="G5" s="19">
        <v>5</v>
      </c>
      <c r="H5" s="17">
        <v>1</v>
      </c>
      <c r="I5" s="16">
        <v>20</v>
      </c>
      <c r="J5" s="17">
        <v>1</v>
      </c>
      <c r="K5" s="17">
        <f>N5*O5*P5</f>
        <v>72</v>
      </c>
      <c r="L5" s="15">
        <f>K5*I5</f>
        <v>1440</v>
      </c>
      <c r="M5" s="15">
        <f>(I5+H5)*2*K5</f>
        <v>3024</v>
      </c>
      <c r="N5" s="17">
        <v>8</v>
      </c>
      <c r="O5" s="17">
        <v>3</v>
      </c>
      <c r="P5" s="17">
        <v>3</v>
      </c>
      <c r="Q5" s="14" t="s">
        <v>24</v>
      </c>
      <c r="R5" s="1" t="s">
        <v>27</v>
      </c>
      <c r="S5" s="24" t="s">
        <v>33</v>
      </c>
      <c r="T5" s="1" t="s">
        <v>19</v>
      </c>
      <c r="U5" s="10" t="s">
        <v>17</v>
      </c>
    </row>
    <row r="6" spans="1:21" ht="12.75">
      <c r="A6" s="11"/>
      <c r="B6" s="7" t="s">
        <v>1</v>
      </c>
      <c r="C6" s="18">
        <v>4</v>
      </c>
      <c r="D6" s="21" t="s">
        <v>28</v>
      </c>
      <c r="E6" s="13" t="s">
        <v>25</v>
      </c>
      <c r="F6" s="13" t="s">
        <v>25</v>
      </c>
      <c r="G6" s="19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2" t="s">
        <v>25</v>
      </c>
      <c r="P6" s="22" t="s">
        <v>25</v>
      </c>
      <c r="Q6" s="22" t="s">
        <v>25</v>
      </c>
      <c r="R6" s="1" t="s">
        <v>27</v>
      </c>
      <c r="S6" s="24" t="s">
        <v>33</v>
      </c>
      <c r="T6" s="1" t="s">
        <v>19</v>
      </c>
      <c r="U6" s="10" t="s">
        <v>17</v>
      </c>
    </row>
    <row r="7" spans="1:21" ht="12.75">
      <c r="A7" s="11"/>
      <c r="B7" s="7" t="s">
        <v>1</v>
      </c>
      <c r="C7" s="18">
        <v>5</v>
      </c>
      <c r="D7" s="21" t="s">
        <v>29</v>
      </c>
      <c r="E7" s="19" t="s">
        <v>35</v>
      </c>
      <c r="F7" s="19" t="s">
        <v>35</v>
      </c>
      <c r="G7" s="19">
        <v>9</v>
      </c>
      <c r="H7" s="2">
        <v>2</v>
      </c>
      <c r="I7" s="16">
        <v>20</v>
      </c>
      <c r="J7" s="17">
        <v>1</v>
      </c>
      <c r="K7" s="17">
        <f>N7*O7*P7</f>
        <v>54</v>
      </c>
      <c r="L7" s="15">
        <f>K7*I7*H7</f>
        <v>2160</v>
      </c>
      <c r="M7" s="15">
        <f>(I7+H7)*2*K7</f>
        <v>2376</v>
      </c>
      <c r="N7" s="17">
        <v>6</v>
      </c>
      <c r="O7" s="17">
        <v>3</v>
      </c>
      <c r="P7" s="2">
        <v>3</v>
      </c>
      <c r="Q7" s="14" t="s">
        <v>24</v>
      </c>
      <c r="R7" s="1" t="s">
        <v>27</v>
      </c>
      <c r="S7" s="24" t="s">
        <v>33</v>
      </c>
      <c r="T7" s="1" t="s">
        <v>19</v>
      </c>
      <c r="U7" s="10" t="s">
        <v>17</v>
      </c>
    </row>
    <row r="9" ht="12.75">
      <c r="D9" s="20" t="s">
        <v>26</v>
      </c>
    </row>
    <row r="10" ht="12.75">
      <c r="D10" t="s">
        <v>1</v>
      </c>
    </row>
  </sheetData>
  <hyperlinks>
    <hyperlink ref="U3" r:id="rId1" display="http://www1.msp.sc.ti.com/process_integration/LinEpic/a035/LC3/x2011doc/final/SBD_A-V.doc"/>
    <hyperlink ref="U4" r:id="rId2" display="http://www1.msp.sc.ti.com/process_integration/LinEpic/a035/LC3/x2011doc/final/SBD_A-V.doc"/>
    <hyperlink ref="U5" r:id="rId3" display="http://www1.msp.sc.ti.com/process_integration/LinEpic/a035/LC3/x2011doc/final/SBD_A-V.doc"/>
    <hyperlink ref="U6" r:id="rId4" display="http://www1.msp.sc.ti.com/process_integration/LinEpic/a035/LC3/x2011doc/final/SBD_A-V.doc"/>
    <hyperlink ref="U7" r:id="rId5" display="http://www1.msp.sc.ti.com/process_integration/LinEpic/a035/LC3/x2011doc/final/SBD_A-V.doc"/>
  </hyperlinks>
  <printOptions/>
  <pageMargins left="0.75" right="0.75" top="1" bottom="1" header="0.5" footer="0.5"/>
  <pageSetup orientation="portrait" paperSize="9"/>
  <legacyDrawing r:id="rId9"/>
  <oleObjects>
    <oleObject progId="Visio.Drawing.11" shapeId="15248435" r:id="rId6"/>
    <oleObject progId="" shapeId="15256335" r:id="rId7"/>
    <oleObject progId="" shapeId="1525940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9">
      <selection activeCell="B32" sqref="B32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20.421875" style="0" customWidth="1"/>
    <col min="4" max="4" width="20.57421875" style="0" customWidth="1"/>
    <col min="5" max="5" width="19.421875" style="0" customWidth="1"/>
    <col min="6" max="6" width="21.140625" style="0" customWidth="1"/>
    <col min="7" max="7" width="19.8515625" style="0" customWidth="1"/>
  </cols>
  <sheetData>
    <row r="1" ht="12.75">
      <c r="A1" s="36" t="s">
        <v>37</v>
      </c>
    </row>
    <row r="4" ht="12.75">
      <c r="A4" s="36" t="s">
        <v>38</v>
      </c>
    </row>
    <row r="5" ht="12.75">
      <c r="A5" s="36" t="s">
        <v>55</v>
      </c>
    </row>
    <row r="6" ht="12.75">
      <c r="A6" s="36"/>
    </row>
    <row r="7" ht="12.75">
      <c r="A7" s="36"/>
    </row>
    <row r="8" ht="12.75">
      <c r="A8" s="36"/>
    </row>
    <row r="22" ht="12.75">
      <c r="A22" s="36" t="s">
        <v>39</v>
      </c>
    </row>
    <row r="23" spans="1:2" ht="12.75">
      <c r="A23" t="s">
        <v>59</v>
      </c>
      <c r="B23" t="str">
        <f>HLOOKUP("Module Name",SB_Diode_RF_module!$A$2:$AD$948,COLUMN(B2),0)</f>
        <v>e_sbd_e</v>
      </c>
    </row>
    <row r="24" ht="12.75">
      <c r="A24" s="48" t="s">
        <v>57</v>
      </c>
    </row>
    <row r="25" spans="1:7" ht="12.75">
      <c r="A25" s="29" t="s">
        <v>42</v>
      </c>
      <c r="B25" s="29" t="s">
        <v>40</v>
      </c>
      <c r="C25" s="34" t="s">
        <v>44</v>
      </c>
      <c r="D25" s="34" t="s">
        <v>45</v>
      </c>
      <c r="E25" s="34" t="s">
        <v>46</v>
      </c>
      <c r="F25" s="34" t="s">
        <v>47</v>
      </c>
      <c r="G25" s="34" t="s">
        <v>48</v>
      </c>
    </row>
    <row r="26" spans="1:7" ht="12.75">
      <c r="A26" s="35">
        <v>1</v>
      </c>
      <c r="B26" s="35" t="s">
        <v>11</v>
      </c>
      <c r="C26" s="22" t="str">
        <f>HLOOKUP("pin Anode",SB_Diode_RF_module!$A$2:$AD$948,COLUMN(B2),0)</f>
        <v>-</v>
      </c>
      <c r="D26" s="22" t="str">
        <f>HLOOKUP("pin Anode",SB_Diode_RF_module!$A$2:$AD$948,COLUMN(C2),0)</f>
        <v>19,4</v>
      </c>
      <c r="E26" s="22">
        <f>HLOOKUP("pin Anode",SB_Diode_RF_module!$A$2:$AD$948,COLUMN(D2),0)</f>
        <v>17</v>
      </c>
      <c r="F26" s="22" t="str">
        <f>HLOOKUP("pin Anode",SB_Diode_RF_module!$A$2:$AD$948,COLUMN(E2),0)</f>
        <v>-</v>
      </c>
      <c r="G26" s="22" t="str">
        <f>HLOOKUP("pin Anode",SB_Diode_RF_module!$A$2:$AD$948,COLUMN(F2),0)</f>
        <v>13,10</v>
      </c>
    </row>
    <row r="27" spans="1:7" ht="12.75">
      <c r="A27" s="35">
        <v>2</v>
      </c>
      <c r="B27" s="35" t="s">
        <v>12</v>
      </c>
      <c r="C27" s="22" t="str">
        <f>HLOOKUP("pin Kathode",SB_Diode_RF_module!$A$2:$AD$948,COLUMN(B3),0)</f>
        <v>-</v>
      </c>
      <c r="D27" s="22" t="str">
        <f>HLOOKUP("pin Kathode",SB_Diode_RF_module!$A$2:$AD$948,COLUMN(C3),0)</f>
        <v>19,4</v>
      </c>
      <c r="E27" s="22">
        <f>HLOOKUP("pin Kathode",SB_Diode_RF_module!$A$2:$AD$948,COLUMN(D3),0)</f>
        <v>6</v>
      </c>
      <c r="F27" s="22" t="str">
        <f>HLOOKUP("pin Kathode",SB_Diode_RF_module!$A$2:$AD$948,COLUMN(E3),0)</f>
        <v>-</v>
      </c>
      <c r="G27" s="22" t="str">
        <f>HLOOKUP("pin Kathode",SB_Diode_RF_module!$A$2:$AD$948,COLUMN(F3),0)</f>
        <v>13,10</v>
      </c>
    </row>
    <row r="28" spans="1:7" ht="12.75">
      <c r="A28" s="35">
        <v>3</v>
      </c>
      <c r="B28" s="35" t="s">
        <v>34</v>
      </c>
      <c r="C28" s="22" t="str">
        <f>HLOOKUP("pin Nwell",SB_Diode_RF_module!$A$2:$AD$948,COLUMN(B4),0)</f>
        <v>-</v>
      </c>
      <c r="D28" s="22">
        <f>HLOOKUP("pin Nwell",SB_Diode_RF_module!$A$2:$AD$948,COLUMN(C4),0)</f>
        <v>3</v>
      </c>
      <c r="E28" s="22">
        <f>HLOOKUP("pin Nwell",SB_Diode_RF_module!$A$2:$AD$948,COLUMN(D4),0)</f>
        <v>5</v>
      </c>
      <c r="F28" s="22" t="str">
        <f>HLOOKUP("pin Nwell",SB_Diode_RF_module!$A$2:$AD$948,COLUMN(E4),0)</f>
        <v>-</v>
      </c>
      <c r="G28" s="22">
        <f>HLOOKUP("pin Nwell",SB_Diode_RF_module!$A$2:$AD$948,COLUMN(F4),0)</f>
        <v>9</v>
      </c>
    </row>
    <row r="29" spans="1:7" ht="12.75">
      <c r="A29" s="49" t="s">
        <v>56</v>
      </c>
      <c r="B29" s="26"/>
      <c r="C29" s="27"/>
      <c r="D29" s="27"/>
      <c r="E29" s="27"/>
      <c r="F29" s="27"/>
      <c r="G29" s="28"/>
    </row>
    <row r="30" spans="1:7" ht="12.75">
      <c r="A30" s="37" t="s">
        <v>41</v>
      </c>
      <c r="B30" s="26"/>
      <c r="C30" s="27"/>
      <c r="D30" s="27"/>
      <c r="E30" s="27"/>
      <c r="F30" s="27"/>
      <c r="G30" s="28"/>
    </row>
    <row r="31" spans="1:7" ht="12.75">
      <c r="A31" s="37"/>
      <c r="B31" s="26"/>
      <c r="C31" s="27"/>
      <c r="D31" s="27"/>
      <c r="E31" s="27"/>
      <c r="F31" s="27"/>
      <c r="G31" s="28"/>
    </row>
    <row r="32" spans="1:7" ht="12.75">
      <c r="A32" s="37"/>
      <c r="B32" s="26"/>
      <c r="C32" s="27"/>
      <c r="D32" s="27"/>
      <c r="E32" s="27"/>
      <c r="F32" s="27"/>
      <c r="G32" s="28"/>
    </row>
    <row r="33" spans="1:7" ht="12.75">
      <c r="A33" s="37"/>
      <c r="B33" s="26"/>
      <c r="C33" s="27"/>
      <c r="D33" s="27"/>
      <c r="E33" s="27"/>
      <c r="F33" s="27"/>
      <c r="G33" s="28"/>
    </row>
    <row r="34" spans="1:7" ht="12.75">
      <c r="A34" s="37"/>
      <c r="B34" s="26"/>
      <c r="C34" s="27"/>
      <c r="D34" s="27"/>
      <c r="E34" s="27"/>
      <c r="F34" s="27"/>
      <c r="G34" s="28"/>
    </row>
    <row r="35" spans="1:7" ht="12.75">
      <c r="A35" s="37"/>
      <c r="B35" s="26"/>
      <c r="C35" s="27"/>
      <c r="D35" s="27"/>
      <c r="E35" s="27"/>
      <c r="F35" s="27"/>
      <c r="G35" s="28"/>
    </row>
    <row r="36" spans="1:7" ht="12.75">
      <c r="A36" s="37"/>
      <c r="B36" s="26"/>
      <c r="C36" s="27"/>
      <c r="D36" s="27"/>
      <c r="E36" s="27"/>
      <c r="F36" s="27"/>
      <c r="G36" s="28"/>
    </row>
    <row r="37" spans="1:7" ht="12.75">
      <c r="A37" s="33"/>
      <c r="B37" s="26"/>
      <c r="C37" s="27"/>
      <c r="D37" s="27"/>
      <c r="E37" s="27"/>
      <c r="F37" s="27"/>
      <c r="G37" s="28"/>
    </row>
    <row r="38" spans="1:7" ht="12.75">
      <c r="A38" s="50" t="s">
        <v>58</v>
      </c>
      <c r="B38" s="26"/>
      <c r="C38" s="27"/>
      <c r="D38" s="27"/>
      <c r="E38" s="27"/>
      <c r="F38" s="27"/>
      <c r="G38" s="39"/>
    </row>
    <row r="39" spans="1:8" ht="12.75">
      <c r="A39" t="s">
        <v>59</v>
      </c>
      <c r="B39" s="40" t="str">
        <f>HLOOKUP("Module Name",SB_Diode_RF_module!$A$2:$AD$948,COLUMN(B26),0)</f>
        <v>e_sbd_e</v>
      </c>
      <c r="C39" s="31"/>
      <c r="D39" s="31"/>
      <c r="E39" s="31"/>
      <c r="F39" s="31"/>
      <c r="G39" s="32"/>
      <c r="H39" s="30"/>
    </row>
    <row r="40" spans="1:8" ht="12.75">
      <c r="A40" s="48" t="s">
        <v>57</v>
      </c>
      <c r="B40" s="40"/>
      <c r="C40" s="31"/>
      <c r="D40" s="31"/>
      <c r="E40" s="31"/>
      <c r="F40" s="31"/>
      <c r="G40" s="32"/>
      <c r="H40" s="30"/>
    </row>
    <row r="41" spans="1:8" ht="12.75">
      <c r="A41" s="44" t="s">
        <v>42</v>
      </c>
      <c r="B41" s="44" t="s">
        <v>43</v>
      </c>
      <c r="C41" s="45" t="s">
        <v>44</v>
      </c>
      <c r="D41" s="45" t="s">
        <v>45</v>
      </c>
      <c r="E41" s="45" t="s">
        <v>46</v>
      </c>
      <c r="F41" s="45" t="s">
        <v>47</v>
      </c>
      <c r="G41" s="45" t="s">
        <v>48</v>
      </c>
      <c r="H41" s="30"/>
    </row>
    <row r="42" spans="1:8" ht="12.75">
      <c r="A42" s="44"/>
      <c r="B42" s="3" t="s">
        <v>6</v>
      </c>
      <c r="C42" s="1" t="s">
        <v>2</v>
      </c>
      <c r="D42" s="1" t="s">
        <v>2</v>
      </c>
      <c r="E42" s="1" t="s">
        <v>2</v>
      </c>
      <c r="F42" s="1" t="s">
        <v>2</v>
      </c>
      <c r="G42" s="1" t="s">
        <v>2</v>
      </c>
      <c r="H42" s="30"/>
    </row>
    <row r="43" spans="1:8" ht="12.75">
      <c r="A43" s="46">
        <v>1</v>
      </c>
      <c r="B43" s="41" t="s">
        <v>7</v>
      </c>
      <c r="C43" s="22" t="str">
        <f>HLOOKUP("L (du)",SB_Diode_RF_module!$A$2:$AD$948,COLUMN(B2),0)</f>
        <v>-</v>
      </c>
      <c r="D43" s="22">
        <f>HLOOKUP("L (du)",SB_Diode_RF_module!$A$2:$AD$948,COLUMN(C2),0)</f>
        <v>1</v>
      </c>
      <c r="E43" s="22">
        <f>HLOOKUP("L (du)",SB_Diode_RF_module!$A$2:$AD$948,COLUMN(D2),0)</f>
        <v>1</v>
      </c>
      <c r="F43" s="22" t="str">
        <f>HLOOKUP("L (du)",SB_Diode_RF_module!$A$2:$AD$948,COLUMN(E2),0)</f>
        <v>-</v>
      </c>
      <c r="G43" s="22">
        <f>HLOOKUP("L (du)",SB_Diode_RF_module!$A$2:$AD$948,COLUMN(F2),0)</f>
        <v>2</v>
      </c>
      <c r="H43" s="30"/>
    </row>
    <row r="44" spans="1:8" ht="12.75">
      <c r="A44" s="46">
        <v>2</v>
      </c>
      <c r="B44" s="41" t="s">
        <v>8</v>
      </c>
      <c r="C44" s="22" t="str">
        <f>HLOOKUP("W (du)",SB_Diode_RF_module!$A$2:$AD$948,COLUMN(B3),0)</f>
        <v>-</v>
      </c>
      <c r="D44" s="22">
        <f>HLOOKUP("W (du)",SB_Diode_RF_module!$A$2:$AD$948,COLUMN(C3),0)</f>
        <v>20</v>
      </c>
      <c r="E44" s="22">
        <f>HLOOKUP("W (du)",SB_Diode_RF_module!$A$2:$AD$948,COLUMN(D3),0)</f>
        <v>20</v>
      </c>
      <c r="F44" s="22" t="str">
        <f>HLOOKUP("W (du)",SB_Diode_RF_module!$A$2:$AD$948,COLUMN(E3),0)</f>
        <v>-</v>
      </c>
      <c r="G44" s="22">
        <f>HLOOKUP("W (du)",SB_Diode_RF_module!$A$2:$AD$948,COLUMN(F3),0)</f>
        <v>20</v>
      </c>
      <c r="H44" s="30"/>
    </row>
    <row r="45" spans="1:8" ht="12.75">
      <c r="A45" s="46">
        <v>3</v>
      </c>
      <c r="B45" s="41" t="s">
        <v>13</v>
      </c>
      <c r="C45" s="22" t="str">
        <f>HLOOKUP("Nfi",SB_Diode_RF_module!$A$2:$AD$948,COLUMN(B4),0)</f>
        <v>-</v>
      </c>
      <c r="D45" s="22">
        <f>HLOOKUP("Nfi",SB_Diode_RF_module!$A$2:$AD$948,COLUMN(C4),0)</f>
        <v>1</v>
      </c>
      <c r="E45" s="22">
        <f>HLOOKUP("Nfi",SB_Diode_RF_module!$A$2:$AD$948,COLUMN(D4),0)</f>
        <v>1</v>
      </c>
      <c r="F45" s="22" t="str">
        <f>HLOOKUP("Nfi",SB_Diode_RF_module!$A$2:$AD$948,COLUMN(E4),0)</f>
        <v>-</v>
      </c>
      <c r="G45" s="22">
        <f>HLOOKUP("Nfi",SB_Diode_RF_module!$A$2:$AD$948,COLUMN(F4),0)</f>
        <v>1</v>
      </c>
      <c r="H45" s="30"/>
    </row>
    <row r="46" spans="1:8" ht="12.75">
      <c r="A46" s="46">
        <v>4</v>
      </c>
      <c r="B46" s="41" t="s">
        <v>3</v>
      </c>
      <c r="C46" s="22" t="str">
        <f>HLOOKUP("Ndev",SB_Diode_RF_module!$A$2:$AD$948,COLUMN(B5),0)</f>
        <v>-</v>
      </c>
      <c r="D46" s="22">
        <f>HLOOKUP("Ndev",SB_Diode_RF_module!$A$2:$AD$948,COLUMN(C5),0)</f>
        <v>72</v>
      </c>
      <c r="E46" s="22">
        <f>HLOOKUP("Ndev",SB_Diode_RF_module!$A$2:$AD$948,COLUMN(D5),0)</f>
        <v>72</v>
      </c>
      <c r="F46" s="22" t="str">
        <f>HLOOKUP("Ndev",SB_Diode_RF_module!$A$2:$AD$948,COLUMN(E5),0)</f>
        <v>-</v>
      </c>
      <c r="G46" s="22">
        <f>HLOOKUP("Ndev",SB_Diode_RF_module!$A$2:$AD$948,COLUMN(F5),0)</f>
        <v>54</v>
      </c>
      <c r="H46" s="30"/>
    </row>
    <row r="47" spans="1:8" ht="12.75">
      <c r="A47" s="46">
        <v>5</v>
      </c>
      <c r="B47" s="41" t="s">
        <v>14</v>
      </c>
      <c r="C47" s="22" t="str">
        <f>HLOOKUP("A (du^2)",SB_Diode_RF_module!$A$2:$AD$948,COLUMN(B6),0)</f>
        <v>-</v>
      </c>
      <c r="D47" s="22">
        <f>HLOOKUP("A (du^2)",SB_Diode_RF_module!$A$2:$AD$948,COLUMN(C6),0)</f>
        <v>1440</v>
      </c>
      <c r="E47" s="22">
        <f>HLOOKUP("A (du^2)",SB_Diode_RF_module!$A$2:$AD$948,COLUMN(D6),0)</f>
        <v>1440</v>
      </c>
      <c r="F47" s="22" t="str">
        <f>HLOOKUP("A (du^2)",SB_Diode_RF_module!$A$2:$AD$948,COLUMN(E6),0)</f>
        <v>-</v>
      </c>
      <c r="G47" s="22">
        <f>HLOOKUP("A (du^2)",SB_Diode_RF_module!$A$2:$AD$948,COLUMN(F6),0)</f>
        <v>2160</v>
      </c>
      <c r="H47" s="30"/>
    </row>
    <row r="48" spans="1:8" ht="12.75">
      <c r="A48" s="46">
        <v>6</v>
      </c>
      <c r="B48" s="41" t="s">
        <v>15</v>
      </c>
      <c r="C48" s="22" t="str">
        <f>HLOOKUP("P (du)",SB_Diode_RF_module!$A$2:$AD$948,COLUMN(B7),0)</f>
        <v>-</v>
      </c>
      <c r="D48" s="22">
        <f>HLOOKUP("P (du)",SB_Diode_RF_module!$A$2:$AD$948,COLUMN(C7),0)</f>
        <v>3024</v>
      </c>
      <c r="E48" s="22">
        <f>HLOOKUP("P (du)",SB_Diode_RF_module!$A$2:$AD$948,COLUMN(D7),0)</f>
        <v>3024</v>
      </c>
      <c r="F48" s="22" t="str">
        <f>HLOOKUP("P (du)",SB_Diode_RF_module!$A$2:$AD$948,COLUMN(E7),0)</f>
        <v>-</v>
      </c>
      <c r="G48" s="22">
        <f>HLOOKUP("P (du)",SB_Diode_RF_module!$A$2:$AD$948,COLUMN(F7),0)</f>
        <v>2376</v>
      </c>
      <c r="H48" s="30"/>
    </row>
    <row r="49" spans="1:8" ht="12.75">
      <c r="A49" s="47">
        <v>7</v>
      </c>
      <c r="B49" s="42" t="s">
        <v>21</v>
      </c>
      <c r="C49" s="22" t="str">
        <f>HLOOKUP("# of col",SB_Diode_RF_module!$A$2:$AD$948,COLUMN(B8),0)</f>
        <v>-</v>
      </c>
      <c r="D49" s="22">
        <f>HLOOKUP("# of col",SB_Diode_RF_module!$A$2:$AD$948,COLUMN(C8),0)</f>
        <v>8</v>
      </c>
      <c r="E49" s="22">
        <f>HLOOKUP("# of col",SB_Diode_RF_module!$A$2:$AD$948,COLUMN(D8),0)</f>
        <v>8</v>
      </c>
      <c r="F49" s="22" t="str">
        <f>HLOOKUP("# of col",SB_Diode_RF_module!$A$2:$AD$948,COLUMN(E8),0)</f>
        <v>-</v>
      </c>
      <c r="G49" s="22">
        <f>HLOOKUP("# of col",SB_Diode_RF_module!$A$2:$AD$948,COLUMN(F8),0)</f>
        <v>6</v>
      </c>
      <c r="H49" s="30"/>
    </row>
    <row r="50" spans="1:8" ht="12.75">
      <c r="A50" s="47">
        <v>8</v>
      </c>
      <c r="B50" s="42" t="s">
        <v>22</v>
      </c>
      <c r="C50" s="22" t="str">
        <f>HLOOKUP("# of row",SB_Diode_RF_module!$A$2:$AD$948,COLUMN(B9),0)</f>
        <v>-</v>
      </c>
      <c r="D50" s="22">
        <f>HLOOKUP("# of row",SB_Diode_RF_module!$A$2:$AD$948,COLUMN(C9),0)</f>
        <v>3</v>
      </c>
      <c r="E50" s="22">
        <f>HLOOKUP("# of row",SB_Diode_RF_module!$A$2:$AD$948,COLUMN(D9),0)</f>
        <v>3</v>
      </c>
      <c r="F50" s="22" t="str">
        <f>HLOOKUP("# of row",SB_Diode_RF_module!$A$2:$AD$948,COLUMN(E9),0)</f>
        <v>-</v>
      </c>
      <c r="G50" s="22">
        <f>HLOOKUP("# of row",SB_Diode_RF_module!$A$2:$AD$948,COLUMN(F9),0)</f>
        <v>3</v>
      </c>
      <c r="H50" s="30"/>
    </row>
    <row r="51" spans="1:8" ht="12.75">
      <c r="A51" s="47">
        <v>9</v>
      </c>
      <c r="B51" s="42" t="s">
        <v>20</v>
      </c>
      <c r="C51" s="22" t="str">
        <f>HLOOKUP("Kathode segments",SB_Diode_RF_module!$A$2:$AD$948,COLUMN(B10),0)</f>
        <v>-</v>
      </c>
      <c r="D51" s="22">
        <f>HLOOKUP("Kathode segments",SB_Diode_RF_module!$A$2:$AD$948,COLUMN(C10),0)</f>
        <v>3</v>
      </c>
      <c r="E51" s="22">
        <f>HLOOKUP("Kathode segments",SB_Diode_RF_module!$A$2:$AD$948,COLUMN(D10),0)</f>
        <v>3</v>
      </c>
      <c r="F51" s="22" t="str">
        <f>HLOOKUP("Kathode segments",SB_Diode_RF_module!$A$2:$AD$948,COLUMN(E10),0)</f>
        <v>-</v>
      </c>
      <c r="G51" s="22">
        <f>HLOOKUP("Kathode segments",SB_Diode_RF_module!$A$2:$AD$948,COLUMN(F10),0)</f>
        <v>3</v>
      </c>
      <c r="H51" s="30"/>
    </row>
    <row r="52" spans="1:8" ht="12.75">
      <c r="A52" s="47">
        <v>10</v>
      </c>
      <c r="B52" s="42" t="s">
        <v>23</v>
      </c>
      <c r="C52" s="22" t="str">
        <f>HLOOKUP("Nwell pad connection",SB_Diode_RF_module!$A$2:$AD$948,COLUMN(B11),0)</f>
        <v>-</v>
      </c>
      <c r="D52" s="22" t="str">
        <f>HLOOKUP("Nwell pad connection",SB_Diode_RF_module!$A$2:$AD$948,COLUMN(C11),0)</f>
        <v>GND</v>
      </c>
      <c r="E52" s="22" t="str">
        <f>HLOOKUP("Nwell pad connection",SB_Diode_RF_module!$A$2:$AD$948,COLUMN(D11),0)</f>
        <v>GND</v>
      </c>
      <c r="F52" s="22" t="str">
        <f>HLOOKUP("Nwell pad connection",SB_Diode_RF_module!$A$2:$AD$948,COLUMN(E11),0)</f>
        <v>-</v>
      </c>
      <c r="G52" s="22" t="str">
        <f>HLOOKUP("Nwell pad connection",SB_Diode_RF_module!$A$2:$AD$948,COLUMN(F11),0)</f>
        <v>GND</v>
      </c>
      <c r="H52" s="30"/>
    </row>
    <row r="53" spans="1:8" ht="12.75">
      <c r="A53" s="47"/>
      <c r="B53" s="42" t="s">
        <v>16</v>
      </c>
      <c r="C53" s="22" t="str">
        <f>HLOOKUP("Original module name",SB_Diode_RF_module!$A$2:$AD$948,COLUMN(B12),0)</f>
        <v>sbd_e</v>
      </c>
      <c r="D53" s="22" t="str">
        <f>HLOOKUP("Original module name",SB_Diode_RF_module!$A$2:$AD$948,COLUMN(C12),0)</f>
        <v>sbd_e</v>
      </c>
      <c r="E53" s="22" t="str">
        <f>HLOOKUP("Original module name",SB_Diode_RF_module!$A$2:$AD$948,COLUMN(D12),0)</f>
        <v>sbd_e</v>
      </c>
      <c r="F53" s="22" t="str">
        <f>HLOOKUP("Original module name",SB_Diode_RF_module!$A$2:$AD$948,COLUMN(E12),0)</f>
        <v>sbd_e</v>
      </c>
      <c r="G53" s="22" t="str">
        <f>HLOOKUP("Original module name",SB_Diode_RF_module!$A$2:$AD$948,COLUMN(F12),0)</f>
        <v>sbd_e</v>
      </c>
      <c r="H53" s="30"/>
    </row>
    <row r="54" spans="1:8" ht="12.75">
      <c r="A54" s="47"/>
      <c r="B54" s="43" t="s">
        <v>32</v>
      </c>
      <c r="C54" s="22" t="str">
        <f>HLOOKUP("Bond_pads",SB_Diode_RF_module!$A$2:$AD$948,COLUMN(B13),0)</f>
        <v>gsg_probe_pad</v>
      </c>
      <c r="D54" s="22" t="str">
        <f>HLOOKUP("Bond_pads",SB_Diode_RF_module!$A$2:$AD$948,COLUMN(C13),0)</f>
        <v>gsg_probe_pad</v>
      </c>
      <c r="E54" s="22" t="str">
        <f>HLOOKUP("Bond_pads",SB_Diode_RF_module!$A$2:$AD$948,COLUMN(D13),0)</f>
        <v>gsg_probe_pad</v>
      </c>
      <c r="F54" s="22" t="str">
        <f>HLOOKUP("Bond_pads",SB_Diode_RF_module!$A$2:$AD$948,COLUMN(E13),0)</f>
        <v>gsg_probe_pad</v>
      </c>
      <c r="G54" s="22" t="str">
        <f>HLOOKUP("Bond_pads",SB_Diode_RF_module!$A$2:$AD$948,COLUMN(F13),0)</f>
        <v>gsg_probe_pad</v>
      </c>
      <c r="H54" s="30"/>
    </row>
    <row r="55" spans="1:8" ht="25.5">
      <c r="A55" s="47"/>
      <c r="B55" s="42" t="s">
        <v>10</v>
      </c>
      <c r="C55" s="22" t="str">
        <f>HLOOKUP("Comment",SB_Diode_RF_module!$A$2:$AD$948,COLUMN(B14),0)</f>
        <v>Delete VTN2 BK Layer</v>
      </c>
      <c r="D55" s="22" t="str">
        <f>HLOOKUP("Comment",SB_Diode_RF_module!$A$2:$AD$948,COLUMN(C14),0)</f>
        <v>Delete VTN2 BK Layer</v>
      </c>
      <c r="E55" s="22" t="str">
        <f>HLOOKUP("Comment",SB_Diode_RF_module!$A$2:$AD$948,COLUMN(D14),0)</f>
        <v>Delete VTN2 BK Layer</v>
      </c>
      <c r="F55" s="22" t="str">
        <f>HLOOKUP("Comment",SB_Diode_RF_module!$A$2:$AD$948,COLUMN(E14),0)</f>
        <v>Delete VTN2 BK Layer</v>
      </c>
      <c r="G55" s="22" t="str">
        <f>HLOOKUP("Comment",SB_Diode_RF_module!$A$2:$AD$948,COLUMN(F14),0)</f>
        <v>Delete VTN2 BK Layer</v>
      </c>
      <c r="H55" s="30"/>
    </row>
    <row r="56" spans="1:8" ht="12.75">
      <c r="A56" s="49" t="s">
        <v>56</v>
      </c>
      <c r="B56" s="30"/>
      <c r="C56" s="30"/>
      <c r="D56" s="30"/>
      <c r="E56" s="30"/>
      <c r="F56" s="30"/>
      <c r="G56" s="30"/>
      <c r="H56" s="30"/>
    </row>
    <row r="57" spans="1:8" ht="12.75">
      <c r="A57" s="38" t="s">
        <v>49</v>
      </c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30"/>
      <c r="C58" s="30"/>
      <c r="D58" s="30"/>
      <c r="E58" s="30"/>
      <c r="F58" s="30"/>
      <c r="G58" s="30"/>
      <c r="H58" s="30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8" t="s">
        <v>50</v>
      </c>
      <c r="B60" s="30"/>
      <c r="C60" s="30"/>
      <c r="D60" s="30"/>
      <c r="E60" s="30"/>
      <c r="F60" s="30"/>
      <c r="G60" s="30"/>
      <c r="H60" s="30"/>
    </row>
    <row r="61" spans="1:8" ht="12.75">
      <c r="A61" s="30" t="s">
        <v>54</v>
      </c>
      <c r="B61" s="30"/>
      <c r="C61" s="30"/>
      <c r="D61" s="30"/>
      <c r="E61" s="30"/>
      <c r="F61" s="30"/>
      <c r="G61" s="30"/>
      <c r="H61" s="30"/>
    </row>
    <row r="62" spans="1:8" ht="12.75">
      <c r="A62" s="30" t="s">
        <v>51</v>
      </c>
      <c r="B62" s="30"/>
      <c r="C62" s="30"/>
      <c r="D62" s="30"/>
      <c r="E62" s="30"/>
      <c r="F62" s="30"/>
      <c r="G62" s="30"/>
      <c r="H62" s="30"/>
    </row>
    <row r="63" spans="1:8" ht="12.75">
      <c r="A63" s="30" t="s">
        <v>52</v>
      </c>
      <c r="B63" s="30"/>
      <c r="C63" s="30"/>
      <c r="D63" s="30"/>
      <c r="E63" s="30"/>
      <c r="F63" s="30"/>
      <c r="G63" s="30"/>
      <c r="H63" s="30"/>
    </row>
    <row r="64" spans="1:8" ht="12.75">
      <c r="A64" s="30" t="s">
        <v>53</v>
      </c>
      <c r="B64" s="30"/>
      <c r="C64" s="30"/>
      <c r="D64" s="30"/>
      <c r="E64" s="30"/>
      <c r="F64" s="30"/>
      <c r="G64" s="30"/>
      <c r="H64" s="30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30"/>
      <c r="C66" s="30"/>
      <c r="D66" s="30"/>
      <c r="E66" s="30"/>
      <c r="F66" s="30"/>
      <c r="G66" s="30"/>
      <c r="H66" s="30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30"/>
      <c r="C70" s="30"/>
      <c r="D70" s="30"/>
      <c r="E70" s="30"/>
      <c r="F70" s="30"/>
      <c r="G70" s="30"/>
      <c r="H70" s="30"/>
    </row>
    <row r="71" spans="1:8" ht="12.75">
      <c r="A71" s="30"/>
      <c r="B71" s="30"/>
      <c r="C71" s="30"/>
      <c r="D71" s="30"/>
      <c r="E71" s="30"/>
      <c r="F71" s="30"/>
      <c r="G71" s="30"/>
      <c r="H71" s="30"/>
    </row>
  </sheetData>
  <printOptions/>
  <pageMargins left="0.75" right="0.75" top="1" bottom="1" header="0.5" footer="0.5"/>
  <pageSetup orientation="portrait" r:id="rId3"/>
  <legacyDrawing r:id="rId2"/>
  <oleObjects>
    <oleObject progId="" shapeId="6956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Springer</dc:creator>
  <cp:keywords/>
  <dc:description/>
  <cp:lastModifiedBy>trang</cp:lastModifiedBy>
  <cp:lastPrinted>2008-06-04T17:20:15Z</cp:lastPrinted>
  <dcterms:created xsi:type="dcterms:W3CDTF">2006-04-07T22:49:42Z</dcterms:created>
  <dcterms:modified xsi:type="dcterms:W3CDTF">2008-11-13T02:31:19Z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0x010100C0B70A8E102EDE43BD3501D322E5D333</vt:lpwstr>
  </property>
  <property fmtid="{D5CDD505-2E9C-101B-9397-08002B2CF9AE}" pid="4" name="Subject">
    <vt:lpwstr/>
  </property>
  <property fmtid="{D5CDD505-2E9C-101B-9397-08002B2CF9AE}" pid="5" name="Keywords">
    <vt:lpwstr/>
  </property>
  <property fmtid="{D5CDD505-2E9C-101B-9397-08002B2CF9AE}" pid="6" name="_Author">
    <vt:lpwstr>Lily Springer</vt:lpwstr>
  </property>
  <property fmtid="{D5CDD505-2E9C-101B-9397-08002B2CF9AE}" pid="7" name="_Category">
    <vt:lpwstr/>
  </property>
  <property fmtid="{D5CDD505-2E9C-101B-9397-08002B2CF9AE}" pid="8" name="Categories">
    <vt:lpwstr/>
  </property>
  <property fmtid="{D5CDD505-2E9C-101B-9397-08002B2CF9AE}" pid="9" name="Approval Level">
    <vt:lpwstr/>
  </property>
  <property fmtid="{D5CDD505-2E9C-101B-9397-08002B2CF9AE}" pid="10" name="_Comments">
    <vt:lpwstr/>
  </property>
  <property fmtid="{D5CDD505-2E9C-101B-9397-08002B2CF9AE}" pid="11" name="Assigned To">
    <vt:lpwstr/>
  </property>
</Properties>
</file>