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5" windowWidth="18045" windowHeight="8865" activeTab="1"/>
  </bookViews>
  <sheets>
    <sheet name="Data" sheetId="1" r:id="rId1"/>
    <sheet name="Genera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tri</author>
    <author>khoe</author>
    <author>x0098385</author>
  </authors>
  <commentList>
    <comment ref="U2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BPX - BCHNL XI PSD</t>
        </r>
      </text>
    </comment>
    <comment ref="V2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BP - BCHNL to PSD space</t>
        </r>
      </text>
    </comment>
    <comment ref="W2" authorId="1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MB - MOAT enclose BCHNL width dirn</t>
        </r>
      </text>
    </comment>
    <comment ref="X2" authorId="1">
      <text>
        <r>
          <rPr>
            <b/>
            <sz val="8"/>
            <rFont val="Tahoma"/>
            <family val="0"/>
          </rPr>
          <t xml:space="preserve">tri:
</t>
        </r>
        <r>
          <rPr>
            <sz val="8"/>
            <rFont val="Tahoma"/>
            <family val="2"/>
          </rPr>
          <t>BPW - BCHNL enclose PWBLK</t>
        </r>
      </text>
    </comment>
    <comment ref="J2" authorId="2">
      <text>
        <r>
          <rPr>
            <b/>
            <sz val="8"/>
            <rFont val="Tahoma"/>
            <family val="0"/>
          </rPr>
          <t>x0098385:</t>
        </r>
        <r>
          <rPr>
            <sz val="8"/>
            <rFont val="Tahoma"/>
            <family val="0"/>
          </rPr>
          <t xml:space="preserve">
NSD</t>
        </r>
      </text>
    </comment>
    <comment ref="K2" authorId="2">
      <text>
        <r>
          <rPr>
            <b/>
            <sz val="8"/>
            <rFont val="Tahoma"/>
            <family val="0"/>
          </rPr>
          <t>x0098385:</t>
        </r>
        <r>
          <rPr>
            <sz val="8"/>
            <rFont val="Tahoma"/>
            <family val="0"/>
          </rPr>
          <t xml:space="preserve">
NSD</t>
        </r>
      </text>
    </comment>
    <comment ref="H2" authorId="2">
      <text>
        <r>
          <rPr>
            <b/>
            <sz val="8"/>
            <rFont val="Tahoma"/>
            <family val="0"/>
          </rPr>
          <t>x0098385:</t>
        </r>
        <r>
          <rPr>
            <sz val="8"/>
            <rFont val="Tahoma"/>
            <family val="0"/>
          </rPr>
          <t xml:space="preserve">
NWELL/NBL Iso scheme</t>
        </r>
      </text>
    </comment>
  </commentList>
</comments>
</file>

<file path=xl/comments2.xml><?xml version="1.0" encoding="utf-8"?>
<comments xmlns="http://schemas.openxmlformats.org/spreadsheetml/2006/main">
  <authors>
    <author>tri</author>
    <author>khoe</author>
    <author>tai</author>
  </authors>
  <commentList>
    <comment ref="D44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L - JFET length (S to D space)</t>
        </r>
      </text>
    </comment>
    <comment ref="D45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W - NJFET width (NSD width)</t>
        </r>
      </text>
    </comment>
    <comment ref="D48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NP - NSD to PSD space</t>
        </r>
      </text>
    </comment>
    <comment ref="D49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NPO - NSD to surrounding PSD space</t>
        </r>
      </text>
    </comment>
    <comment ref="D50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SN - SBLK XI NSD</t>
        </r>
      </text>
    </comment>
    <comment ref="D51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SP - SBLK XI PSD</t>
        </r>
      </text>
    </comment>
    <comment ref="D52" authorId="1">
      <text>
        <r>
          <rPr>
            <b/>
            <sz val="10"/>
            <rFont val="Tahoma"/>
            <family val="2"/>
          </rPr>
          <t>khoe:</t>
        </r>
        <r>
          <rPr>
            <sz val="10"/>
            <rFont val="Tahoma"/>
            <family val="2"/>
          </rPr>
          <t xml:space="preserve">
= 2*SBLK_XI_SD + 2*Cont_Sp_SBLK + ContWidth</t>
        </r>
      </text>
    </comment>
    <comment ref="D53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= (SD_Size_X - ContWidth)/2.0</t>
        </r>
      </text>
    </comment>
    <comment ref="D54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= (JfetWidth - (x_ContNum*(ContWidth + ContSp) - ContSp))/2.0</t>
        </r>
      </text>
    </comment>
    <comment ref="D55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0: Vertical NoRing
1: Horizontal NoRing
2: Ring
</t>
        </r>
      </text>
    </comment>
    <comment ref="D56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= MoatOlapCont + GateOlapMoat +  ContWidth + SBLK_Sp_Cont + SBLK_XI_Gate</t>
        </r>
      </text>
    </comment>
    <comment ref="D57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= BHCNL_XI_GateY + Moat_Olap_BCHNL + GateOlapMoat</t>
        </r>
      </text>
    </comment>
    <comment ref="D58" authorId="2">
      <text>
        <r>
          <rPr>
            <b/>
            <sz val="12"/>
            <rFont val="Tahoma"/>
            <family val="2"/>
          </rPr>
          <t>tai:</t>
        </r>
        <r>
          <rPr>
            <sz val="12"/>
            <rFont val="Tahoma"/>
            <family val="2"/>
          </rPr>
          <t xml:space="preserve">
"0"-Ring NSD/PSD
"1"-Left
"2"-Right
"3"-Top
"4"-Bottom
"01234" Draw Metal1 over NSD/PSD</t>
        </r>
      </text>
    </comment>
    <comment ref="D61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BPX - BCHNL XI PSD</t>
        </r>
      </text>
    </comment>
    <comment ref="D62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BP - BCHNL to PSD space</t>
        </r>
      </text>
    </comment>
    <comment ref="D63" authorId="1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MB - MOAT enclose BCHNL width dirn</t>
        </r>
      </text>
    </comment>
    <comment ref="D64" authorId="1">
      <text>
        <r>
          <rPr>
            <b/>
            <sz val="8"/>
            <rFont val="Tahoma"/>
            <family val="0"/>
          </rPr>
          <t xml:space="preserve">tri:
</t>
        </r>
        <r>
          <rPr>
            <sz val="8"/>
            <rFont val="Tahoma"/>
            <family val="2"/>
          </rPr>
          <t>BPW - BCHNL enclose PWBLK</t>
        </r>
      </text>
    </comment>
    <comment ref="D65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BPX - BCHNL Extend Into Gate</t>
        </r>
      </text>
    </comment>
    <comment ref="D68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MOAT enclose BCHNL width dirn</t>
        </r>
      </text>
    </comment>
    <comment ref="D71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BCNL enclose PWBLK</t>
        </r>
      </text>
    </comment>
    <comment ref="E81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get from layout example</t>
        </r>
      </text>
    </comment>
    <comment ref="D88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0: NoPoly
1: PolyBlank
2: PolySlot</t>
        </r>
      </text>
    </comment>
    <comment ref="E88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unused</t>
        </r>
      </text>
    </comment>
  </commentList>
</comments>
</file>

<file path=xl/sharedStrings.xml><?xml version="1.0" encoding="utf-8"?>
<sst xmlns="http://schemas.openxmlformats.org/spreadsheetml/2006/main" count="416" uniqueCount="211">
  <si>
    <t>Device Type</t>
  </si>
  <si>
    <t>Module Name</t>
  </si>
  <si>
    <t>DUT</t>
  </si>
  <si>
    <t>DUT Description</t>
  </si>
  <si>
    <t>pin substrate</t>
  </si>
  <si>
    <t>njfet</t>
  </si>
  <si>
    <t xml:space="preserve">pin source   </t>
  </si>
  <si>
    <t xml:space="preserve">pin backgate </t>
  </si>
  <si>
    <t>Module Ref</t>
  </si>
  <si>
    <t>njfet_7v_310_a</t>
  </si>
  <si>
    <t>Vary Buried channel Enclosure</t>
  </si>
  <si>
    <t>na</t>
  </si>
  <si>
    <t>njft7v_a</t>
  </si>
  <si>
    <t>NSD-PSD Gate Space Horizontal (du)</t>
  </si>
  <si>
    <t>NSD-PSD Gate Space Vertical (du)</t>
  </si>
  <si>
    <t>BCHNL extend into PSD Gate (du)</t>
  </si>
  <si>
    <t>BCHNL space to PSD Gate (du)</t>
  </si>
  <si>
    <t>MOAT enclose BCHNL (du)</t>
  </si>
  <si>
    <t>BCHNL enclose PWBLK (du)</t>
  </si>
  <si>
    <t>Iso NWELL Width (du)</t>
  </si>
  <si>
    <t>Iso NWELL space to Gate (du)</t>
  </si>
  <si>
    <t>Sample Layout</t>
  </si>
  <si>
    <t>njfet_7v_310</t>
  </si>
  <si>
    <t>Additional Layers</t>
  </si>
  <si>
    <t>Follow Sample Layout</t>
  </si>
  <si>
    <t>Additional Layers 2</t>
  </si>
  <si>
    <t>pin gate</t>
  </si>
  <si>
    <t>CHIPTAG: x2252</t>
  </si>
  <si>
    <t>TEXAS INSTRUMENTS, Inc. SPECIFICATION</t>
  </si>
  <si>
    <t>For x2252 TestDie</t>
  </si>
  <si>
    <t>PROJECT: x2252</t>
  </si>
  <si>
    <t xml:space="preserve">Template: </t>
  </si>
  <si>
    <t>FG: NJFET_SIMPLE_4_V1_0</t>
  </si>
  <si>
    <t xml:space="preserve">CG: JFET_SIMPLE_V1_0  </t>
  </si>
  <si>
    <t>HELP</t>
  </si>
  <si>
    <t>SEARCH WORDS:</t>
  </si>
  <si>
    <t>MODULE LIST PHRASE:</t>
  </si>
  <si>
    <t>INTENT:</t>
  </si>
  <si>
    <t>PADS FIGURE: ()</t>
  </si>
  <si>
    <t>FIGURE1: r4xv_6_25v2_0.bmp</t>
  </si>
  <si>
    <t>ELECTRICAL HOOKUP TABLE: ()</t>
  </si>
  <si>
    <t>Type</t>
  </si>
  <si>
    <t>No.</t>
  </si>
  <si>
    <t>Key</t>
  </si>
  <si>
    <t>Name</t>
  </si>
  <si>
    <t>DUT1</t>
  </si>
  <si>
    <t>DUT2</t>
  </si>
  <si>
    <t>DUT3</t>
  </si>
  <si>
    <t>DUT4</t>
  </si>
  <si>
    <t>PAD</t>
  </si>
  <si>
    <t>1</t>
  </si>
  <si>
    <t>jfet.r.Source.p.int</t>
  </si>
  <si>
    <t>Source</t>
  </si>
  <si>
    <t>2</t>
  </si>
  <si>
    <t>jfet.r.Drain.p.int</t>
  </si>
  <si>
    <t>Drain</t>
  </si>
  <si>
    <t>3</t>
  </si>
  <si>
    <t>jfet.r.Gate.p.int</t>
  </si>
  <si>
    <t>Gate</t>
  </si>
  <si>
    <t>5</t>
  </si>
  <si>
    <t>jfet.r.Iso.p.int</t>
  </si>
  <si>
    <t>Iso</t>
  </si>
  <si>
    <t>6</t>
  </si>
  <si>
    <t>jfet.r.Substrate.p.int</t>
  </si>
  <si>
    <t>Substrate</t>
  </si>
  <si>
    <t>_End_of_Table_</t>
  </si>
  <si>
    <t>DESCRIPTION:</t>
  </si>
  <si>
    <t xml:space="preserve">LAYOUT FIGURE: </t>
  </si>
  <si>
    <t>DRAWING1: r4xv_40v2_0.bmp</t>
  </si>
  <si>
    <t>DESIGN RULES TABLE: ()</t>
  </si>
  <si>
    <t>Description</t>
  </si>
  <si>
    <t>DR</t>
  </si>
  <si>
    <t>01</t>
  </si>
  <si>
    <t>jfet.r.jfet_type.t.char*</t>
  </si>
  <si>
    <t>JFET Type</t>
  </si>
  <si>
    <t>NJFET</t>
  </si>
  <si>
    <t>jfet.r.jfet_L.t.real</t>
  </si>
  <si>
    <t>JFET Length</t>
  </si>
  <si>
    <t>02</t>
  </si>
  <si>
    <t>jfet.r.jfet_w.t.real</t>
  </si>
  <si>
    <t>JFET Width</t>
  </si>
  <si>
    <t>03</t>
  </si>
  <si>
    <t>jfet.r.fingers_n.i.int</t>
  </si>
  <si>
    <t>No. Fingers</t>
  </si>
  <si>
    <t>04</t>
  </si>
  <si>
    <t>jfet.r.devices_n.i.int</t>
  </si>
  <si>
    <t>No. Devices</t>
  </si>
  <si>
    <t>05</t>
  </si>
  <si>
    <t>jfet.r.NSD2PSD_sp.i.real</t>
  </si>
  <si>
    <t>S/D to Gate space</t>
  </si>
  <si>
    <t>06</t>
  </si>
  <si>
    <t>jfet.r.NSD2SurPSD_sp.i.real</t>
  </si>
  <si>
    <t>S/D to surrounding Gate space</t>
  </si>
  <si>
    <t>11</t>
  </si>
  <si>
    <t>jfet.r.NSD_NSD_xi.i.real</t>
  </si>
  <si>
    <t>SBLK extend into S/D</t>
  </si>
  <si>
    <t>12</t>
  </si>
  <si>
    <t>jfet.r.NSD_PSD_xi.i.real</t>
  </si>
  <si>
    <t>SBLK extend into Gate</t>
  </si>
  <si>
    <t>13</t>
  </si>
  <si>
    <t>jfet.r.SD_w.t.real</t>
  </si>
  <si>
    <t>S/D Size X</t>
  </si>
  <si>
    <t>14</t>
  </si>
  <si>
    <t>jfet.r.NsdOlcont_olx.i.real</t>
  </si>
  <si>
    <t>S/D overlap Contact in X</t>
  </si>
  <si>
    <t>15</t>
  </si>
  <si>
    <t>jfet.r.NsdOlcont_oly.i.real</t>
  </si>
  <si>
    <t>S/D overlap Contact in Y</t>
  </si>
  <si>
    <t>30</t>
  </si>
  <si>
    <t>jfet.r.SubSpIso_sp.i.int</t>
  </si>
  <si>
    <t>S/D Form</t>
  </si>
  <si>
    <t>16</t>
  </si>
  <si>
    <t>jfet.r.gate_vw.t.real</t>
  </si>
  <si>
    <t>Vertical Gate Size X</t>
  </si>
  <si>
    <t>17</t>
  </si>
  <si>
    <t>jfet.r.gate_hw.t.real</t>
  </si>
  <si>
    <t>Horizontal Gate Size Y</t>
  </si>
  <si>
    <t>jfet.r.gate_hw.t.char*</t>
  </si>
  <si>
    <t>Gate Contact Position</t>
  </si>
  <si>
    <t>01234</t>
  </si>
  <si>
    <t>jfet.r.gate_hw.t.int</t>
  </si>
  <si>
    <t>No. Gate Contact in X</t>
  </si>
  <si>
    <t>No. Gate Contact in Y</t>
  </si>
  <si>
    <t>24.0</t>
  </si>
  <si>
    <t>jfet.r.log_lay.i.real</t>
  </si>
  <si>
    <t>BCHNL extend into Gate</t>
  </si>
  <si>
    <t>24.1</t>
  </si>
  <si>
    <t>jfet.r.log_ol.i.real</t>
  </si>
  <si>
    <t>BCHNL space to Gate</t>
  </si>
  <si>
    <t>MOAT enclose BCHNL</t>
  </si>
  <si>
    <t>BCHNL enclose PWBLK</t>
  </si>
  <si>
    <t>LP</t>
  </si>
  <si>
    <t>jfet.r.log_lay.i.char*</t>
  </si>
  <si>
    <t>Layer Extend into Gate (Layer name)</t>
  </si>
  <si>
    <t>BCHNL</t>
  </si>
  <si>
    <t>Layer Extend Into Gate in X (Value)</t>
  </si>
  <si>
    <t>Layer Extend Into Gate in Y (Value)</t>
  </si>
  <si>
    <t>MOAT</t>
  </si>
  <si>
    <t>PWBLK</t>
  </si>
  <si>
    <t>18</t>
  </si>
  <si>
    <t>jfet.r.Iso_w.t.real</t>
  </si>
  <si>
    <t>Iso Width</t>
  </si>
  <si>
    <t>23</t>
  </si>
  <si>
    <t>jfet.r.IsoConOlcont_oly.i.real</t>
  </si>
  <si>
    <t>Iso space to Gate</t>
  </si>
  <si>
    <t>20</t>
  </si>
  <si>
    <t>jfet.r.IsoCon_w.t.real</t>
  </si>
  <si>
    <t>Iso Connect Size X</t>
  </si>
  <si>
    <t>21</t>
  </si>
  <si>
    <t>jfet.r.IsoCon_h.t.real</t>
  </si>
  <si>
    <t>Iso Connect Size Y</t>
  </si>
  <si>
    <t>22</t>
  </si>
  <si>
    <t>jfet.r.IsoConOlcont_olx.i.real</t>
  </si>
  <si>
    <t>Iso Connect overlap Contact in X</t>
  </si>
  <si>
    <t>Iso Connect overlap Contact in Y</t>
  </si>
  <si>
    <t>Layer Extend into Iso (Layer name)</t>
  </si>
  <si>
    <t>NBL</t>
  </si>
  <si>
    <t>Layer Extend Into Iso in X (Value)</t>
  </si>
  <si>
    <t>Layer Extend Into Iso in Y (Value)</t>
  </si>
  <si>
    <t>VTBLK</t>
  </si>
  <si>
    <t>25.0</t>
  </si>
  <si>
    <t>jfet.r.loIso_lay.i.char*</t>
  </si>
  <si>
    <t>Layer over Iso</t>
  </si>
  <si>
    <t>NW7V</t>
  </si>
  <si>
    <t>25.1</t>
  </si>
  <si>
    <t>jfet.r.loIso_ol.i.real</t>
  </si>
  <si>
    <t>Layer olap Iso</t>
  </si>
  <si>
    <t>26</t>
  </si>
  <si>
    <t>jfet.r.poly_pin.t.int</t>
  </si>
  <si>
    <t>Poly Pin</t>
  </si>
  <si>
    <t>27</t>
  </si>
  <si>
    <t>jfet.r.polyOlpSD_ol.i.real</t>
  </si>
  <si>
    <t>Poly overlap S/D</t>
  </si>
  <si>
    <t>Poly Extend into S/D</t>
  </si>
  <si>
    <t>28</t>
  </si>
  <si>
    <t>jfet.r.PolyOlcont_olx.i.real</t>
  </si>
  <si>
    <t>Poly Pin overlap Contact in X</t>
  </si>
  <si>
    <t>29</t>
  </si>
  <si>
    <t>jfet.r.PolyOlcont_oly.i.real</t>
  </si>
  <si>
    <t>Poly Pin overlap Contact in y</t>
  </si>
  <si>
    <t>No. Poly Pin Contact in X</t>
  </si>
  <si>
    <t>No. Poly Pin Contact in Y</t>
  </si>
  <si>
    <t>jfet.r.SubSpIso_sp.i.real</t>
  </si>
  <si>
    <t>Substrate ring space to DUT</t>
  </si>
  <si>
    <t>31</t>
  </si>
  <si>
    <t>Substrate ring width</t>
  </si>
  <si>
    <t>MODULE RULES TABLE:</t>
  </si>
  <si>
    <t>Value</t>
  </si>
  <si>
    <t>MR</t>
  </si>
  <si>
    <t>res4.r.int_w.i.real</t>
  </si>
  <si>
    <t>Max Interconnect Width</t>
  </si>
  <si>
    <t>MINFO</t>
  </si>
  <si>
    <t>res4.r.int_wsense.i.real</t>
  </si>
  <si>
    <t>Grid Size</t>
  </si>
  <si>
    <t>Warning: This file contains hidden row and column data. Use care when editing (copy/delete rows/columns)!</t>
  </si>
  <si>
    <t>Warning: Some fields(greyed) may be locked and cannot be edited.</t>
  </si>
  <si>
    <t>Module Owner:</t>
  </si>
  <si>
    <t>Texas Instruments, Inc.</t>
  </si>
  <si>
    <t>TI Internal Data</t>
  </si>
  <si>
    <t>Tue Jul 26 17:13:07 CDT 2005</t>
  </si>
  <si>
    <t>_End_of_Data_</t>
  </si>
  <si>
    <t>_EOF_</t>
  </si>
  <si>
    <t>pin drain</t>
  </si>
  <si>
    <t>L (du)</t>
  </si>
  <si>
    <t>W (du)</t>
  </si>
  <si>
    <t>Hp (du)</t>
  </si>
  <si>
    <t>Nfi</t>
  </si>
  <si>
    <t>Ndev</t>
  </si>
  <si>
    <t>D (du)</t>
  </si>
  <si>
    <t>X (du)</t>
  </si>
  <si>
    <t>njfet_7v_310_b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</si>
</sst>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2"/>
    </font>
    <font>
      <sz val="12"/>
      <color indexed="8"/>
      <name val="arial"/>
      <family val="0"/>
    </font>
    <font>
      <sz val="8"/>
      <color indexed="9"/>
      <name val="arial"/>
      <family val="0"/>
    </font>
    <font>
      <sz val="12"/>
      <name val="Arial"/>
      <family val="0"/>
    </font>
    <font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0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21" applyFont="1" applyFill="1" applyBorder="1" applyAlignment="1">
      <alignment horizontal="left" wrapText="1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NumberFormat="1" applyFont="1" applyFill="1" applyBorder="1" applyAlignment="1">
      <alignment horizontal="center" vertical="distributed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2" borderId="4" xfId="21" applyFont="1" applyFill="1" applyBorder="1" applyAlignment="1">
      <alignment horizontal="left" wrapText="1"/>
      <protection/>
    </xf>
    <xf numFmtId="0" fontId="0" fillId="0" borderId="4" xfId="0" applyBorder="1" applyAlignment="1">
      <alignment horizontal="center"/>
    </xf>
    <xf numFmtId="0" fontId="6" fillId="0" borderId="4" xfId="0" applyNumberFormat="1" applyFont="1" applyFill="1" applyBorder="1" applyAlignment="1">
      <alignment horizontal="center" vertical="distributed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7" xfId="21" applyFont="1" applyFill="1" applyBorder="1" applyAlignment="1">
      <alignment horizontal="center" wrapText="1"/>
      <protection/>
    </xf>
    <xf numFmtId="0" fontId="1" fillId="4" borderId="8" xfId="21" applyFont="1" applyFill="1" applyBorder="1" applyAlignment="1">
      <alignment horizontal="center" wrapText="1"/>
      <protection/>
    </xf>
    <xf numFmtId="0" fontId="1" fillId="3" borderId="8" xfId="21" applyFont="1" applyFill="1" applyBorder="1" applyAlignment="1">
      <alignment horizontal="center" wrapText="1"/>
      <protection/>
    </xf>
    <xf numFmtId="0" fontId="1" fillId="5" borderId="8" xfId="21" applyFont="1" applyFill="1" applyBorder="1" applyAlignment="1">
      <alignment horizontal="center" wrapText="1"/>
      <protection/>
    </xf>
    <xf numFmtId="0" fontId="1" fillId="5" borderId="9" xfId="21" applyFont="1" applyFill="1" applyBorder="1" applyAlignment="1">
      <alignment horizontal="center" wrapText="1"/>
      <protection/>
    </xf>
    <xf numFmtId="0" fontId="2" fillId="6" borderId="7" xfId="21" applyFont="1" applyFill="1" applyBorder="1" applyAlignment="1">
      <alignment horizontal="center" wrapText="1"/>
      <protection/>
    </xf>
    <xf numFmtId="0" fontId="2" fillId="6" borderId="8" xfId="21" applyFont="1" applyFill="1" applyBorder="1" applyAlignment="1">
      <alignment horizontal="center" wrapText="1"/>
      <protection/>
    </xf>
    <xf numFmtId="0" fontId="6" fillId="6" borderId="8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0" fontId="2" fillId="7" borderId="11" xfId="21" applyFont="1" applyFill="1" applyBorder="1" applyAlignment="1">
      <alignment horizontal="left" wrapText="1"/>
      <protection/>
    </xf>
    <xf numFmtId="0" fontId="0" fillId="4" borderId="12" xfId="0" applyFill="1" applyBorder="1" applyAlignment="1">
      <alignment horizontal="center"/>
    </xf>
    <xf numFmtId="0" fontId="2" fillId="4" borderId="12" xfId="21" applyFont="1" applyFill="1" applyBorder="1" applyAlignment="1">
      <alignment horizontal="center"/>
      <protection/>
    </xf>
    <xf numFmtId="0" fontId="2" fillId="7" borderId="12" xfId="21" applyFont="1" applyFill="1" applyBorder="1" applyAlignment="1">
      <alignment horizontal="left" wrapText="1"/>
      <protection/>
    </xf>
    <xf numFmtId="0" fontId="6" fillId="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12" xfId="21" applyNumberFormat="1" applyFont="1" applyFill="1" applyBorder="1" applyAlignment="1">
      <alignment horizontal="center"/>
      <protection/>
    </xf>
    <xf numFmtId="0" fontId="2" fillId="0" borderId="12" xfId="21" applyFont="1" applyBorder="1" applyAlignment="1">
      <alignment horizontal="center" wrapText="1"/>
      <protection/>
    </xf>
    <xf numFmtId="0" fontId="6" fillId="0" borderId="12" xfId="0" applyNumberFormat="1" applyFont="1" applyFill="1" applyBorder="1" applyAlignment="1">
      <alignment horizontal="center" vertical="distributed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9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Continuous" vertical="distributed"/>
    </xf>
    <xf numFmtId="0" fontId="0" fillId="0" borderId="0" xfId="0" applyNumberFormat="1" applyAlignment="1">
      <alignment horizontal="centerContinuous" vertical="distributed"/>
    </xf>
    <xf numFmtId="0" fontId="0" fillId="0" borderId="0" xfId="0" applyNumberFormat="1" applyBorder="1" applyAlignment="1">
      <alignment horizontal="centerContinuous" vertical="distributed"/>
    </xf>
    <xf numFmtId="0" fontId="0" fillId="0" borderId="0" xfId="0" applyNumberFormat="1" applyAlignment="1">
      <alignment vertical="distributed"/>
    </xf>
    <xf numFmtId="0" fontId="10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distributed"/>
    </xf>
    <xf numFmtId="0" fontId="0" fillId="0" borderId="0" xfId="0" applyNumberFormat="1" applyBorder="1" applyAlignment="1">
      <alignment vertical="distributed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distributed"/>
    </xf>
    <xf numFmtId="0" fontId="12" fillId="0" borderId="0" xfId="0" applyNumberFormat="1" applyFont="1" applyAlignment="1">
      <alignment vertical="distributed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1" fillId="8" borderId="14" xfId="0" applyNumberFormat="1" applyFont="1" applyFill="1" applyBorder="1" applyAlignment="1" applyProtection="1">
      <alignment vertical="center"/>
      <protection hidden="1"/>
    </xf>
    <xf numFmtId="49" fontId="11" fillId="8" borderId="14" xfId="0" applyNumberFormat="1" applyFont="1" applyFill="1" applyBorder="1" applyAlignment="1" applyProtection="1">
      <alignment vertical="distributed"/>
      <protection hidden="1"/>
    </xf>
    <xf numFmtId="0" fontId="11" fillId="8" borderId="14" xfId="0" applyNumberFormat="1" applyFont="1" applyFill="1" applyBorder="1" applyAlignment="1" applyProtection="1">
      <alignment vertical="distributed"/>
      <protection hidden="1"/>
    </xf>
    <xf numFmtId="0" fontId="11" fillId="8" borderId="15" xfId="0" applyNumberFormat="1" applyFont="1" applyFill="1" applyBorder="1" applyAlignment="1" applyProtection="1">
      <alignment vertical="distributed"/>
      <protection hidden="1"/>
    </xf>
    <xf numFmtId="0" fontId="11" fillId="8" borderId="1" xfId="0" applyNumberFormat="1" applyFont="1" applyFill="1" applyBorder="1" applyAlignment="1" applyProtection="1">
      <alignment vertical="distributed"/>
      <protection hidden="1"/>
    </xf>
    <xf numFmtId="0" fontId="16" fillId="0" borderId="0" xfId="0" applyNumberFormat="1" applyFont="1" applyAlignment="1">
      <alignment vertical="distributed"/>
    </xf>
    <xf numFmtId="0" fontId="11" fillId="4" borderId="1" xfId="0" applyNumberFormat="1" applyFont="1" applyFill="1" applyBorder="1" applyAlignment="1" applyProtection="1">
      <alignment vertical="center"/>
      <protection hidden="1"/>
    </xf>
    <xf numFmtId="49" fontId="11" fillId="4" borderId="1" xfId="0" applyNumberFormat="1" applyFont="1" applyFill="1" applyBorder="1" applyAlignment="1" applyProtection="1">
      <alignment vertical="distributed"/>
      <protection hidden="1"/>
    </xf>
    <xf numFmtId="0" fontId="11" fillId="4" borderId="1" xfId="0" applyNumberFormat="1" applyFont="1" applyFill="1" applyBorder="1" applyAlignment="1" applyProtection="1">
      <alignment vertical="distributed"/>
      <protection hidden="1"/>
    </xf>
    <xf numFmtId="0" fontId="14" fillId="0" borderId="1" xfId="0" applyNumberFormat="1" applyFont="1" applyBorder="1" applyAlignment="1" applyProtection="1">
      <alignment vertical="distributed"/>
      <protection hidden="1"/>
    </xf>
    <xf numFmtId="0" fontId="17" fillId="0" borderId="0" xfId="0" applyNumberFormat="1" applyFont="1" applyAlignment="1" applyProtection="1">
      <alignment vertical="center"/>
      <protection hidden="1"/>
    </xf>
    <xf numFmtId="49" fontId="16" fillId="0" borderId="0" xfId="0" applyNumberFormat="1" applyFont="1" applyAlignment="1">
      <alignment vertical="distributed"/>
    </xf>
    <xf numFmtId="0" fontId="16" fillId="0" borderId="0" xfId="0" applyNumberFormat="1" applyFont="1" applyBorder="1" applyAlignment="1">
      <alignment vertical="distributed"/>
    </xf>
    <xf numFmtId="0" fontId="11" fillId="8" borderId="14" xfId="0" applyNumberFormat="1" applyFont="1" applyFill="1" applyBorder="1" applyAlignment="1">
      <alignment vertical="center"/>
    </xf>
    <xf numFmtId="49" fontId="11" fillId="8" borderId="14" xfId="0" applyNumberFormat="1" applyFont="1" applyFill="1" applyBorder="1" applyAlignment="1">
      <alignment vertical="distributed"/>
    </xf>
    <xf numFmtId="0" fontId="11" fillId="8" borderId="14" xfId="0" applyNumberFormat="1" applyFont="1" applyFill="1" applyBorder="1" applyAlignment="1">
      <alignment vertical="distributed"/>
    </xf>
    <xf numFmtId="0" fontId="11" fillId="8" borderId="15" xfId="0" applyNumberFormat="1" applyFont="1" applyFill="1" applyBorder="1" applyAlignment="1">
      <alignment vertical="distributed"/>
    </xf>
    <xf numFmtId="0" fontId="11" fillId="8" borderId="1" xfId="0" applyNumberFormat="1" applyFont="1" applyFill="1" applyBorder="1" applyAlignment="1">
      <alignment vertical="distributed"/>
    </xf>
    <xf numFmtId="0" fontId="11" fillId="4" borderId="14" xfId="0" applyNumberFormat="1" applyFont="1" applyFill="1" applyBorder="1" applyAlignment="1">
      <alignment vertical="center"/>
    </xf>
    <xf numFmtId="49" fontId="11" fillId="4" borderId="14" xfId="0" applyNumberFormat="1" applyFont="1" applyFill="1" applyBorder="1" applyAlignment="1">
      <alignment vertical="distributed"/>
    </xf>
    <xf numFmtId="0" fontId="11" fillId="4" borderId="14" xfId="0" applyNumberFormat="1" applyFont="1" applyFill="1" applyBorder="1" applyAlignment="1">
      <alignment vertical="distributed"/>
    </xf>
    <xf numFmtId="0" fontId="14" fillId="2" borderId="1" xfId="0" applyNumberFormat="1" applyFont="1" applyFill="1" applyBorder="1" applyAlignment="1">
      <alignment horizontal="center" vertical="distributed"/>
    </xf>
    <xf numFmtId="0" fontId="2" fillId="0" borderId="0" xfId="0" applyFont="1" applyAlignment="1">
      <alignment/>
    </xf>
    <xf numFmtId="0" fontId="11" fillId="4" borderId="16" xfId="0" applyNumberFormat="1" applyFont="1" applyFill="1" applyBorder="1" applyAlignment="1">
      <alignment vertical="distributed"/>
    </xf>
    <xf numFmtId="0" fontId="19" fillId="4" borderId="1" xfId="0" applyNumberFormat="1" applyFont="1" applyFill="1" applyBorder="1" applyAlignment="1" applyProtection="1">
      <alignment vertical="center"/>
      <protection hidden="1"/>
    </xf>
    <xf numFmtId="49" fontId="11" fillId="4" borderId="1" xfId="0" applyNumberFormat="1" applyFont="1" applyFill="1" applyBorder="1" applyAlignment="1">
      <alignment vertical="distributed"/>
    </xf>
    <xf numFmtId="0" fontId="19" fillId="4" borderId="1" xfId="0" applyNumberFormat="1" applyFont="1" applyFill="1" applyBorder="1" applyAlignment="1" applyProtection="1">
      <alignment vertical="distributed"/>
      <protection hidden="1"/>
    </xf>
    <xf numFmtId="0" fontId="20" fillId="4" borderId="1" xfId="0" applyFont="1" applyFill="1" applyBorder="1" applyAlignment="1">
      <alignment/>
    </xf>
    <xf numFmtId="0" fontId="1" fillId="0" borderId="0" xfId="0" applyFont="1" applyAlignment="1">
      <alignment/>
    </xf>
    <xf numFmtId="0" fontId="19" fillId="4" borderId="14" xfId="0" applyNumberFormat="1" applyFont="1" applyFill="1" applyBorder="1" applyAlignment="1" applyProtection="1">
      <alignment vertical="distributed"/>
      <protection hidden="1"/>
    </xf>
    <xf numFmtId="0" fontId="14" fillId="2" borderId="1" xfId="0" applyNumberFormat="1" applyFont="1" applyFill="1" applyBorder="1" applyAlignment="1">
      <alignment vertical="distributed"/>
    </xf>
    <xf numFmtId="0" fontId="14" fillId="0" borderId="1" xfId="0" applyNumberFormat="1" applyFont="1" applyBorder="1" applyAlignment="1">
      <alignment vertical="distributed"/>
    </xf>
    <xf numFmtId="0" fontId="11" fillId="4" borderId="14" xfId="0" applyNumberFormat="1" applyFont="1" applyFill="1" applyBorder="1" applyAlignment="1" applyProtection="1">
      <alignment vertical="center"/>
      <protection hidden="1"/>
    </xf>
    <xf numFmtId="0" fontId="11" fillId="4" borderId="15" xfId="0" applyNumberFormat="1" applyFont="1" applyFill="1" applyBorder="1" applyAlignment="1" applyProtection="1">
      <alignment vertical="distributed"/>
      <protection hidden="1"/>
    </xf>
    <xf numFmtId="0" fontId="14" fillId="0" borderId="2" xfId="0" applyNumberFormat="1" applyFont="1" applyBorder="1" applyAlignment="1" applyProtection="1">
      <alignment vertical="distributed"/>
      <protection hidden="1"/>
    </xf>
    <xf numFmtId="0" fontId="11" fillId="0" borderId="0" xfId="0" applyNumberFormat="1" applyFont="1" applyAlignment="1">
      <alignment horizontal="centerContinuous" vertical="center"/>
    </xf>
    <xf numFmtId="0" fontId="25" fillId="0" borderId="0" xfId="0" applyNumberFormat="1" applyFont="1" applyAlignment="1">
      <alignment vertical="center"/>
    </xf>
    <xf numFmtId="0" fontId="14" fillId="0" borderId="1" xfId="0" applyNumberFormat="1" applyFont="1" applyFill="1" applyBorder="1" applyAlignment="1">
      <alignment vertical="distributed"/>
    </xf>
    <xf numFmtId="49" fontId="14" fillId="0" borderId="1" xfId="0" applyNumberFormat="1" applyFont="1" applyFill="1" applyBorder="1" applyAlignment="1">
      <alignment horizontal="right" vertical="distributed"/>
    </xf>
    <xf numFmtId="0" fontId="16" fillId="0" borderId="1" xfId="0" applyNumberFormat="1" applyFont="1" applyFill="1" applyBorder="1" applyAlignment="1">
      <alignment vertical="distributed"/>
    </xf>
    <xf numFmtId="49" fontId="14" fillId="0" borderId="1" xfId="0" applyNumberFormat="1" applyFont="1" applyFill="1" applyBorder="1" applyAlignment="1">
      <alignment horizontal="center" vertical="distributed"/>
    </xf>
    <xf numFmtId="0" fontId="18" fillId="9" borderId="1" xfId="0" applyNumberFormat="1" applyFont="1" applyFill="1" applyBorder="1" applyAlignment="1">
      <alignment vertical="distributed"/>
    </xf>
    <xf numFmtId="0" fontId="19" fillId="4" borderId="16" xfId="0" applyNumberFormat="1" applyFont="1" applyFill="1" applyBorder="1" applyAlignment="1">
      <alignment vertical="distributed"/>
    </xf>
    <xf numFmtId="0" fontId="19" fillId="4" borderId="14" xfId="0" applyNumberFormat="1" applyFont="1" applyFill="1" applyBorder="1" applyAlignment="1">
      <alignment vertical="distributed"/>
    </xf>
    <xf numFmtId="0" fontId="14" fillId="9" borderId="1" xfId="0" applyNumberFormat="1" applyFont="1" applyFill="1" applyBorder="1" applyAlignment="1">
      <alignment vertical="distributed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bc8_modu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81</xdr:row>
      <xdr:rowOff>0</xdr:rowOff>
    </xdr:from>
    <xdr:to>
      <xdr:col>20</xdr:col>
      <xdr:colOff>800100</xdr:colOff>
      <xdr:row>94</xdr:row>
      <xdr:rowOff>104775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rcRect l="2896" t="31504" r="52540" b="45837"/>
        <a:stretch>
          <a:fillRect/>
        </a:stretch>
      </xdr:blipFill>
      <xdr:spPr>
        <a:xfrm>
          <a:off x="2562225" y="14211300"/>
          <a:ext cx="120586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1247775</xdr:colOff>
      <xdr:row>11</xdr:row>
      <xdr:rowOff>28575</xdr:rowOff>
    </xdr:from>
    <xdr:to>
      <xdr:col>20</xdr:col>
      <xdr:colOff>819150</xdr:colOff>
      <xdr:row>79</xdr:row>
      <xdr:rowOff>47625</xdr:rowOff>
    </xdr:to>
    <xdr:grpSp>
      <xdr:nvGrpSpPr>
        <xdr:cNvPr id="2" name="Group 47"/>
        <xdr:cNvGrpSpPr>
          <a:grpSpLocks/>
        </xdr:cNvGrpSpPr>
      </xdr:nvGrpSpPr>
      <xdr:grpSpPr>
        <a:xfrm>
          <a:off x="2543175" y="2905125"/>
          <a:ext cx="12096750" cy="11029950"/>
          <a:chOff x="207" y="218"/>
          <a:chExt cx="1146" cy="1158"/>
        </a:xfrm>
        <a:solidFill>
          <a:srgbClr val="FFFFFF"/>
        </a:solidFill>
      </xdr:grpSpPr>
      <xdr:pic>
        <xdr:nvPicPr>
          <xdr:cNvPr id="3" name="Picture 21"/>
          <xdr:cNvPicPr preferRelativeResize="1">
            <a:picLocks noChangeAspect="1"/>
          </xdr:cNvPicPr>
        </xdr:nvPicPr>
        <xdr:blipFill>
          <a:blip r:embed="rId2"/>
          <a:srcRect l="11474" t="11155" r="59475" b="13311"/>
          <a:stretch>
            <a:fillRect/>
          </a:stretch>
        </xdr:blipFill>
        <xdr:spPr>
          <a:xfrm>
            <a:off x="207" y="218"/>
            <a:ext cx="1146" cy="115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6"/>
          <xdr:cNvGrpSpPr>
            <a:grpSpLocks/>
          </xdr:cNvGrpSpPr>
        </xdr:nvGrpSpPr>
        <xdr:grpSpPr>
          <a:xfrm>
            <a:off x="594" y="495"/>
            <a:ext cx="325" cy="452"/>
            <a:chOff x="594" y="495"/>
            <a:chExt cx="325" cy="452"/>
          </a:xfrm>
          <a:solidFill>
            <a:srgbClr val="FFFFFF"/>
          </a:solidFill>
        </xdr:grpSpPr>
        <xdr:sp>
          <xdr:nvSpPr>
            <xdr:cNvPr id="5" name="Line 23"/>
            <xdr:cNvSpPr>
              <a:spLocks/>
            </xdr:cNvSpPr>
          </xdr:nvSpPr>
          <xdr:spPr>
            <a:xfrm>
              <a:off x="830" y="685"/>
              <a:ext cx="0" cy="223"/>
            </a:xfrm>
            <a:prstGeom prst="line">
              <a:avLst/>
            </a:prstGeom>
            <a:noFill/>
            <a:ln w="25400" cmpd="sng">
              <a:solidFill>
                <a:srgbClr val="FF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24"/>
            <xdr:cNvSpPr>
              <a:spLocks/>
            </xdr:cNvSpPr>
          </xdr:nvSpPr>
          <xdr:spPr>
            <a:xfrm flipV="1">
              <a:off x="826" y="677"/>
              <a:ext cx="93" cy="2"/>
            </a:xfrm>
            <a:prstGeom prst="line">
              <a:avLst/>
            </a:prstGeom>
            <a:noFill/>
            <a:ln w="25400" cmpd="sng">
              <a:solidFill>
                <a:srgbClr val="FF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25"/>
            <xdr:cNvSpPr>
              <a:spLocks/>
            </xdr:cNvSpPr>
          </xdr:nvSpPr>
          <xdr:spPr>
            <a:xfrm>
              <a:off x="826" y="646"/>
              <a:ext cx="91" cy="21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NSD Width</a:t>
              </a:r>
            </a:p>
          </xdr:txBody>
        </xdr:sp>
        <xdr:sp>
          <xdr:nvSpPr>
            <xdr:cNvPr id="8" name="Rectangle 26"/>
            <xdr:cNvSpPr>
              <a:spLocks/>
            </xdr:cNvSpPr>
          </xdr:nvSpPr>
          <xdr:spPr>
            <a:xfrm>
              <a:off x="782" y="921"/>
              <a:ext cx="106" cy="26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Channel Width</a:t>
              </a:r>
            </a:p>
          </xdr:txBody>
        </xdr:sp>
        <xdr:sp>
          <xdr:nvSpPr>
            <xdr:cNvPr id="9" name="Line 27"/>
            <xdr:cNvSpPr>
              <a:spLocks/>
            </xdr:cNvSpPr>
          </xdr:nvSpPr>
          <xdr:spPr>
            <a:xfrm flipV="1">
              <a:off x="710" y="788"/>
              <a:ext cx="130" cy="2"/>
            </a:xfrm>
            <a:prstGeom prst="line">
              <a:avLst/>
            </a:prstGeom>
            <a:noFill/>
            <a:ln w="25400" cmpd="sng">
              <a:solidFill>
                <a:srgbClr val="FF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28"/>
            <xdr:cNvSpPr>
              <a:spLocks/>
            </xdr:cNvSpPr>
          </xdr:nvSpPr>
          <xdr:spPr>
            <a:xfrm>
              <a:off x="721" y="739"/>
              <a:ext cx="101" cy="41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Channel Length</a:t>
              </a:r>
            </a:p>
          </xdr:txBody>
        </xdr:sp>
        <xdr:sp>
          <xdr:nvSpPr>
            <xdr:cNvPr id="11" name="Rectangle 29"/>
            <xdr:cNvSpPr>
              <a:spLocks/>
            </xdr:cNvSpPr>
          </xdr:nvSpPr>
          <xdr:spPr>
            <a:xfrm>
              <a:off x="594" y="544"/>
              <a:ext cx="91" cy="21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PSD Gate</a:t>
              </a:r>
            </a:p>
          </xdr:txBody>
        </xdr:sp>
        <xdr:sp>
          <xdr:nvSpPr>
            <xdr:cNvPr id="12" name="Rectangle 30"/>
            <xdr:cNvSpPr>
              <a:spLocks/>
            </xdr:cNvSpPr>
          </xdr:nvSpPr>
          <xdr:spPr>
            <a:xfrm>
              <a:off x="676" y="495"/>
              <a:ext cx="176" cy="23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NWELL ISO and Backgate</a:t>
              </a:r>
            </a:p>
          </xdr:txBody>
        </xdr:sp>
        <xdr:sp>
          <xdr:nvSpPr>
            <xdr:cNvPr id="13" name="Rectangle 31"/>
            <xdr:cNvSpPr>
              <a:spLocks/>
            </xdr:cNvSpPr>
          </xdr:nvSpPr>
          <xdr:spPr>
            <a:xfrm>
              <a:off x="693" y="617"/>
              <a:ext cx="106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Burried Channel</a:t>
              </a:r>
            </a:p>
          </xdr:txBody>
        </xdr:sp>
        <xdr:sp>
          <xdr:nvSpPr>
            <xdr:cNvPr id="14" name="Rectangle 44"/>
            <xdr:cNvSpPr>
              <a:spLocks/>
            </xdr:cNvSpPr>
          </xdr:nvSpPr>
          <xdr:spPr>
            <a:xfrm>
              <a:off x="847" y="881"/>
              <a:ext cx="67" cy="24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CC99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Drain</a:t>
              </a:r>
            </a:p>
          </xdr:txBody>
        </xdr:sp>
        <xdr:sp>
          <xdr:nvSpPr>
            <xdr:cNvPr id="15" name="Rectangle 45"/>
            <xdr:cNvSpPr>
              <a:spLocks/>
            </xdr:cNvSpPr>
          </xdr:nvSpPr>
          <xdr:spPr>
            <a:xfrm>
              <a:off x="627" y="883"/>
              <a:ext cx="67" cy="24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CC99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Source</a:t>
              </a:r>
            </a:p>
          </xdr:txBody>
        </xdr:sp>
      </xdr:grpSp>
    </xdr:grpSp>
    <xdr:clientData/>
  </xdr:twoCellAnchor>
  <xdr:twoCellAnchor>
    <xdr:from>
      <xdr:col>2</xdr:col>
      <xdr:colOff>304800</xdr:colOff>
      <xdr:row>83</xdr:row>
      <xdr:rowOff>152400</xdr:rowOff>
    </xdr:from>
    <xdr:to>
      <xdr:col>7</xdr:col>
      <xdr:colOff>28575</xdr:colOff>
      <xdr:row>91</xdr:row>
      <xdr:rowOff>152400</xdr:rowOff>
    </xdr:to>
    <xdr:grpSp>
      <xdr:nvGrpSpPr>
        <xdr:cNvPr id="16" name="Group 55"/>
        <xdr:cNvGrpSpPr>
          <a:grpSpLocks/>
        </xdr:cNvGrpSpPr>
      </xdr:nvGrpSpPr>
      <xdr:grpSpPr>
        <a:xfrm>
          <a:off x="2867025" y="14687550"/>
          <a:ext cx="3095625" cy="1295400"/>
          <a:chOff x="301" y="1471"/>
          <a:chExt cx="325" cy="136"/>
        </a:xfrm>
        <a:solidFill>
          <a:srgbClr val="FFFFFF"/>
        </a:solidFill>
      </xdr:grpSpPr>
      <xdr:sp>
        <xdr:nvSpPr>
          <xdr:cNvPr id="17" name="Rectangle 50"/>
          <xdr:cNvSpPr>
            <a:spLocks/>
          </xdr:cNvSpPr>
        </xdr:nvSpPr>
        <xdr:spPr>
          <a:xfrm>
            <a:off x="308" y="1587"/>
            <a:ext cx="57" cy="2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Source</a:t>
            </a:r>
          </a:p>
        </xdr:txBody>
      </xdr:sp>
      <xdr:sp>
        <xdr:nvSpPr>
          <xdr:cNvPr id="18" name="Rectangle 51"/>
          <xdr:cNvSpPr>
            <a:spLocks/>
          </xdr:cNvSpPr>
        </xdr:nvSpPr>
        <xdr:spPr>
          <a:xfrm>
            <a:off x="433" y="1586"/>
            <a:ext cx="57" cy="2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Drain</a:t>
            </a:r>
          </a:p>
        </xdr:txBody>
      </xdr:sp>
      <xdr:sp>
        <xdr:nvSpPr>
          <xdr:cNvPr id="19" name="Rectangle 52"/>
          <xdr:cNvSpPr>
            <a:spLocks/>
          </xdr:cNvSpPr>
        </xdr:nvSpPr>
        <xdr:spPr>
          <a:xfrm>
            <a:off x="301" y="1471"/>
            <a:ext cx="71" cy="2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Substrate</a:t>
            </a:r>
          </a:p>
        </xdr:txBody>
      </xdr:sp>
      <xdr:sp>
        <xdr:nvSpPr>
          <xdr:cNvPr id="20" name="Rectangle 53"/>
          <xdr:cNvSpPr>
            <a:spLocks/>
          </xdr:cNvSpPr>
        </xdr:nvSpPr>
        <xdr:spPr>
          <a:xfrm>
            <a:off x="425" y="1471"/>
            <a:ext cx="74" cy="2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Gate PSD</a:t>
            </a:r>
          </a:p>
        </xdr:txBody>
      </xdr:sp>
      <xdr:sp>
        <xdr:nvSpPr>
          <xdr:cNvPr id="21" name="Rectangle 54"/>
          <xdr:cNvSpPr>
            <a:spLocks/>
          </xdr:cNvSpPr>
        </xdr:nvSpPr>
        <xdr:spPr>
          <a:xfrm>
            <a:off x="549" y="1472"/>
            <a:ext cx="77" cy="2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Iso NWELL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C1">
      <selection activeCell="K7" sqref="K7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6.7109375" style="0" customWidth="1"/>
    <col min="4" max="4" width="23.00390625" style="0" customWidth="1"/>
    <col min="5" max="5" width="7.421875" style="0" customWidth="1"/>
    <col min="6" max="7" width="6.7109375" style="0" customWidth="1"/>
    <col min="8" max="8" width="9.8515625" style="0" customWidth="1"/>
    <col min="9" max="9" width="10.00390625" style="0" customWidth="1"/>
    <col min="10" max="11" width="6.7109375" style="0" customWidth="1"/>
    <col min="12" max="12" width="8.140625" style="0" customWidth="1"/>
    <col min="13" max="16" width="6.7109375" style="0" customWidth="1"/>
    <col min="17" max="17" width="8.7109375" style="0" bestFit="1" customWidth="1"/>
    <col min="18" max="18" width="11.8515625" style="0" customWidth="1"/>
    <col min="19" max="20" width="14.7109375" style="0" customWidth="1"/>
    <col min="21" max="21" width="27.140625" style="0" customWidth="1"/>
    <col min="22" max="22" width="26.421875" style="0" bestFit="1" customWidth="1"/>
    <col min="23" max="23" width="22.7109375" style="0" bestFit="1" customWidth="1"/>
    <col min="24" max="24" width="24.140625" style="0" bestFit="1" customWidth="1"/>
    <col min="25" max="25" width="16.8515625" style="0" customWidth="1"/>
    <col min="26" max="26" width="23.28125" style="0" customWidth="1"/>
    <col min="27" max="27" width="23.00390625" style="0" customWidth="1"/>
    <col min="28" max="28" width="16.140625" style="0" customWidth="1"/>
  </cols>
  <sheetData>
    <row r="1" ht="13.5" thickBot="1">
      <c r="B1" s="1" t="s">
        <v>27</v>
      </c>
    </row>
    <row r="2" spans="1:28" ht="44.25" customHeight="1" thickBot="1">
      <c r="A2" s="16" t="s">
        <v>0</v>
      </c>
      <c r="B2" s="17" t="s">
        <v>1</v>
      </c>
      <c r="C2" s="17" t="s">
        <v>2</v>
      </c>
      <c r="D2" s="17" t="s">
        <v>3</v>
      </c>
      <c r="E2" s="18" t="s">
        <v>6</v>
      </c>
      <c r="F2" s="18" t="s">
        <v>202</v>
      </c>
      <c r="G2" s="18" t="s">
        <v>26</v>
      </c>
      <c r="H2" s="18" t="s">
        <v>7</v>
      </c>
      <c r="I2" s="18" t="s">
        <v>4</v>
      </c>
      <c r="J2" s="19" t="s">
        <v>203</v>
      </c>
      <c r="K2" s="19" t="s">
        <v>204</v>
      </c>
      <c r="L2" s="19" t="s">
        <v>205</v>
      </c>
      <c r="M2" s="19" t="s">
        <v>206</v>
      </c>
      <c r="N2" s="19" t="s">
        <v>207</v>
      </c>
      <c r="O2" s="19" t="s">
        <v>208</v>
      </c>
      <c r="P2" s="20" t="s">
        <v>209</v>
      </c>
      <c r="Q2" s="21" t="s">
        <v>8</v>
      </c>
      <c r="R2" s="22" t="s">
        <v>13</v>
      </c>
      <c r="S2" s="22" t="s">
        <v>14</v>
      </c>
      <c r="T2" s="22" t="s">
        <v>21</v>
      </c>
      <c r="U2" s="23" t="s">
        <v>15</v>
      </c>
      <c r="V2" s="23" t="s">
        <v>16</v>
      </c>
      <c r="W2" s="23" t="s">
        <v>17</v>
      </c>
      <c r="X2" s="23" t="s">
        <v>18</v>
      </c>
      <c r="Y2" s="23" t="s">
        <v>19</v>
      </c>
      <c r="Z2" s="23" t="s">
        <v>20</v>
      </c>
      <c r="AA2" s="23" t="s">
        <v>23</v>
      </c>
      <c r="AB2" s="24" t="s">
        <v>25</v>
      </c>
    </row>
    <row r="3" spans="1:28" ht="19.5" customHeight="1">
      <c r="A3" s="25" t="s">
        <v>5</v>
      </c>
      <c r="B3" s="26" t="s">
        <v>9</v>
      </c>
      <c r="C3" s="27">
        <v>1</v>
      </c>
      <c r="D3" s="28" t="s">
        <v>10</v>
      </c>
      <c r="E3" s="29">
        <v>1</v>
      </c>
      <c r="F3" s="29">
        <v>2</v>
      </c>
      <c r="G3" s="29">
        <v>19</v>
      </c>
      <c r="H3" s="29">
        <v>18</v>
      </c>
      <c r="I3" s="29">
        <v>20</v>
      </c>
      <c r="J3" s="30">
        <v>2</v>
      </c>
      <c r="K3" s="31">
        <v>5.6</v>
      </c>
      <c r="L3" s="30" t="s">
        <v>11</v>
      </c>
      <c r="M3" s="30">
        <v>1</v>
      </c>
      <c r="N3" s="30">
        <v>1</v>
      </c>
      <c r="O3" s="30" t="s">
        <v>11</v>
      </c>
      <c r="P3" s="30" t="s">
        <v>11</v>
      </c>
      <c r="Q3" s="32" t="s">
        <v>12</v>
      </c>
      <c r="R3" s="32">
        <v>1</v>
      </c>
      <c r="S3" s="32">
        <v>1</v>
      </c>
      <c r="T3" s="30" t="s">
        <v>22</v>
      </c>
      <c r="U3" s="33">
        <v>0.5</v>
      </c>
      <c r="V3" s="33">
        <v>0.7</v>
      </c>
      <c r="W3" s="33">
        <v>2</v>
      </c>
      <c r="X3" s="33">
        <v>-1</v>
      </c>
      <c r="Y3" s="33">
        <v>5</v>
      </c>
      <c r="Z3" s="33">
        <v>0.7</v>
      </c>
      <c r="AA3" s="34" t="s">
        <v>24</v>
      </c>
      <c r="AB3" s="35" t="s">
        <v>11</v>
      </c>
    </row>
    <row r="4" spans="1:28" ht="19.5" customHeight="1">
      <c r="A4" s="6"/>
      <c r="B4" s="3" t="s">
        <v>9</v>
      </c>
      <c r="C4" s="3">
        <v>2</v>
      </c>
      <c r="D4" s="2" t="s">
        <v>10</v>
      </c>
      <c r="E4" s="12">
        <v>16</v>
      </c>
      <c r="F4" s="12">
        <v>17</v>
      </c>
      <c r="G4" s="12">
        <v>4</v>
      </c>
      <c r="H4" s="12">
        <v>3</v>
      </c>
      <c r="I4" s="12">
        <v>5</v>
      </c>
      <c r="J4" s="3">
        <v>3</v>
      </c>
      <c r="K4" s="3">
        <v>5.6</v>
      </c>
      <c r="L4" s="3" t="s">
        <v>11</v>
      </c>
      <c r="M4" s="3">
        <v>1</v>
      </c>
      <c r="N4" s="3">
        <v>1</v>
      </c>
      <c r="O4" s="3" t="s">
        <v>11</v>
      </c>
      <c r="P4" s="3" t="s">
        <v>11</v>
      </c>
      <c r="Q4" s="4"/>
      <c r="R4" s="3">
        <v>1</v>
      </c>
      <c r="S4" s="3">
        <v>1</v>
      </c>
      <c r="T4" s="3" t="s">
        <v>22</v>
      </c>
      <c r="U4" s="5">
        <v>0.5</v>
      </c>
      <c r="V4" s="5">
        <v>0.7</v>
      </c>
      <c r="W4" s="5">
        <v>2</v>
      </c>
      <c r="X4" s="5">
        <v>-0.75</v>
      </c>
      <c r="Y4" s="5">
        <v>5</v>
      </c>
      <c r="Z4" s="5">
        <v>0.7</v>
      </c>
      <c r="AA4" s="4"/>
      <c r="AB4" s="14" t="s">
        <v>11</v>
      </c>
    </row>
    <row r="5" spans="1:28" ht="19.5" customHeight="1">
      <c r="A5" s="6"/>
      <c r="B5" s="3" t="s">
        <v>9</v>
      </c>
      <c r="C5" s="3">
        <v>3</v>
      </c>
      <c r="D5" s="2" t="s">
        <v>10</v>
      </c>
      <c r="E5" s="12">
        <v>6</v>
      </c>
      <c r="F5" s="12">
        <v>7</v>
      </c>
      <c r="G5" s="12">
        <v>14</v>
      </c>
      <c r="H5" s="12">
        <v>13</v>
      </c>
      <c r="I5" s="12">
        <v>15</v>
      </c>
      <c r="J5" s="3">
        <v>3</v>
      </c>
      <c r="K5" s="3">
        <v>5.6</v>
      </c>
      <c r="L5" s="3" t="s">
        <v>11</v>
      </c>
      <c r="M5" s="3">
        <v>1</v>
      </c>
      <c r="N5" s="3">
        <v>1</v>
      </c>
      <c r="O5" s="3" t="s">
        <v>11</v>
      </c>
      <c r="P5" s="3" t="s">
        <v>11</v>
      </c>
      <c r="Q5" s="4"/>
      <c r="R5" s="3">
        <v>1</v>
      </c>
      <c r="S5" s="3">
        <v>1</v>
      </c>
      <c r="T5" s="3" t="s">
        <v>22</v>
      </c>
      <c r="U5" s="5">
        <v>0.5</v>
      </c>
      <c r="V5" s="5">
        <v>0.7</v>
      </c>
      <c r="W5" s="5">
        <v>2</v>
      </c>
      <c r="X5" s="5">
        <v>-0.5</v>
      </c>
      <c r="Y5" s="5">
        <v>5</v>
      </c>
      <c r="Z5" s="5">
        <v>0.7</v>
      </c>
      <c r="AA5" s="4"/>
      <c r="AB5" s="14" t="s">
        <v>11</v>
      </c>
    </row>
    <row r="6" spans="1:28" ht="19.5" customHeight="1" thickBot="1">
      <c r="A6" s="7"/>
      <c r="B6" s="10" t="s">
        <v>9</v>
      </c>
      <c r="C6" s="10">
        <v>4</v>
      </c>
      <c r="D6" s="9" t="s">
        <v>10</v>
      </c>
      <c r="E6" s="13">
        <v>11</v>
      </c>
      <c r="F6" s="13">
        <v>12</v>
      </c>
      <c r="G6" s="13">
        <v>9</v>
      </c>
      <c r="H6" s="13">
        <v>8</v>
      </c>
      <c r="I6" s="13">
        <v>10</v>
      </c>
      <c r="J6" s="10">
        <v>3</v>
      </c>
      <c r="K6" s="10">
        <v>5.6</v>
      </c>
      <c r="L6" s="10" t="s">
        <v>11</v>
      </c>
      <c r="M6" s="10">
        <v>1</v>
      </c>
      <c r="N6" s="10">
        <v>1</v>
      </c>
      <c r="O6" s="10" t="s">
        <v>11</v>
      </c>
      <c r="P6" s="10" t="s">
        <v>11</v>
      </c>
      <c r="Q6" s="8"/>
      <c r="R6" s="10">
        <v>1</v>
      </c>
      <c r="S6" s="10">
        <v>1</v>
      </c>
      <c r="T6" s="10" t="s">
        <v>22</v>
      </c>
      <c r="U6" s="11">
        <v>0.5</v>
      </c>
      <c r="V6" s="11">
        <v>0.7</v>
      </c>
      <c r="W6" s="11">
        <v>2</v>
      </c>
      <c r="X6" s="11">
        <v>-0.25</v>
      </c>
      <c r="Y6" s="11">
        <v>5</v>
      </c>
      <c r="Z6" s="11">
        <v>0.7</v>
      </c>
      <c r="AA6" s="8"/>
      <c r="AB6" s="15" t="s">
        <v>11</v>
      </c>
    </row>
    <row r="7" spans="1:28" ht="19.5" customHeight="1">
      <c r="A7" s="25" t="s">
        <v>5</v>
      </c>
      <c r="B7" s="26" t="s">
        <v>210</v>
      </c>
      <c r="C7" s="27">
        <v>1</v>
      </c>
      <c r="D7" s="28" t="s">
        <v>10</v>
      </c>
      <c r="E7" s="29">
        <v>1</v>
      </c>
      <c r="F7" s="29">
        <v>2</v>
      </c>
      <c r="G7" s="29">
        <v>19</v>
      </c>
      <c r="H7" s="29">
        <v>18</v>
      </c>
      <c r="I7" s="29">
        <v>20</v>
      </c>
      <c r="J7" s="30">
        <v>6</v>
      </c>
      <c r="K7" s="31">
        <v>15</v>
      </c>
      <c r="L7" s="30" t="s">
        <v>11</v>
      </c>
      <c r="M7" s="30">
        <v>1</v>
      </c>
      <c r="N7" s="30">
        <v>1</v>
      </c>
      <c r="O7" s="30" t="s">
        <v>11</v>
      </c>
      <c r="P7" s="30" t="s">
        <v>11</v>
      </c>
      <c r="Q7" s="32" t="s">
        <v>12</v>
      </c>
      <c r="R7" s="32">
        <v>1</v>
      </c>
      <c r="S7" s="32">
        <v>1</v>
      </c>
      <c r="T7" s="30" t="s">
        <v>22</v>
      </c>
      <c r="U7" s="33">
        <v>0.5</v>
      </c>
      <c r="V7" s="33">
        <v>0.7</v>
      </c>
      <c r="W7" s="33">
        <v>2</v>
      </c>
      <c r="X7" s="33">
        <v>-1</v>
      </c>
      <c r="Y7" s="33">
        <v>5</v>
      </c>
      <c r="Z7" s="33">
        <v>0.7</v>
      </c>
      <c r="AA7" s="34" t="s">
        <v>24</v>
      </c>
      <c r="AB7" s="35" t="s">
        <v>11</v>
      </c>
    </row>
    <row r="8" spans="1:28" ht="19.5" customHeight="1">
      <c r="A8" s="6"/>
      <c r="B8" s="3" t="s">
        <v>210</v>
      </c>
      <c r="C8" s="3">
        <v>2</v>
      </c>
      <c r="D8" s="2" t="s">
        <v>10</v>
      </c>
      <c r="E8" s="12">
        <v>16</v>
      </c>
      <c r="F8" s="12">
        <v>17</v>
      </c>
      <c r="G8" s="12">
        <v>4</v>
      </c>
      <c r="H8" s="12">
        <v>3</v>
      </c>
      <c r="I8" s="12">
        <v>5</v>
      </c>
      <c r="J8" s="3">
        <v>4</v>
      </c>
      <c r="K8" s="3">
        <v>5.6</v>
      </c>
      <c r="L8" s="3" t="s">
        <v>11</v>
      </c>
      <c r="M8" s="3">
        <v>1</v>
      </c>
      <c r="N8" s="3">
        <v>1</v>
      </c>
      <c r="O8" s="3" t="s">
        <v>11</v>
      </c>
      <c r="P8" s="3" t="s">
        <v>11</v>
      </c>
      <c r="Q8" s="4"/>
      <c r="R8" s="3">
        <v>1</v>
      </c>
      <c r="S8" s="3">
        <v>1</v>
      </c>
      <c r="T8" s="3" t="s">
        <v>22</v>
      </c>
      <c r="U8" s="5">
        <v>0.5</v>
      </c>
      <c r="V8" s="5">
        <v>0.7</v>
      </c>
      <c r="W8" s="5">
        <v>2</v>
      </c>
      <c r="X8" s="5">
        <v>-0.75</v>
      </c>
      <c r="Y8" s="5">
        <v>5</v>
      </c>
      <c r="Z8" s="5">
        <v>0.7</v>
      </c>
      <c r="AA8" s="4"/>
      <c r="AB8" s="14" t="s">
        <v>11</v>
      </c>
    </row>
    <row r="9" spans="1:28" ht="19.5" customHeight="1">
      <c r="A9" s="6"/>
      <c r="B9" s="3" t="s">
        <v>210</v>
      </c>
      <c r="C9" s="3">
        <v>3</v>
      </c>
      <c r="D9" s="2" t="s">
        <v>10</v>
      </c>
      <c r="E9" s="12">
        <v>6</v>
      </c>
      <c r="F9" s="12">
        <v>7</v>
      </c>
      <c r="G9" s="12">
        <v>14</v>
      </c>
      <c r="H9" s="12">
        <v>13</v>
      </c>
      <c r="I9" s="12">
        <v>15</v>
      </c>
      <c r="J9" s="3">
        <v>3</v>
      </c>
      <c r="K9" s="3">
        <v>7.8</v>
      </c>
      <c r="L9" s="3" t="s">
        <v>11</v>
      </c>
      <c r="M9" s="3">
        <v>1</v>
      </c>
      <c r="N9" s="3">
        <v>1</v>
      </c>
      <c r="O9" s="3" t="s">
        <v>11</v>
      </c>
      <c r="P9" s="3" t="s">
        <v>11</v>
      </c>
      <c r="Q9" s="4"/>
      <c r="R9" s="3">
        <v>1</v>
      </c>
      <c r="S9" s="3">
        <v>1</v>
      </c>
      <c r="T9" s="3" t="s">
        <v>22</v>
      </c>
      <c r="U9" s="5">
        <v>0.5</v>
      </c>
      <c r="V9" s="5">
        <v>0.7</v>
      </c>
      <c r="W9" s="5">
        <v>2</v>
      </c>
      <c r="X9" s="5">
        <v>-0.5</v>
      </c>
      <c r="Y9" s="5">
        <v>5</v>
      </c>
      <c r="Z9" s="5">
        <v>0.7</v>
      </c>
      <c r="AA9" s="4"/>
      <c r="AB9" s="14" t="s">
        <v>11</v>
      </c>
    </row>
    <row r="10" spans="1:28" ht="19.5" customHeight="1" thickBot="1">
      <c r="A10" s="7"/>
      <c r="B10" s="10" t="s">
        <v>210</v>
      </c>
      <c r="C10" s="10">
        <v>4</v>
      </c>
      <c r="D10" s="9" t="s">
        <v>10</v>
      </c>
      <c r="E10" s="13">
        <v>11</v>
      </c>
      <c r="F10" s="13">
        <v>12</v>
      </c>
      <c r="G10" s="13">
        <v>9</v>
      </c>
      <c r="H10" s="13">
        <v>8</v>
      </c>
      <c r="I10" s="13">
        <v>10</v>
      </c>
      <c r="J10" s="10">
        <v>2</v>
      </c>
      <c r="K10" s="10">
        <v>5.6</v>
      </c>
      <c r="L10" s="10" t="s">
        <v>11</v>
      </c>
      <c r="M10" s="10">
        <v>1</v>
      </c>
      <c r="N10" s="10">
        <v>1</v>
      </c>
      <c r="O10" s="10" t="s">
        <v>11</v>
      </c>
      <c r="P10" s="10" t="s">
        <v>11</v>
      </c>
      <c r="Q10" s="8"/>
      <c r="R10" s="10">
        <v>1</v>
      </c>
      <c r="S10" s="10">
        <v>1</v>
      </c>
      <c r="T10" s="10" t="s">
        <v>22</v>
      </c>
      <c r="U10" s="11">
        <v>0.5</v>
      </c>
      <c r="V10" s="11">
        <v>0.7</v>
      </c>
      <c r="W10" s="11">
        <v>2</v>
      </c>
      <c r="X10" s="11">
        <v>-0.25</v>
      </c>
      <c r="Y10" s="11">
        <v>5</v>
      </c>
      <c r="Z10" s="11">
        <v>0.7</v>
      </c>
      <c r="AA10" s="8"/>
      <c r="AB10" s="15" t="s">
        <v>11</v>
      </c>
    </row>
    <row r="29" ht="12.75">
      <c r="S29">
        <v>0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42">
      <selection activeCell="H50" sqref="H50"/>
    </sheetView>
  </sheetViews>
  <sheetFormatPr defaultColWidth="9.140625" defaultRowHeight="12.75"/>
  <cols>
    <col min="1" max="1" width="8.28125" style="42" customWidth="1"/>
    <col min="2" max="2" width="7.7109375" style="43" customWidth="1"/>
    <col min="3" max="3" width="34.421875" style="40" bestFit="1" customWidth="1"/>
    <col min="4" max="4" width="44.28125" style="40" bestFit="1" customWidth="1"/>
    <col min="5" max="5" width="11.00390625" style="40" bestFit="1" customWidth="1"/>
    <col min="6" max="7" width="9.57421875" style="40" bestFit="1" customWidth="1"/>
    <col min="8" max="8" width="9.57421875" style="44" bestFit="1" customWidth="1"/>
    <col min="9" max="12" width="9.7109375" style="40" customWidth="1"/>
    <col min="13" max="13" width="39.57421875" style="40" bestFit="1" customWidth="1"/>
    <col min="14" max="14" width="12.00390625" style="40" bestFit="1" customWidth="1"/>
    <col min="15" max="94" width="9.7109375" style="40" customWidth="1"/>
    <col min="95" max="16384" width="9.140625" style="40" customWidth="1"/>
  </cols>
  <sheetData>
    <row r="1" spans="1:8" ht="20.25">
      <c r="A1" s="36" t="s">
        <v>28</v>
      </c>
      <c r="B1" s="37"/>
      <c r="C1" s="38"/>
      <c r="D1" s="38"/>
      <c r="E1" s="38"/>
      <c r="F1" s="38"/>
      <c r="G1" s="38"/>
      <c r="H1" s="39"/>
    </row>
    <row r="2" spans="1:8" ht="18">
      <c r="A2" s="41" t="s">
        <v>29</v>
      </c>
      <c r="B2" s="37"/>
      <c r="C2" s="38"/>
      <c r="D2" s="38"/>
      <c r="E2" s="38"/>
      <c r="F2" s="38"/>
      <c r="G2" s="38"/>
      <c r="H2" s="39"/>
    </row>
    <row r="3" ht="12.75"/>
    <row r="4" ht="15.75">
      <c r="A4" s="45" t="s">
        <v>30</v>
      </c>
    </row>
    <row r="5" spans="1:4" ht="15">
      <c r="A5" s="46" t="s">
        <v>31</v>
      </c>
      <c r="B5" s="47"/>
      <c r="C5" s="48"/>
      <c r="D5" s="48"/>
    </row>
    <row r="6" spans="1:4" ht="15.75">
      <c r="A6" s="49" t="s">
        <v>32</v>
      </c>
      <c r="B6" s="47"/>
      <c r="C6" s="48"/>
      <c r="D6" s="48"/>
    </row>
    <row r="7" spans="1:4" ht="15.75">
      <c r="A7" s="49" t="s">
        <v>33</v>
      </c>
      <c r="B7" s="47"/>
      <c r="C7" s="48"/>
      <c r="D7" s="48"/>
    </row>
    <row r="8" ht="12.75">
      <c r="A8" s="42" t="s">
        <v>34</v>
      </c>
    </row>
    <row r="9" ht="12.75"/>
    <row r="10" ht="15.75">
      <c r="A10" s="45" t="s">
        <v>35</v>
      </c>
    </row>
    <row r="11" ht="12.75"/>
    <row r="12" ht="12.75"/>
    <row r="13" ht="15.75">
      <c r="A13" s="45" t="s">
        <v>36</v>
      </c>
    </row>
    <row r="14" ht="15">
      <c r="A14" s="50"/>
    </row>
    <row r="15" ht="12.75"/>
    <row r="16" ht="15.75">
      <c r="A16" s="45" t="s">
        <v>37</v>
      </c>
    </row>
    <row r="17" ht="15">
      <c r="A17" s="50"/>
    </row>
    <row r="18" ht="12.75"/>
    <row r="19" ht="12.75"/>
    <row r="20" ht="15.75">
      <c r="A20" s="45" t="s">
        <v>38</v>
      </c>
    </row>
    <row r="21" ht="12.75">
      <c r="A21" s="51" t="s">
        <v>39</v>
      </c>
    </row>
    <row r="22" ht="12.75"/>
    <row r="23" ht="16.5" thickBot="1">
      <c r="A23" s="45" t="s">
        <v>40</v>
      </c>
    </row>
    <row r="24" spans="1:8" s="57" customFormat="1" ht="16.5" thickBot="1">
      <c r="A24" s="52" t="s">
        <v>41</v>
      </c>
      <c r="B24" s="53" t="s">
        <v>42</v>
      </c>
      <c r="C24" s="54" t="s">
        <v>43</v>
      </c>
      <c r="D24" s="54" t="s">
        <v>44</v>
      </c>
      <c r="E24" s="54" t="s">
        <v>45</v>
      </c>
      <c r="F24" s="55" t="s">
        <v>46</v>
      </c>
      <c r="G24" s="56" t="s">
        <v>47</v>
      </c>
      <c r="H24" s="54" t="s">
        <v>48</v>
      </c>
    </row>
    <row r="25" spans="1:8" s="57" customFormat="1" ht="17.25" customHeight="1">
      <c r="A25" s="58" t="s">
        <v>49</v>
      </c>
      <c r="B25" s="59" t="s">
        <v>50</v>
      </c>
      <c r="C25" s="60" t="s">
        <v>51</v>
      </c>
      <c r="D25" s="60" t="s">
        <v>52</v>
      </c>
      <c r="E25" s="61">
        <v>1</v>
      </c>
      <c r="F25" s="61">
        <v>16</v>
      </c>
      <c r="G25" s="61">
        <v>6</v>
      </c>
      <c r="H25" s="61">
        <v>11</v>
      </c>
    </row>
    <row r="26" spans="1:8" s="57" customFormat="1" ht="17.25" customHeight="1">
      <c r="A26" s="58" t="s">
        <v>49</v>
      </c>
      <c r="B26" s="59" t="s">
        <v>53</v>
      </c>
      <c r="C26" s="60" t="s">
        <v>54</v>
      </c>
      <c r="D26" s="60" t="s">
        <v>55</v>
      </c>
      <c r="E26" s="61">
        <v>2</v>
      </c>
      <c r="F26" s="61">
        <v>17</v>
      </c>
      <c r="G26" s="61">
        <v>7</v>
      </c>
      <c r="H26" s="61">
        <v>12</v>
      </c>
    </row>
    <row r="27" spans="1:8" s="57" customFormat="1" ht="17.25" customHeight="1">
      <c r="A27" s="58" t="s">
        <v>49</v>
      </c>
      <c r="B27" s="59" t="s">
        <v>56</v>
      </c>
      <c r="C27" s="60" t="s">
        <v>57</v>
      </c>
      <c r="D27" s="60" t="s">
        <v>58</v>
      </c>
      <c r="E27" s="61">
        <v>19</v>
      </c>
      <c r="F27" s="61">
        <v>4</v>
      </c>
      <c r="G27" s="61">
        <v>14</v>
      </c>
      <c r="H27" s="61">
        <v>9</v>
      </c>
    </row>
    <row r="28" spans="1:8" s="57" customFormat="1" ht="17.25" customHeight="1">
      <c r="A28" s="58" t="s">
        <v>49</v>
      </c>
      <c r="B28" s="59" t="s">
        <v>59</v>
      </c>
      <c r="C28" s="60" t="s">
        <v>60</v>
      </c>
      <c r="D28" s="60" t="s">
        <v>61</v>
      </c>
      <c r="E28" s="61">
        <v>18</v>
      </c>
      <c r="F28" s="61">
        <v>3</v>
      </c>
      <c r="G28" s="61">
        <v>13</v>
      </c>
      <c r="H28" s="61">
        <v>8</v>
      </c>
    </row>
    <row r="29" spans="1:8" s="57" customFormat="1" ht="17.25" customHeight="1">
      <c r="A29" s="58" t="s">
        <v>49</v>
      </c>
      <c r="B29" s="59" t="s">
        <v>62</v>
      </c>
      <c r="C29" s="60" t="s">
        <v>63</v>
      </c>
      <c r="D29" s="60" t="s">
        <v>64</v>
      </c>
      <c r="E29" s="61">
        <v>20</v>
      </c>
      <c r="F29" s="61">
        <v>5</v>
      </c>
      <c r="G29" s="61">
        <v>15</v>
      </c>
      <c r="H29" s="61">
        <v>10</v>
      </c>
    </row>
    <row r="30" spans="1:8" s="57" customFormat="1" ht="12.75" customHeight="1">
      <c r="A30" s="62" t="s">
        <v>65</v>
      </c>
      <c r="B30" s="63"/>
      <c r="H30" s="64"/>
    </row>
    <row r="31" ht="12.75"/>
    <row r="32" ht="12.75"/>
    <row r="33" ht="15.75">
      <c r="A33" s="45" t="s">
        <v>66</v>
      </c>
    </row>
    <row r="34" ht="15">
      <c r="A34" s="50"/>
    </row>
    <row r="35" ht="15">
      <c r="A35" s="50"/>
    </row>
    <row r="36" ht="15.75">
      <c r="A36" s="45" t="s">
        <v>67</v>
      </c>
    </row>
    <row r="37" ht="12.75">
      <c r="A37" s="51" t="s">
        <v>68</v>
      </c>
    </row>
    <row r="38" ht="12.75"/>
    <row r="39" ht="12.75"/>
    <row r="40" ht="12.75"/>
    <row r="41" ht="16.5" thickBot="1">
      <c r="A41" s="45" t="s">
        <v>69</v>
      </c>
    </row>
    <row r="42" spans="1:8" ht="16.5" thickBot="1">
      <c r="A42" s="65" t="s">
        <v>41</v>
      </c>
      <c r="B42" s="66" t="s">
        <v>42</v>
      </c>
      <c r="C42" s="67" t="s">
        <v>43</v>
      </c>
      <c r="D42" s="67" t="s">
        <v>70</v>
      </c>
      <c r="E42" s="67" t="s">
        <v>45</v>
      </c>
      <c r="F42" s="68" t="s">
        <v>46</v>
      </c>
      <c r="G42" s="69" t="s">
        <v>47</v>
      </c>
      <c r="H42" s="67" t="s">
        <v>48</v>
      </c>
    </row>
    <row r="43" spans="1:8" ht="16.5" thickBot="1">
      <c r="A43" s="70" t="s">
        <v>71</v>
      </c>
      <c r="B43" s="71" t="s">
        <v>72</v>
      </c>
      <c r="C43" s="72" t="s">
        <v>73</v>
      </c>
      <c r="D43" s="72" t="s">
        <v>74</v>
      </c>
      <c r="E43" s="73" t="s">
        <v>75</v>
      </c>
      <c r="F43" s="73" t="s">
        <v>75</v>
      </c>
      <c r="G43" s="73" t="s">
        <v>75</v>
      </c>
      <c r="H43" s="73" t="s">
        <v>75</v>
      </c>
    </row>
    <row r="44" spans="1:10" ht="16.5" thickBot="1">
      <c r="A44" s="70" t="s">
        <v>71</v>
      </c>
      <c r="B44" s="71" t="s">
        <v>72</v>
      </c>
      <c r="C44" s="72" t="s">
        <v>76</v>
      </c>
      <c r="D44" s="72" t="s">
        <v>77</v>
      </c>
      <c r="E44" s="93">
        <f>Data!J3</f>
        <v>2</v>
      </c>
      <c r="F44" s="93">
        <f>VALUE(HLOOKUP("L (du)",Data!$J$2:$AB$6,COLUMN(C1),0))</f>
        <v>3</v>
      </c>
      <c r="G44" s="93">
        <f>VALUE(HLOOKUP("L (du)",Data!$J$2:$AB$6,COLUMN(D1),0))</f>
        <v>3</v>
      </c>
      <c r="H44" s="93">
        <f>VALUE(HLOOKUP("L (du)",Data!$J$2:$AB$6,COLUMN(E1),0))</f>
        <v>3</v>
      </c>
      <c r="J44" s="74"/>
    </row>
    <row r="45" spans="1:10" ht="16.5" thickBot="1">
      <c r="A45" s="70" t="s">
        <v>71</v>
      </c>
      <c r="B45" s="71" t="s">
        <v>78</v>
      </c>
      <c r="C45" s="72" t="s">
        <v>79</v>
      </c>
      <c r="D45" s="75" t="s">
        <v>80</v>
      </c>
      <c r="E45" s="93">
        <f>VALUE(HLOOKUP("W (du)",Data!$J$2:$AB$6,COLUMN(B2),0))</f>
        <v>5.6</v>
      </c>
      <c r="F45" s="93">
        <f>VALUE(HLOOKUP("W (du)",Data!$J$2:$AB$6,COLUMN(C2),0))</f>
        <v>5.6</v>
      </c>
      <c r="G45" s="93">
        <f>VALUE(HLOOKUP("W (du)",Data!$J$2:$AB$6,COLUMN(D2),0))</f>
        <v>5.6</v>
      </c>
      <c r="H45" s="93">
        <f>VALUE(HLOOKUP("W (du)",Data!$J$2:$AB$6,COLUMN(E2),0))</f>
        <v>5.6</v>
      </c>
      <c r="J45" s="74"/>
    </row>
    <row r="46" spans="1:10" ht="16.5" thickBot="1">
      <c r="A46" s="70" t="s">
        <v>71</v>
      </c>
      <c r="B46" s="71" t="s">
        <v>81</v>
      </c>
      <c r="C46" s="72" t="s">
        <v>82</v>
      </c>
      <c r="D46" s="72" t="s">
        <v>83</v>
      </c>
      <c r="E46" s="93">
        <f>VALUE(HLOOKUP("Nfi",Data!$J$2:$AB$6,COLUMN(B2),0))</f>
        <v>1</v>
      </c>
      <c r="F46" s="93">
        <f>VALUE(HLOOKUP("Nfi",Data!$J$2:$AB$6,COLUMN(C2),0))</f>
        <v>1</v>
      </c>
      <c r="G46" s="93">
        <f>VALUE(HLOOKUP("Nfi",Data!$J$2:$AB$6,COLUMN(D2),0))</f>
        <v>1</v>
      </c>
      <c r="H46" s="93">
        <f>VALUE(HLOOKUP("Nfi",Data!$J$2:$AB$6,COLUMN(E2),0))</f>
        <v>1</v>
      </c>
      <c r="J46" s="74"/>
    </row>
    <row r="47" spans="1:10" ht="16.5" thickBot="1">
      <c r="A47" s="70" t="s">
        <v>71</v>
      </c>
      <c r="B47" s="71" t="s">
        <v>84</v>
      </c>
      <c r="C47" s="72" t="s">
        <v>85</v>
      </c>
      <c r="D47" s="72" t="s">
        <v>86</v>
      </c>
      <c r="E47" s="93">
        <f>VALUE(HLOOKUP("Ndev",Data!$J$2:$AB$6,COLUMN(B2),0))</f>
        <v>1</v>
      </c>
      <c r="F47" s="93">
        <f>VALUE(HLOOKUP("Ndev",Data!$J$2:$AB$6,COLUMN(C2),0))</f>
        <v>1</v>
      </c>
      <c r="G47" s="93">
        <f>VALUE(HLOOKUP("Ndev",Data!$J$2:$AB$6,COLUMN(D2),0))</f>
        <v>1</v>
      </c>
      <c r="H47" s="93">
        <f>VALUE(HLOOKUP("Ndev",Data!$J$2:$AB$6,COLUMN(E2),0))</f>
        <v>1</v>
      </c>
      <c r="J47" s="74"/>
    </row>
    <row r="48" spans="1:8" s="57" customFormat="1" ht="16.5" thickBot="1">
      <c r="A48" s="76" t="s">
        <v>71</v>
      </c>
      <c r="B48" s="77" t="s">
        <v>87</v>
      </c>
      <c r="C48" s="78" t="s">
        <v>88</v>
      </c>
      <c r="D48" s="79" t="s">
        <v>89</v>
      </c>
      <c r="E48" s="93">
        <f>VALUE(HLOOKUP("NSD-PSD Gate Space Horizontal (du)",Data!$J$2:$AB$6,COLUMN(B2),0))</f>
        <v>1</v>
      </c>
      <c r="F48" s="93">
        <f>VALUE(HLOOKUP("NSD-PSD Gate Space Horizontal (du)",Data!$J$2:$AB$6,COLUMN(C2),0))</f>
        <v>1</v>
      </c>
      <c r="G48" s="93">
        <f>VALUE(HLOOKUP("NSD-PSD Gate Space Horizontal (du)",Data!$J$2:$AB$6,COLUMN(D2),0))</f>
        <v>1</v>
      </c>
      <c r="H48" s="93">
        <f>VALUE(HLOOKUP("NSD-PSD Gate Space Horizontal (du)",Data!$J$2:$AB$6,COLUMN(E2),0))</f>
        <v>1</v>
      </c>
    </row>
    <row r="49" spans="1:8" s="57" customFormat="1" ht="32.25" thickBot="1">
      <c r="A49" s="76" t="s">
        <v>71</v>
      </c>
      <c r="B49" s="77" t="s">
        <v>90</v>
      </c>
      <c r="C49" s="78" t="s">
        <v>91</v>
      </c>
      <c r="D49" s="72" t="s">
        <v>92</v>
      </c>
      <c r="E49" s="93">
        <f>VALUE(HLOOKUP("NSD-PSD Gate Space Vertical (du)",Data!$J$2:$AB$6,COLUMN(B2),0))</f>
        <v>1</v>
      </c>
      <c r="F49" s="93">
        <f>VALUE(HLOOKUP("NSD-PSD Gate Space Vertical (du)",Data!$J$2:$AB$6,COLUMN(C2),0))</f>
        <v>1</v>
      </c>
      <c r="G49" s="93">
        <f>VALUE(HLOOKUP("NSD-PSD Gate Space Vertical (du)",Data!$J$2:$AB$6,COLUMN(D2),0))</f>
        <v>1</v>
      </c>
      <c r="H49" s="93">
        <f>VALUE(HLOOKUP("NSD-PSD Gate Space Vertical (du)",Data!$J$2:$AB$6,COLUMN(E2),0))</f>
        <v>1</v>
      </c>
    </row>
    <row r="50" spans="1:8" s="57" customFormat="1" ht="16.5" thickBot="1">
      <c r="A50" s="76" t="s">
        <v>71</v>
      </c>
      <c r="B50" s="77" t="s">
        <v>93</v>
      </c>
      <c r="C50" s="78" t="s">
        <v>94</v>
      </c>
      <c r="D50" s="72" t="s">
        <v>95</v>
      </c>
      <c r="E50" s="91">
        <v>0.4</v>
      </c>
      <c r="F50" s="91">
        <v>0.4</v>
      </c>
      <c r="G50" s="91">
        <v>0.4</v>
      </c>
      <c r="H50" s="91">
        <v>0.4</v>
      </c>
    </row>
    <row r="51" spans="1:8" s="57" customFormat="1" ht="16.5" thickBot="1">
      <c r="A51" s="76" t="s">
        <v>71</v>
      </c>
      <c r="B51" s="77" t="s">
        <v>96</v>
      </c>
      <c r="C51" s="78" t="s">
        <v>97</v>
      </c>
      <c r="D51" s="72" t="s">
        <v>98</v>
      </c>
      <c r="E51" s="91">
        <v>0.4</v>
      </c>
      <c r="F51" s="91">
        <v>0.4</v>
      </c>
      <c r="G51" s="91">
        <v>0.4</v>
      </c>
      <c r="H51" s="91">
        <v>0.4</v>
      </c>
    </row>
    <row r="52" spans="1:10" ht="16.5" thickBot="1">
      <c r="A52" s="70" t="s">
        <v>71</v>
      </c>
      <c r="B52" s="71" t="s">
        <v>99</v>
      </c>
      <c r="C52" s="72" t="s">
        <v>100</v>
      </c>
      <c r="D52" s="75" t="s">
        <v>101</v>
      </c>
      <c r="E52" s="96">
        <f>2*E50+2*0.4+0.3</f>
        <v>1.9000000000000001</v>
      </c>
      <c r="F52" s="96">
        <f>2*F50+2*0.4+0.3</f>
        <v>1.9000000000000001</v>
      </c>
      <c r="G52" s="96">
        <f>2*G50+2*0.4+0.3</f>
        <v>1.9000000000000001</v>
      </c>
      <c r="H52" s="96">
        <f>2*H50+2*0.4+0.3</f>
        <v>1.9000000000000001</v>
      </c>
      <c r="J52" s="74"/>
    </row>
    <row r="53" spans="1:10" ht="16.5" thickBot="1">
      <c r="A53" s="70" t="s">
        <v>71</v>
      </c>
      <c r="B53" s="71" t="s">
        <v>102</v>
      </c>
      <c r="C53" s="72" t="s">
        <v>103</v>
      </c>
      <c r="D53" s="72" t="s">
        <v>104</v>
      </c>
      <c r="E53" s="96">
        <f>(E52-0.3)/2</f>
        <v>0.8</v>
      </c>
      <c r="F53" s="96">
        <f>(F52-0.3)/2</f>
        <v>0.8</v>
      </c>
      <c r="G53" s="96">
        <f>(G52-0.3)/2</f>
        <v>0.8</v>
      </c>
      <c r="H53" s="96">
        <f>(H52-0.3)/2</f>
        <v>0.8</v>
      </c>
      <c r="J53" s="74"/>
    </row>
    <row r="54" spans="1:8" ht="16.5" thickBot="1">
      <c r="A54" s="70" t="s">
        <v>71</v>
      </c>
      <c r="B54" s="71" t="s">
        <v>105</v>
      </c>
      <c r="C54" s="72" t="s">
        <v>106</v>
      </c>
      <c r="D54" s="72" t="s">
        <v>107</v>
      </c>
      <c r="E54" s="96">
        <f>(E45-(FLOOR((E45-2*(E50+0.4)+0.3)/0.6,1)*0.6-0.3))/2</f>
        <v>0.8499999999999996</v>
      </c>
      <c r="F54" s="96">
        <f>(F45-(FLOOR((F45-2*(F50+0.4)+0.3)/0.6,1)*0.6-0.3))/2</f>
        <v>0.8499999999999996</v>
      </c>
      <c r="G54" s="96">
        <f>(G45-(FLOOR((G45-2*(G50+0.4)+0.3)/0.6,1)*0.6-0.3))/2</f>
        <v>0.8499999999999996</v>
      </c>
      <c r="H54" s="96">
        <f>(H45-(FLOOR((H45-2*(H50+0.4)+0.3)/0.6,1)*0.6-0.3))/2</f>
        <v>0.8499999999999996</v>
      </c>
    </row>
    <row r="55" spans="1:8" ht="16.5" thickBot="1">
      <c r="A55" s="70" t="s">
        <v>71</v>
      </c>
      <c r="B55" s="71" t="s">
        <v>108</v>
      </c>
      <c r="C55" s="72" t="s">
        <v>109</v>
      </c>
      <c r="D55" s="72" t="s">
        <v>110</v>
      </c>
      <c r="E55" s="89">
        <v>0</v>
      </c>
      <c r="F55" s="89">
        <v>0</v>
      </c>
      <c r="G55" s="89">
        <v>0</v>
      </c>
      <c r="H55" s="89">
        <v>0</v>
      </c>
    </row>
    <row r="56" spans="1:8" ht="16.5" thickBot="1">
      <c r="A56" s="70" t="s">
        <v>71</v>
      </c>
      <c r="B56" s="71" t="s">
        <v>111</v>
      </c>
      <c r="C56" s="72" t="s">
        <v>112</v>
      </c>
      <c r="D56" s="75" t="s">
        <v>113</v>
      </c>
      <c r="E56" s="96">
        <f>0.3+0.3+0.3+0.4+E51</f>
        <v>1.6999999999999997</v>
      </c>
      <c r="F56" s="96">
        <f>0.3+0.3+0.3+0.4+F51</f>
        <v>1.6999999999999997</v>
      </c>
      <c r="G56" s="96">
        <f>0.3+0.3+0.3+0.4+G51</f>
        <v>1.6999999999999997</v>
      </c>
      <c r="H56" s="96">
        <f>0.3+0.3+0.3+0.4+H51</f>
        <v>1.6999999999999997</v>
      </c>
    </row>
    <row r="57" spans="1:8" ht="16.5" thickBot="1">
      <c r="A57" s="70" t="s">
        <v>71</v>
      </c>
      <c r="B57" s="71" t="s">
        <v>114</v>
      </c>
      <c r="C57" s="72" t="s">
        <v>115</v>
      </c>
      <c r="D57" s="75" t="s">
        <v>116</v>
      </c>
      <c r="E57" s="96">
        <f>E67+E63+0.3</f>
        <v>2.8</v>
      </c>
      <c r="F57" s="96">
        <f>F67+F63+0.3</f>
        <v>2.8</v>
      </c>
      <c r="G57" s="96">
        <f>G67+G63+0.3</f>
        <v>2.8</v>
      </c>
      <c r="H57" s="96">
        <f>H67+H63+0.3</f>
        <v>2.8</v>
      </c>
    </row>
    <row r="58" spans="1:8" ht="16.5" thickBot="1">
      <c r="A58" s="70" t="s">
        <v>71</v>
      </c>
      <c r="B58" s="71" t="s">
        <v>114</v>
      </c>
      <c r="C58" s="72" t="s">
        <v>117</v>
      </c>
      <c r="D58" s="75" t="s">
        <v>118</v>
      </c>
      <c r="E58" s="90" t="s">
        <v>119</v>
      </c>
      <c r="F58" s="90" t="s">
        <v>119</v>
      </c>
      <c r="G58" s="90" t="s">
        <v>119</v>
      </c>
      <c r="H58" s="90" t="s">
        <v>119</v>
      </c>
    </row>
    <row r="59" spans="1:10" ht="16.5" thickBot="1">
      <c r="A59" s="70" t="s">
        <v>71</v>
      </c>
      <c r="B59" s="71" t="s">
        <v>114</v>
      </c>
      <c r="C59" s="72" t="s">
        <v>120</v>
      </c>
      <c r="D59" s="75" t="s">
        <v>121</v>
      </c>
      <c r="E59" s="89">
        <v>-1</v>
      </c>
      <c r="F59" s="89">
        <v>-1</v>
      </c>
      <c r="G59" s="89">
        <v>-1</v>
      </c>
      <c r="H59" s="89">
        <v>-1</v>
      </c>
      <c r="J59" s="80"/>
    </row>
    <row r="60" spans="1:10" ht="16.5" thickBot="1">
      <c r="A60" s="70" t="s">
        <v>71</v>
      </c>
      <c r="B60" s="71" t="s">
        <v>114</v>
      </c>
      <c r="C60" s="72" t="s">
        <v>120</v>
      </c>
      <c r="D60" s="75" t="s">
        <v>122</v>
      </c>
      <c r="E60" s="89">
        <v>-1</v>
      </c>
      <c r="F60" s="89">
        <v>-1</v>
      </c>
      <c r="G60" s="89">
        <v>-1</v>
      </c>
      <c r="H60" s="89">
        <v>-1</v>
      </c>
      <c r="J60" s="80"/>
    </row>
    <row r="61" spans="1:10" s="57" customFormat="1" ht="16.5" thickBot="1">
      <c r="A61" s="76" t="s">
        <v>71</v>
      </c>
      <c r="B61" s="77" t="s">
        <v>123</v>
      </c>
      <c r="C61" s="78" t="s">
        <v>124</v>
      </c>
      <c r="D61" s="94" t="s">
        <v>125</v>
      </c>
      <c r="E61" s="93">
        <f>VALUE(HLOOKUP("BCHNL extend into PSD Gate (du)",Data!$J$2:$AB$6,COLUMN(B2),0))</f>
        <v>0.5</v>
      </c>
      <c r="F61" s="93">
        <f>VALUE(HLOOKUP("BCHNL extend into PSD Gate (du)",Data!$J$2:$AB$6,COLUMN(C2),0))</f>
        <v>0.5</v>
      </c>
      <c r="G61" s="93">
        <f>VALUE(HLOOKUP("BCHNL extend into PSD Gate (du)",Data!$J$2:$AB$6,COLUMN(D2),0))</f>
        <v>0.5</v>
      </c>
      <c r="H61" s="93">
        <f>VALUE(HLOOKUP("BCHNL extend into PSD Gate (du)",Data!$J$2:$AB$6,COLUMN(E2),0))</f>
        <v>0.5</v>
      </c>
      <c r="J61" s="74"/>
    </row>
    <row r="62" spans="1:10" s="57" customFormat="1" ht="16.5" thickBot="1">
      <c r="A62" s="76" t="s">
        <v>71</v>
      </c>
      <c r="B62" s="77" t="s">
        <v>126</v>
      </c>
      <c r="C62" s="81" t="s">
        <v>127</v>
      </c>
      <c r="D62" s="94" t="s">
        <v>128</v>
      </c>
      <c r="E62" s="93">
        <f>VALUE(HLOOKUP("BCHNL space to PSD Gate (du)",Data!$J$2:$AB$6,COLUMN(B2),0))</f>
        <v>0.7</v>
      </c>
      <c r="F62" s="93">
        <f>VALUE(HLOOKUP("BCHNL space to PSD Gate (du)",Data!$J$2:$AB$6,COLUMN(C2),0))</f>
        <v>0.7</v>
      </c>
      <c r="G62" s="93">
        <f>VALUE(HLOOKUP("BCHNL space to PSD Gate (du)",Data!$J$2:$AB$6,COLUMN(D2),0))</f>
        <v>0.7</v>
      </c>
      <c r="H62" s="93">
        <f>VALUE(HLOOKUP("BCHNL space to PSD Gate (du)",Data!$J$2:$AB$6,COLUMN(E2),0))</f>
        <v>0.7</v>
      </c>
      <c r="J62" s="74"/>
    </row>
    <row r="63" spans="1:8" s="57" customFormat="1" ht="16.5" thickBot="1">
      <c r="A63" s="76" t="s">
        <v>71</v>
      </c>
      <c r="B63" s="77" t="s">
        <v>123</v>
      </c>
      <c r="C63" s="78" t="s">
        <v>124</v>
      </c>
      <c r="D63" s="95" t="s">
        <v>129</v>
      </c>
      <c r="E63" s="93">
        <f>VALUE(HLOOKUP("MOAT enclose BCHNL (du)",Data!$J$2:$AB$6,COLUMN(B2),0))</f>
        <v>2</v>
      </c>
      <c r="F63" s="93">
        <f>VALUE(HLOOKUP("MOAT enclose BCHNL (du)",Data!$J$2:$AB$6,COLUMN(C2),0))</f>
        <v>2</v>
      </c>
      <c r="G63" s="93">
        <f>VALUE(HLOOKUP("MOAT enclose BCHNL (du)",Data!$J$2:$AB$6,COLUMN(D2),0))</f>
        <v>2</v>
      </c>
      <c r="H63" s="93">
        <f>VALUE(HLOOKUP("MOAT enclose BCHNL (du)",Data!$J$2:$AB$6,COLUMN(E2),0))</f>
        <v>2</v>
      </c>
    </row>
    <row r="64" spans="1:8" s="57" customFormat="1" ht="16.5" thickBot="1">
      <c r="A64" s="76" t="s">
        <v>71</v>
      </c>
      <c r="B64" s="77" t="s">
        <v>123</v>
      </c>
      <c r="C64" s="78" t="s">
        <v>124</v>
      </c>
      <c r="D64" s="95" t="s">
        <v>130</v>
      </c>
      <c r="E64" s="93">
        <f>VALUE(HLOOKUP("BCHNL enclose PWBLK (du)",Data!$J$2:$AB$6,COLUMN(B3),0))</f>
        <v>-1</v>
      </c>
      <c r="F64" s="93">
        <f>VALUE(HLOOKUP("BCHNL enclose PWBLK (du)",Data!$J$2:$AB$6,COLUMN(C3),0))</f>
        <v>-0.75</v>
      </c>
      <c r="G64" s="93">
        <f>VALUE(HLOOKUP("BCHNL enclose PWBLK (du)",Data!$J$2:$AB$6,COLUMN(D3),0))</f>
        <v>-0.5</v>
      </c>
      <c r="H64" s="93">
        <f>VALUE(HLOOKUP("BCHNL enclose PWBLK (du)",Data!$J$2:$AB$6,COLUMN(E3),0))</f>
        <v>-0.25</v>
      </c>
    </row>
    <row r="65" spans="1:8" s="57" customFormat="1" ht="16.5" customHeight="1" thickBot="1">
      <c r="A65" s="76" t="s">
        <v>131</v>
      </c>
      <c r="B65" s="77" t="s">
        <v>123</v>
      </c>
      <c r="C65" s="78" t="s">
        <v>132</v>
      </c>
      <c r="D65" s="72" t="s">
        <v>133</v>
      </c>
      <c r="E65" s="82" t="s">
        <v>134</v>
      </c>
      <c r="F65" s="82" t="s">
        <v>134</v>
      </c>
      <c r="G65" s="82" t="s">
        <v>134</v>
      </c>
      <c r="H65" s="82" t="s">
        <v>134</v>
      </c>
    </row>
    <row r="66" spans="1:8" s="57" customFormat="1" ht="16.5" customHeight="1" thickBot="1">
      <c r="A66" s="76" t="s">
        <v>71</v>
      </c>
      <c r="B66" s="77" t="s">
        <v>126</v>
      </c>
      <c r="C66" s="81" t="s">
        <v>127</v>
      </c>
      <c r="D66" s="72" t="s">
        <v>135</v>
      </c>
      <c r="E66" s="96">
        <f>-E62</f>
        <v>-0.7</v>
      </c>
      <c r="F66" s="96">
        <f>-F62</f>
        <v>-0.7</v>
      </c>
      <c r="G66" s="96">
        <f>-G62</f>
        <v>-0.7</v>
      </c>
      <c r="H66" s="96">
        <f>-H62</f>
        <v>-0.7</v>
      </c>
    </row>
    <row r="67" spans="1:8" s="57" customFormat="1" ht="16.5" customHeight="1" thickBot="1">
      <c r="A67" s="76" t="s">
        <v>71</v>
      </c>
      <c r="B67" s="77" t="s">
        <v>126</v>
      </c>
      <c r="C67" s="81" t="s">
        <v>127</v>
      </c>
      <c r="D67" s="72" t="s">
        <v>136</v>
      </c>
      <c r="E67" s="96">
        <f>E61</f>
        <v>0.5</v>
      </c>
      <c r="F67" s="96">
        <f>F61</f>
        <v>0.5</v>
      </c>
      <c r="G67" s="96">
        <f>G61</f>
        <v>0.5</v>
      </c>
      <c r="H67" s="96">
        <f>H61</f>
        <v>0.5</v>
      </c>
    </row>
    <row r="68" spans="1:8" s="57" customFormat="1" ht="16.5" customHeight="1" thickBot="1">
      <c r="A68" s="76" t="s">
        <v>131</v>
      </c>
      <c r="B68" s="77" t="s">
        <v>123</v>
      </c>
      <c r="C68" s="78" t="s">
        <v>132</v>
      </c>
      <c r="D68" s="72" t="s">
        <v>133</v>
      </c>
      <c r="E68" s="82" t="s">
        <v>137</v>
      </c>
      <c r="F68" s="82" t="s">
        <v>137</v>
      </c>
      <c r="G68" s="82" t="s">
        <v>137</v>
      </c>
      <c r="H68" s="82" t="s">
        <v>137</v>
      </c>
    </row>
    <row r="69" spans="1:8" s="57" customFormat="1" ht="16.5" customHeight="1" thickBot="1">
      <c r="A69" s="76" t="s">
        <v>71</v>
      </c>
      <c r="B69" s="77" t="s">
        <v>126</v>
      </c>
      <c r="C69" s="81" t="s">
        <v>127</v>
      </c>
      <c r="D69" s="72" t="s">
        <v>135</v>
      </c>
      <c r="E69" s="96">
        <f>E56-(E57-E70)</f>
        <v>1.4</v>
      </c>
      <c r="F69" s="96">
        <f>F56-(F57-F70)</f>
        <v>1.4</v>
      </c>
      <c r="G69" s="96">
        <f>G56-(G57-G70)</f>
        <v>1.4</v>
      </c>
      <c r="H69" s="96">
        <f>H56-(H57-H70)</f>
        <v>1.4</v>
      </c>
    </row>
    <row r="70" spans="1:8" s="57" customFormat="1" ht="16.5" customHeight="1" thickBot="1">
      <c r="A70" s="76" t="s">
        <v>71</v>
      </c>
      <c r="B70" s="77" t="s">
        <v>126</v>
      </c>
      <c r="C70" s="81" t="s">
        <v>127</v>
      </c>
      <c r="D70" s="72" t="s">
        <v>136</v>
      </c>
      <c r="E70" s="96">
        <f>E67+E63</f>
        <v>2.5</v>
      </c>
      <c r="F70" s="96">
        <f>F67+F63</f>
        <v>2.5</v>
      </c>
      <c r="G70" s="96">
        <f>G67+G63</f>
        <v>2.5</v>
      </c>
      <c r="H70" s="96">
        <f>H67+H63</f>
        <v>2.5</v>
      </c>
    </row>
    <row r="71" spans="1:8" s="57" customFormat="1" ht="16.5" customHeight="1" thickBot="1">
      <c r="A71" s="76" t="s">
        <v>131</v>
      </c>
      <c r="B71" s="77" t="s">
        <v>123</v>
      </c>
      <c r="C71" s="78" t="s">
        <v>132</v>
      </c>
      <c r="D71" s="72" t="s">
        <v>133</v>
      </c>
      <c r="E71" s="82" t="s">
        <v>138</v>
      </c>
      <c r="F71" s="82" t="s">
        <v>138</v>
      </c>
      <c r="G71" s="82" t="s">
        <v>138</v>
      </c>
      <c r="H71" s="82" t="s">
        <v>138</v>
      </c>
    </row>
    <row r="72" spans="1:8" s="57" customFormat="1" ht="16.5" customHeight="1" thickBot="1">
      <c r="A72" s="76" t="s">
        <v>71</v>
      </c>
      <c r="B72" s="77" t="s">
        <v>126</v>
      </c>
      <c r="C72" s="81" t="s">
        <v>127</v>
      </c>
      <c r="D72" s="72" t="s">
        <v>135</v>
      </c>
      <c r="E72" s="96">
        <f>E66-E64</f>
        <v>0.30000000000000004</v>
      </c>
      <c r="F72" s="96">
        <f>F66-F64</f>
        <v>0.050000000000000044</v>
      </c>
      <c r="G72" s="96">
        <f>G66-G64</f>
        <v>-0.19999999999999996</v>
      </c>
      <c r="H72" s="96">
        <f>H66-H64</f>
        <v>-0.44999999999999996</v>
      </c>
    </row>
    <row r="73" spans="1:8" s="57" customFormat="1" ht="16.5" customHeight="1" thickBot="1">
      <c r="A73" s="76" t="s">
        <v>71</v>
      </c>
      <c r="B73" s="77" t="s">
        <v>126</v>
      </c>
      <c r="C73" s="81" t="s">
        <v>127</v>
      </c>
      <c r="D73" s="72" t="s">
        <v>136</v>
      </c>
      <c r="E73" s="96">
        <f>E67-E64</f>
        <v>1.5</v>
      </c>
      <c r="F73" s="96">
        <f>F67-F64</f>
        <v>1.25</v>
      </c>
      <c r="G73" s="96">
        <f>G67-G64</f>
        <v>1</v>
      </c>
      <c r="H73" s="96">
        <f>H67-H64</f>
        <v>0.75</v>
      </c>
    </row>
    <row r="74" spans="1:8" ht="16.5" thickBot="1">
      <c r="A74" s="70" t="s">
        <v>71</v>
      </c>
      <c r="B74" s="71" t="s">
        <v>139</v>
      </c>
      <c r="C74" s="72" t="s">
        <v>140</v>
      </c>
      <c r="D74" s="75" t="s">
        <v>141</v>
      </c>
      <c r="E74" s="93">
        <f>VALUE(HLOOKUP("Iso NWELL Width (du)",Data!$J$2:$AB$6,COLUMN(B2),0))</f>
        <v>5</v>
      </c>
      <c r="F74" s="93">
        <f>VALUE(HLOOKUP("Iso NWELL Width (du)",Data!$J$2:$AB$6,COLUMN(C2),0))</f>
        <v>5</v>
      </c>
      <c r="G74" s="93">
        <f>VALUE(HLOOKUP("Iso NWELL Width (du)",Data!$J$2:$AB$6,COLUMN(D2),0))</f>
        <v>5</v>
      </c>
      <c r="H74" s="93">
        <f>VALUE(HLOOKUP("Iso NWELL Width (du)",Data!$J$2:$AB$6,COLUMN(E2),0))</f>
        <v>5</v>
      </c>
    </row>
    <row r="75" spans="1:8" ht="32.25" thickBot="1">
      <c r="A75" s="70" t="s">
        <v>71</v>
      </c>
      <c r="B75" s="71" t="s">
        <v>142</v>
      </c>
      <c r="C75" s="72" t="s">
        <v>143</v>
      </c>
      <c r="D75" s="72" t="s">
        <v>144</v>
      </c>
      <c r="E75" s="93">
        <f>VALUE(HLOOKUP("Iso NWELL space to Gate (du)",Data!$J$2:$AB$6,COLUMN(B2),0))</f>
        <v>0.7</v>
      </c>
      <c r="F75" s="93">
        <f>VALUE(HLOOKUP("Iso NWELL space to Gate (du)",Data!$J$2:$AB$6,COLUMN(C2),0))</f>
        <v>0.7</v>
      </c>
      <c r="G75" s="93">
        <f>VALUE(HLOOKUP("Iso NWELL space to Gate (du)",Data!$J$2:$AB$6,COLUMN(D2),0))</f>
        <v>0.7</v>
      </c>
      <c r="H75" s="93">
        <f>VALUE(HLOOKUP("Iso NWELL space to Gate (du)",Data!$J$2:$AB$6,COLUMN(E2),0))</f>
        <v>0.7</v>
      </c>
    </row>
    <row r="76" spans="1:8" ht="16.5" thickBot="1">
      <c r="A76" s="70" t="s">
        <v>71</v>
      </c>
      <c r="B76" s="71" t="s">
        <v>145</v>
      </c>
      <c r="C76" s="72" t="s">
        <v>146</v>
      </c>
      <c r="D76" s="75" t="s">
        <v>147</v>
      </c>
      <c r="E76" s="89">
        <v>0.9</v>
      </c>
      <c r="F76" s="89">
        <v>0.9</v>
      </c>
      <c r="G76" s="89">
        <v>0.9</v>
      </c>
      <c r="H76" s="89">
        <v>0.9</v>
      </c>
    </row>
    <row r="77" spans="1:8" ht="16.5" thickBot="1">
      <c r="A77" s="70" t="s">
        <v>71</v>
      </c>
      <c r="B77" s="71" t="s">
        <v>148</v>
      </c>
      <c r="C77" s="72" t="s">
        <v>149</v>
      </c>
      <c r="D77" s="75" t="s">
        <v>150</v>
      </c>
      <c r="E77" s="89">
        <v>6.3</v>
      </c>
      <c r="F77" s="89">
        <v>6.3</v>
      </c>
      <c r="G77" s="89">
        <v>6.3</v>
      </c>
      <c r="H77" s="89">
        <v>6.3</v>
      </c>
    </row>
    <row r="78" spans="1:8" ht="32.25" thickBot="1">
      <c r="A78" s="70" t="s">
        <v>71</v>
      </c>
      <c r="B78" s="71" t="s">
        <v>151</v>
      </c>
      <c r="C78" s="72" t="s">
        <v>152</v>
      </c>
      <c r="D78" s="72" t="s">
        <v>153</v>
      </c>
      <c r="E78" s="89">
        <v>0.3</v>
      </c>
      <c r="F78" s="89">
        <v>0.3</v>
      </c>
      <c r="G78" s="89">
        <v>0.3</v>
      </c>
      <c r="H78" s="89">
        <v>0.3</v>
      </c>
    </row>
    <row r="79" spans="1:8" ht="32.25" thickBot="1">
      <c r="A79" s="70" t="s">
        <v>71</v>
      </c>
      <c r="B79" s="71" t="s">
        <v>142</v>
      </c>
      <c r="C79" s="72" t="s">
        <v>143</v>
      </c>
      <c r="D79" s="72" t="s">
        <v>154</v>
      </c>
      <c r="E79" s="89">
        <v>0.3</v>
      </c>
      <c r="F79" s="89">
        <v>0.3</v>
      </c>
      <c r="G79" s="89">
        <v>0.3</v>
      </c>
      <c r="H79" s="89">
        <v>0.3</v>
      </c>
    </row>
    <row r="80" spans="1:8" s="57" customFormat="1" ht="32.25" thickBot="1">
      <c r="A80" s="76" t="s">
        <v>131</v>
      </c>
      <c r="B80" s="77" t="s">
        <v>123</v>
      </c>
      <c r="C80" s="78" t="s">
        <v>132</v>
      </c>
      <c r="D80" s="72" t="s">
        <v>155</v>
      </c>
      <c r="E80" s="92" t="s">
        <v>156</v>
      </c>
      <c r="F80" s="92" t="s">
        <v>156</v>
      </c>
      <c r="G80" s="92" t="s">
        <v>156</v>
      </c>
      <c r="H80" s="92" t="s">
        <v>156</v>
      </c>
    </row>
    <row r="81" spans="1:8" s="57" customFormat="1" ht="16.5" thickBot="1">
      <c r="A81" s="76" t="s">
        <v>71</v>
      </c>
      <c r="B81" s="77" t="s">
        <v>126</v>
      </c>
      <c r="C81" s="81" t="s">
        <v>127</v>
      </c>
      <c r="D81" s="72" t="s">
        <v>157</v>
      </c>
      <c r="E81" s="89">
        <v>3.2</v>
      </c>
      <c r="F81" s="89">
        <v>3.2</v>
      </c>
      <c r="G81" s="89">
        <v>3.2</v>
      </c>
      <c r="H81" s="89">
        <v>3.2</v>
      </c>
    </row>
    <row r="82" spans="1:8" s="57" customFormat="1" ht="16.5" thickBot="1">
      <c r="A82" s="76" t="s">
        <v>71</v>
      </c>
      <c r="B82" s="77" t="s">
        <v>126</v>
      </c>
      <c r="C82" s="81" t="s">
        <v>127</v>
      </c>
      <c r="D82" s="72" t="s">
        <v>158</v>
      </c>
      <c r="E82" s="89">
        <v>3.2</v>
      </c>
      <c r="F82" s="89">
        <v>3.2</v>
      </c>
      <c r="G82" s="89">
        <v>3.2</v>
      </c>
      <c r="H82" s="89">
        <v>3.2</v>
      </c>
    </row>
    <row r="83" spans="1:8" s="57" customFormat="1" ht="32.25" thickBot="1">
      <c r="A83" s="76" t="s">
        <v>131</v>
      </c>
      <c r="B83" s="77" t="s">
        <v>123</v>
      </c>
      <c r="C83" s="78" t="s">
        <v>132</v>
      </c>
      <c r="D83" s="72" t="s">
        <v>155</v>
      </c>
      <c r="E83" s="92" t="s">
        <v>159</v>
      </c>
      <c r="F83" s="92" t="s">
        <v>159</v>
      </c>
      <c r="G83" s="92" t="s">
        <v>159</v>
      </c>
      <c r="H83" s="92" t="s">
        <v>159</v>
      </c>
    </row>
    <row r="84" spans="1:8" s="57" customFormat="1" ht="16.5" thickBot="1">
      <c r="A84" s="76" t="s">
        <v>71</v>
      </c>
      <c r="B84" s="77" t="s">
        <v>126</v>
      </c>
      <c r="C84" s="81" t="s">
        <v>127</v>
      </c>
      <c r="D84" s="72" t="s">
        <v>157</v>
      </c>
      <c r="E84" s="89">
        <v>3.25</v>
      </c>
      <c r="F84" s="89">
        <v>3.25</v>
      </c>
      <c r="G84" s="89">
        <v>3.25</v>
      </c>
      <c r="H84" s="89">
        <v>3.25</v>
      </c>
    </row>
    <row r="85" spans="1:8" s="57" customFormat="1" ht="16.5" thickBot="1">
      <c r="A85" s="76" t="s">
        <v>71</v>
      </c>
      <c r="B85" s="77" t="s">
        <v>126</v>
      </c>
      <c r="C85" s="81" t="s">
        <v>127</v>
      </c>
      <c r="D85" s="72" t="s">
        <v>158</v>
      </c>
      <c r="E85" s="89">
        <v>3.25</v>
      </c>
      <c r="F85" s="89">
        <v>3.25</v>
      </c>
      <c r="G85" s="89">
        <v>3.25</v>
      </c>
      <c r="H85" s="89">
        <v>3.25</v>
      </c>
    </row>
    <row r="86" spans="1:8" s="57" customFormat="1" ht="16.5" thickBot="1">
      <c r="A86" s="76" t="s">
        <v>131</v>
      </c>
      <c r="B86" s="77" t="s">
        <v>160</v>
      </c>
      <c r="C86" s="78" t="s">
        <v>161</v>
      </c>
      <c r="D86" s="72" t="s">
        <v>162</v>
      </c>
      <c r="E86" s="92" t="s">
        <v>163</v>
      </c>
      <c r="F86" s="92" t="s">
        <v>163</v>
      </c>
      <c r="G86" s="92" t="s">
        <v>163</v>
      </c>
      <c r="H86" s="92" t="s">
        <v>163</v>
      </c>
    </row>
    <row r="87" spans="1:8" s="57" customFormat="1" ht="16.5" thickBot="1">
      <c r="A87" s="76" t="s">
        <v>71</v>
      </c>
      <c r="B87" s="77" t="s">
        <v>164</v>
      </c>
      <c r="C87" s="81" t="s">
        <v>165</v>
      </c>
      <c r="D87" s="72" t="s">
        <v>166</v>
      </c>
      <c r="E87" s="89">
        <v>0</v>
      </c>
      <c r="F87" s="89">
        <v>0</v>
      </c>
      <c r="G87" s="89">
        <v>0</v>
      </c>
      <c r="H87" s="89">
        <v>0</v>
      </c>
    </row>
    <row r="88" spans="1:8" ht="16.5" thickBot="1">
      <c r="A88" s="70" t="s">
        <v>71</v>
      </c>
      <c r="B88" s="71" t="s">
        <v>167</v>
      </c>
      <c r="C88" s="72" t="s">
        <v>168</v>
      </c>
      <c r="D88" s="72" t="s">
        <v>169</v>
      </c>
      <c r="E88" s="89">
        <v>0</v>
      </c>
      <c r="F88" s="89">
        <v>0</v>
      </c>
      <c r="G88" s="89">
        <v>0</v>
      </c>
      <c r="H88" s="89">
        <v>0</v>
      </c>
    </row>
    <row r="89" spans="1:8" ht="16.5" thickBot="1">
      <c r="A89" s="70" t="s">
        <v>71</v>
      </c>
      <c r="B89" s="71" t="s">
        <v>170</v>
      </c>
      <c r="C89" s="72" t="s">
        <v>171</v>
      </c>
      <c r="D89" s="72" t="s">
        <v>172</v>
      </c>
      <c r="E89" s="89">
        <v>0.8</v>
      </c>
      <c r="F89" s="89">
        <v>0.8</v>
      </c>
      <c r="G89" s="89">
        <v>0.8</v>
      </c>
      <c r="H89" s="89">
        <v>0.8</v>
      </c>
    </row>
    <row r="90" spans="1:8" ht="16.5" thickBot="1">
      <c r="A90" s="70" t="s">
        <v>71</v>
      </c>
      <c r="B90" s="71" t="s">
        <v>170</v>
      </c>
      <c r="C90" s="72" t="s">
        <v>171</v>
      </c>
      <c r="D90" s="72" t="s">
        <v>173</v>
      </c>
      <c r="E90" s="89">
        <v>0.4</v>
      </c>
      <c r="F90" s="89">
        <v>0.4</v>
      </c>
      <c r="G90" s="89">
        <v>0.4</v>
      </c>
      <c r="H90" s="89">
        <v>0.4</v>
      </c>
    </row>
    <row r="91" spans="1:8" ht="16.5" thickBot="1">
      <c r="A91" s="70" t="s">
        <v>71</v>
      </c>
      <c r="B91" s="71" t="s">
        <v>174</v>
      </c>
      <c r="C91" s="72" t="s">
        <v>175</v>
      </c>
      <c r="D91" s="72" t="s">
        <v>176</v>
      </c>
      <c r="E91" s="89">
        <v>1</v>
      </c>
      <c r="F91" s="89">
        <v>1</v>
      </c>
      <c r="G91" s="89">
        <v>1</v>
      </c>
      <c r="H91" s="89">
        <v>1</v>
      </c>
    </row>
    <row r="92" spans="1:8" ht="16.5" thickBot="1">
      <c r="A92" s="70" t="s">
        <v>71</v>
      </c>
      <c r="B92" s="71" t="s">
        <v>177</v>
      </c>
      <c r="C92" s="72" t="s">
        <v>178</v>
      </c>
      <c r="D92" s="72" t="s">
        <v>179</v>
      </c>
      <c r="E92" s="89">
        <v>0.8</v>
      </c>
      <c r="F92" s="89">
        <v>0.8</v>
      </c>
      <c r="G92" s="89">
        <v>0.8</v>
      </c>
      <c r="H92" s="89">
        <v>0.8</v>
      </c>
    </row>
    <row r="93" spans="1:8" ht="16.5" thickBot="1">
      <c r="A93" s="70" t="s">
        <v>71</v>
      </c>
      <c r="B93" s="71" t="s">
        <v>114</v>
      </c>
      <c r="C93" s="72" t="s">
        <v>120</v>
      </c>
      <c r="D93" s="75" t="s">
        <v>180</v>
      </c>
      <c r="E93" s="89">
        <v>-1</v>
      </c>
      <c r="F93" s="89">
        <v>-1</v>
      </c>
      <c r="G93" s="89">
        <v>-1</v>
      </c>
      <c r="H93" s="89">
        <v>-1</v>
      </c>
    </row>
    <row r="94" spans="1:8" ht="16.5" thickBot="1">
      <c r="A94" s="70" t="s">
        <v>71</v>
      </c>
      <c r="B94" s="71" t="s">
        <v>114</v>
      </c>
      <c r="C94" s="72" t="s">
        <v>120</v>
      </c>
      <c r="D94" s="75" t="s">
        <v>181</v>
      </c>
      <c r="E94" s="89">
        <v>-1</v>
      </c>
      <c r="F94" s="89">
        <v>-1</v>
      </c>
      <c r="G94" s="89">
        <v>-1</v>
      </c>
      <c r="H94" s="89">
        <v>-1</v>
      </c>
    </row>
    <row r="95" spans="1:8" ht="16.5" thickBot="1">
      <c r="A95" s="70" t="s">
        <v>71</v>
      </c>
      <c r="B95" s="71" t="s">
        <v>108</v>
      </c>
      <c r="C95" s="72" t="s">
        <v>182</v>
      </c>
      <c r="D95" s="72" t="s">
        <v>183</v>
      </c>
      <c r="E95" s="89">
        <v>0.6</v>
      </c>
      <c r="F95" s="89">
        <v>0.6</v>
      </c>
      <c r="G95" s="89">
        <v>0.6</v>
      </c>
      <c r="H95" s="89">
        <v>0.6</v>
      </c>
    </row>
    <row r="96" spans="1:8" ht="16.5" thickBot="1">
      <c r="A96" s="70" t="s">
        <v>71</v>
      </c>
      <c r="B96" s="71" t="s">
        <v>184</v>
      </c>
      <c r="C96" s="72" t="s">
        <v>182</v>
      </c>
      <c r="D96" s="72" t="s">
        <v>185</v>
      </c>
      <c r="E96" s="89">
        <v>0.9</v>
      </c>
      <c r="F96" s="89">
        <v>0.9</v>
      </c>
      <c r="G96" s="89">
        <v>0.9</v>
      </c>
      <c r="H96" s="89">
        <v>0.9</v>
      </c>
    </row>
    <row r="97" ht="12.75">
      <c r="A97" s="88" t="s">
        <v>65</v>
      </c>
    </row>
    <row r="100" ht="16.5" thickBot="1">
      <c r="A100" s="45" t="s">
        <v>186</v>
      </c>
    </row>
    <row r="101" spans="1:5" ht="16.5" thickBot="1">
      <c r="A101" s="65" t="s">
        <v>41</v>
      </c>
      <c r="B101" s="66" t="s">
        <v>42</v>
      </c>
      <c r="C101" s="67" t="s">
        <v>43</v>
      </c>
      <c r="D101" s="67" t="s">
        <v>70</v>
      </c>
      <c r="E101" s="67" t="s">
        <v>187</v>
      </c>
    </row>
    <row r="102" spans="1:5" ht="16.5" thickBot="1">
      <c r="A102" s="70" t="s">
        <v>188</v>
      </c>
      <c r="B102" s="71" t="s">
        <v>50</v>
      </c>
      <c r="C102" s="72" t="s">
        <v>189</v>
      </c>
      <c r="D102" s="72" t="s">
        <v>190</v>
      </c>
      <c r="E102" s="83">
        <v>1.2</v>
      </c>
    </row>
    <row r="103" spans="1:5" ht="16.5" thickBot="1">
      <c r="A103" s="84" t="s">
        <v>191</v>
      </c>
      <c r="B103" s="71">
        <v>1</v>
      </c>
      <c r="C103" s="72" t="s">
        <v>192</v>
      </c>
      <c r="D103" s="85" t="s">
        <v>193</v>
      </c>
      <c r="E103" s="86">
        <v>0.05</v>
      </c>
    </row>
    <row r="104" ht="12.75">
      <c r="A104" s="51" t="s">
        <v>65</v>
      </c>
    </row>
    <row r="106" ht="15">
      <c r="A106" s="50" t="s">
        <v>194</v>
      </c>
    </row>
    <row r="107" ht="15">
      <c r="A107" s="50" t="s">
        <v>195</v>
      </c>
    </row>
    <row r="109" ht="15.75">
      <c r="A109" s="45" t="s">
        <v>196</v>
      </c>
    </row>
    <row r="110" ht="15">
      <c r="A110" s="50"/>
    </row>
    <row r="111" ht="15">
      <c r="A111" s="50"/>
    </row>
    <row r="112" ht="15">
      <c r="A112" s="50"/>
    </row>
    <row r="116" spans="1:8" ht="15.75">
      <c r="A116" s="87" t="s">
        <v>197</v>
      </c>
      <c r="B116" s="37"/>
      <c r="C116" s="38"/>
      <c r="D116" s="38"/>
      <c r="E116" s="38"/>
      <c r="F116" s="38"/>
      <c r="G116" s="38"/>
      <c r="H116" s="39"/>
    </row>
    <row r="117" spans="1:8" ht="15.75">
      <c r="A117" s="87" t="s">
        <v>198</v>
      </c>
      <c r="B117" s="37"/>
      <c r="C117" s="38"/>
      <c r="D117" s="38"/>
      <c r="E117" s="38"/>
      <c r="F117" s="38"/>
      <c r="G117" s="38"/>
      <c r="H117" s="39"/>
    </row>
    <row r="118" spans="1:8" ht="15.75">
      <c r="A118" s="87" t="s">
        <v>199</v>
      </c>
      <c r="B118" s="37"/>
      <c r="C118" s="38"/>
      <c r="D118" s="38"/>
      <c r="E118" s="38"/>
      <c r="F118" s="38"/>
      <c r="G118" s="38"/>
      <c r="H118" s="39"/>
    </row>
    <row r="119" ht="12.75">
      <c r="A119" s="51" t="s">
        <v>200</v>
      </c>
    </row>
    <row r="120" ht="12.75">
      <c r="A120" s="51" t="s">
        <v>201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IC Enable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duc.nguyen</cp:lastModifiedBy>
  <dcterms:created xsi:type="dcterms:W3CDTF">2007-01-29T20:27:17Z</dcterms:created>
  <dcterms:modified xsi:type="dcterms:W3CDTF">2008-10-22T14:54:10Z</dcterms:modified>
  <cp:category/>
  <cp:version/>
  <cp:contentType/>
  <cp:contentStatus/>
</cp:coreProperties>
</file>