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4" yWindow="3720" windowWidth="19152" windowHeight="9168" activeTab="0"/>
  </bookViews>
  <sheets>
    <sheet name="CN-SO49-03102008 " sheetId="1" r:id="rId1"/>
  </sheets>
  <definedNames>
    <definedName name="_xlnm.Print_Area" localSheetId="0">'CN-SO49-03102008 '!$A$1:$AB$60</definedName>
  </definedNames>
  <calcPr fullCalcOnLoad="1"/>
</workbook>
</file>

<file path=xl/comments1.xml><?xml version="1.0" encoding="utf-8"?>
<comments xmlns="http://schemas.openxmlformats.org/spreadsheetml/2006/main">
  <authors>
    <author>Věra Golombková</author>
    <author>Věrka Golombková</author>
  </authors>
  <commentList>
    <comment ref="F15" authorId="0">
      <text>
        <r>
          <rPr>
            <sz val="8"/>
            <rFont val="Tahoma"/>
            <family val="0"/>
          </rPr>
          <t xml:space="preserve">Index  vzduchové neprůzvučnosti
</t>
        </r>
      </text>
    </comment>
    <comment ref="AN14" authorId="1">
      <text>
        <r>
          <rPr>
            <b/>
            <sz val="8"/>
            <rFont val="Tahoma"/>
            <family val="0"/>
          </rPr>
          <t>Zadej cenu za jednotku konstrukce bez skla pro dřevo a ocel, pro hliník zadej metrovou cenu včetně skla</t>
        </r>
        <r>
          <rPr>
            <sz val="8"/>
            <rFont val="Tahoma"/>
            <family val="0"/>
          </rPr>
          <t xml:space="preserve">
</t>
        </r>
      </text>
    </comment>
    <comment ref="AZ14" authorId="1">
      <text>
        <r>
          <rPr>
            <b/>
            <sz val="8"/>
            <rFont val="Tahoma"/>
            <family val="0"/>
          </rPr>
          <t>Jednotka ceny konstrukce bez skla</t>
        </r>
        <r>
          <rPr>
            <sz val="8"/>
            <rFont val="Tahoma"/>
            <family val="0"/>
          </rPr>
          <t xml:space="preserve">
</t>
        </r>
      </text>
    </comment>
    <comment ref="BD14" authorId="1">
      <text>
        <r>
          <rPr>
            <b/>
            <sz val="8"/>
            <rFont val="Tahoma"/>
            <family val="0"/>
          </rPr>
          <t>Zadej cenu za m2 konstrukce bez skla pro dřevo a ocel, pro hliník zadej metrovou cenu</t>
        </r>
        <r>
          <rPr>
            <sz val="8"/>
            <rFont val="Tahoma"/>
            <family val="0"/>
          </rPr>
          <t xml:space="preserve">
</t>
        </r>
      </text>
    </comment>
    <comment ref="BR14" authorId="1">
      <text>
        <r>
          <rPr>
            <b/>
            <sz val="8"/>
            <rFont val="Tahoma"/>
            <family val="0"/>
          </rPr>
          <t>Vyber OL nebo segment z nadefinovaného seznamu</t>
        </r>
      </text>
    </comment>
    <comment ref="BS14" authorId="1">
      <text>
        <r>
          <rPr>
            <b/>
            <sz val="8"/>
            <rFont val="Tahoma"/>
            <family val="0"/>
          </rPr>
          <t>Zadej cenu za m2 konstrukce bez skla pro dřevo a ocel, pro hliník zadej metrovou cenu</t>
        </r>
        <r>
          <rPr>
            <sz val="8"/>
            <rFont val="Tahoma"/>
            <family val="0"/>
          </rPr>
          <t xml:space="preserve">
</t>
        </r>
      </text>
    </comment>
    <comment ref="CB14" authorId="1">
      <text>
        <r>
          <rPr>
            <b/>
            <sz val="8"/>
            <rFont val="Tahoma"/>
            <family val="2"/>
          </rPr>
          <t>Je zadán příplatek na sklo nebo jiné sklo ručně?</t>
        </r>
      </text>
    </comment>
    <comment ref="CF13" authorId="1">
      <text>
        <r>
          <rPr>
            <b/>
            <sz val="8"/>
            <rFont val="Tahoma"/>
            <family val="0"/>
          </rPr>
          <t>Výrobky ceněné dle PP 65 + dle cen. programu MetalPlast</t>
        </r>
        <r>
          <rPr>
            <sz val="8"/>
            <rFont val="Tahoma"/>
            <family val="0"/>
          </rPr>
          <t xml:space="preserve">
</t>
        </r>
      </text>
    </comment>
    <comment ref="CH14" authorId="1">
      <text>
        <r>
          <rPr>
            <b/>
            <sz val="8"/>
            <color indexed="12"/>
            <rFont val="Tahoma"/>
            <family val="2"/>
          </rPr>
          <t>K ceně obdržené od cen.oddělení (PP 65)
nebo programu Al ke kalkulované ceně</t>
        </r>
      </text>
    </comment>
    <comment ref="EY14" authorId="1">
      <text>
        <r>
          <rPr>
            <b/>
            <sz val="8"/>
            <rFont val="Tahoma"/>
            <family val="2"/>
          </rPr>
          <t xml:space="preserve">Pouze v případě, že přímé náklady = 0 Kč 
(%KP1 = 100 %)
</t>
        </r>
      </text>
    </comment>
    <comment ref="CG14" authorId="1">
      <text>
        <r>
          <rPr>
            <b/>
            <sz val="8"/>
            <color indexed="12"/>
            <rFont val="Tahoma"/>
            <family val="2"/>
          </rPr>
          <t>Cena stanovená cenovým oddělením
nebo kalkulovaná cena z
programu AL)</t>
        </r>
      </text>
    </comment>
    <comment ref="FF15" authorId="1">
      <text>
        <r>
          <rPr>
            <b/>
            <sz val="8"/>
            <rFont val="Tahoma"/>
            <family val="2"/>
          </rPr>
          <t xml:space="preserve">Zadaná celková částka na dopravu se přepočte  alikvótně na jednotlivé výrobky dle celk.ceny dodávky jednotlivých výrobků.
</t>
        </r>
      </text>
    </comment>
    <comment ref="FG15" authorId="1">
      <text>
        <r>
          <rPr>
            <b/>
            <sz val="8"/>
            <rFont val="Tahoma"/>
            <family val="0"/>
          </rPr>
          <t>Ručně zadat jednu, několik nebo všechny řádky dopravy pro položky CN.</t>
        </r>
      </text>
    </comment>
    <comment ref="AC15" authorId="1">
      <text>
        <r>
          <rPr>
            <b/>
            <sz val="10"/>
            <rFont val="Arial"/>
            <family val="2"/>
          </rPr>
          <t>Jen pro KONKURSNÍ CN !!!
Hodnota musí být &gt;=0 %.</t>
        </r>
      </text>
    </comment>
    <comment ref="BC14" authorId="1">
      <text>
        <r>
          <rPr>
            <b/>
            <sz val="8"/>
            <rFont val="Tahoma"/>
            <family val="0"/>
          </rPr>
          <t>Vyber OL nebo segment z nadefinovaného seznamu</t>
        </r>
      </text>
    </comment>
    <comment ref="AM14" authorId="1">
      <text>
        <r>
          <rPr>
            <b/>
            <sz val="8"/>
            <rFont val="Tahoma"/>
            <family val="0"/>
          </rPr>
          <t>Vyber OL nebo segment z nadefinovaného seznamu</t>
        </r>
      </text>
    </comment>
    <comment ref="BM14" authorId="1">
      <text>
        <r>
          <rPr>
            <b/>
            <sz val="8"/>
            <rFont val="Tahoma"/>
            <family val="2"/>
          </rPr>
          <t>Je zadáno jiné sklo ručně?</t>
        </r>
      </text>
    </comment>
    <comment ref="AW14" authorId="1">
      <text>
        <r>
          <rPr>
            <b/>
            <sz val="8"/>
            <rFont val="Tahoma"/>
            <family val="2"/>
          </rPr>
          <t>Je zadáno jiné sklo ručně?</t>
        </r>
      </text>
    </comment>
    <comment ref="FG12" authorId="1">
      <text>
        <r>
          <rPr>
            <b/>
            <sz val="10"/>
            <rFont val="Arial"/>
            <family val="2"/>
          </rPr>
          <t>Věrka Golombková:</t>
        </r>
        <r>
          <rPr>
            <sz val="10"/>
            <rFont val="Arial"/>
            <family val="2"/>
          </rPr>
          <t xml:space="preserve">
+ = zadáno více než celk.částka, nutno snížit ručním zadáním
- = zadáno méně než celk.částka, nutno zvýšit ručním zadáním</t>
        </r>
      </text>
    </comment>
    <comment ref="AK13" authorId="1">
      <text>
        <r>
          <rPr>
            <b/>
            <sz val="8"/>
            <rFont val="Tahoma"/>
            <family val="0"/>
          </rPr>
          <t xml:space="preserve">Týká se pouze 
1.-3. části výpočtů ceny výrobků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<sst xmlns="http://schemas.openxmlformats.org/spreadsheetml/2006/main" count="38" uniqueCount="15">
  <si>
    <t>poznámka</t>
  </si>
  <si>
    <t>Kč</t>
  </si>
  <si>
    <t>Aktuálně jsou v tomto listu použity odkazy na pomocný list:</t>
  </si>
  <si>
    <t xml:space="preserve">111        </t>
  </si>
  <si>
    <t>NE</t>
  </si>
  <si>
    <t>% změna</t>
  </si>
  <si>
    <t>abs.změna</t>
  </si>
  <si>
    <t xml:space="preserve">EURO                              </t>
  </si>
  <si>
    <t>8/D</t>
  </si>
  <si>
    <t>1/D</t>
  </si>
  <si>
    <t>-420</t>
  </si>
  <si>
    <t>180</t>
  </si>
  <si>
    <t>+780          -600            -600</t>
  </si>
  <si>
    <t xml:space="preserve">+780           -600         </t>
  </si>
  <si>
    <t>x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</si>
</sst>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d/m"/>
    <numFmt numFmtId="168" formatCode="d/m/yy"/>
    <numFmt numFmtId="169" formatCode="d/mmmm\ yyyy"/>
    <numFmt numFmtId="170" formatCode="#,##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"/>
    <numFmt numFmtId="175" formatCode="[$-405]d\.\ mmmm\ yyyy"/>
    <numFmt numFmtId="176" formatCode="[$-F800]dddd\,\ mmmm\ dd\,\ yyyy"/>
    <numFmt numFmtId="177" formatCode="[$-405]d\.\ mmmm\ yyyy;@"/>
    <numFmt numFmtId="178" formatCode="#,##0.0000"/>
    <numFmt numFmtId="179" formatCode="0.0%"/>
    <numFmt numFmtId="180" formatCode="0.000"/>
  </numFmts>
  <fonts count="39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b/>
      <sz val="9"/>
      <name val="Arial CE"/>
      <family val="0"/>
    </font>
    <font>
      <b/>
      <sz val="10"/>
      <color indexed="18"/>
      <name val="Arial CE"/>
      <family val="0"/>
    </font>
    <font>
      <sz val="10"/>
      <color indexed="18"/>
      <name val="Arial CE"/>
      <family val="0"/>
    </font>
    <font>
      <b/>
      <sz val="10"/>
      <color indexed="63"/>
      <name val="Arial CE"/>
      <family val="0"/>
    </font>
    <font>
      <sz val="10"/>
      <color indexed="63"/>
      <name val="Arial CE"/>
      <family val="0"/>
    </font>
    <font>
      <b/>
      <sz val="8"/>
      <name val="Arial CE"/>
      <family val="0"/>
    </font>
    <font>
      <b/>
      <sz val="10"/>
      <color indexed="12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b/>
      <sz val="11"/>
      <color indexed="10"/>
      <name val="Arial CE"/>
      <family val="0"/>
    </font>
    <font>
      <b/>
      <sz val="8"/>
      <color indexed="10"/>
      <name val="Arial CE"/>
      <family val="0"/>
    </font>
    <font>
      <b/>
      <sz val="8"/>
      <name val="Tahoma"/>
      <family val="0"/>
    </font>
    <font>
      <b/>
      <sz val="10"/>
      <color indexed="16"/>
      <name val="Arial CE"/>
      <family val="0"/>
    </font>
    <font>
      <b/>
      <sz val="8"/>
      <color indexed="16"/>
      <name val="Arial CE"/>
      <family val="0"/>
    </font>
    <font>
      <b/>
      <sz val="11"/>
      <color indexed="16"/>
      <name val="Arial CE"/>
      <family val="0"/>
    </font>
    <font>
      <b/>
      <sz val="7"/>
      <color indexed="10"/>
      <name val="Arial CE"/>
      <family val="0"/>
    </font>
    <font>
      <b/>
      <sz val="10"/>
      <color indexed="20"/>
      <name val="Arial CE"/>
      <family val="0"/>
    </font>
    <font>
      <b/>
      <sz val="8"/>
      <color indexed="12"/>
      <name val="Tahoma"/>
      <family val="2"/>
    </font>
    <font>
      <b/>
      <sz val="13"/>
      <color indexed="13"/>
      <name val="Arial CE"/>
      <family val="0"/>
    </font>
    <font>
      <b/>
      <sz val="10"/>
      <name val="Arial"/>
      <family val="2"/>
    </font>
    <font>
      <b/>
      <sz val="9"/>
      <color indexed="12"/>
      <name val="Arial CE"/>
      <family val="0"/>
    </font>
    <font>
      <sz val="10"/>
      <name val="Arial"/>
      <family val="2"/>
    </font>
    <font>
      <sz val="8"/>
      <color indexed="10"/>
      <name val="Arial CE"/>
      <family val="0"/>
    </font>
    <font>
      <b/>
      <sz val="11"/>
      <name val="Arial CE"/>
      <family val="2"/>
    </font>
    <font>
      <b/>
      <sz val="12"/>
      <name val="Arial CE"/>
      <family val="0"/>
    </font>
    <font>
      <b/>
      <sz val="11"/>
      <color indexed="63"/>
      <name val="Arial CE"/>
      <family val="0"/>
    </font>
    <font>
      <sz val="8"/>
      <color indexed="12"/>
      <name val="Arial CE"/>
      <family val="2"/>
    </font>
    <font>
      <b/>
      <sz val="8"/>
      <color indexed="12"/>
      <name val="Arial CE"/>
      <family val="2"/>
    </font>
    <font>
      <sz val="10"/>
      <color indexed="17"/>
      <name val="Arial CE"/>
      <family val="2"/>
    </font>
    <font>
      <b/>
      <sz val="10"/>
      <color indexed="17"/>
      <name val="Arial CE"/>
      <family val="2"/>
    </font>
    <font>
      <sz val="8"/>
      <color indexed="17"/>
      <name val="Arial CE"/>
      <family val="2"/>
    </font>
    <font>
      <b/>
      <sz val="8"/>
      <color indexed="17"/>
      <name val="Arial CE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</fills>
  <borders count="213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double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 style="double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>
        <color indexed="63"/>
      </left>
      <right style="thin"/>
      <top style="thin"/>
      <bottom style="thin"/>
    </border>
    <border>
      <left style="thin">
        <color indexed="39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double">
        <color indexed="39"/>
      </bottom>
    </border>
    <border>
      <left>
        <color indexed="63"/>
      </left>
      <right style="double">
        <color indexed="39"/>
      </right>
      <top style="thin">
        <color indexed="39"/>
      </top>
      <bottom style="double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double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double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double">
        <color indexed="12"/>
      </right>
      <top style="thin">
        <color indexed="39"/>
      </top>
      <bottom style="double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 style="double">
        <color indexed="12"/>
      </bottom>
    </border>
    <border>
      <left style="double">
        <color indexed="39"/>
      </left>
      <right style="thin">
        <color indexed="12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39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39"/>
      </bottom>
    </border>
    <border>
      <left style="double">
        <color indexed="39"/>
      </left>
      <right style="medium">
        <color indexed="39"/>
      </right>
      <top>
        <color indexed="63"/>
      </top>
      <bottom style="thin">
        <color indexed="39"/>
      </bottom>
    </border>
    <border>
      <left style="double">
        <color indexed="39"/>
      </left>
      <right style="medium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double">
        <color indexed="39"/>
      </bottom>
    </border>
    <border>
      <left style="thin">
        <color indexed="12"/>
      </left>
      <right>
        <color indexed="63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39"/>
      </bottom>
    </border>
    <border>
      <left style="thin">
        <color indexed="12"/>
      </left>
      <right style="double">
        <color indexed="12"/>
      </right>
      <top style="thin">
        <color indexed="39"/>
      </top>
      <bottom style="double">
        <color indexed="39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medium"/>
      <right style="double"/>
      <top style="medium"/>
      <bottom style="medium"/>
    </border>
    <border>
      <left style="thin">
        <color indexed="12"/>
      </left>
      <right style="double">
        <color indexed="12"/>
      </right>
      <top style="thin">
        <color indexed="39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thin">
        <color indexed="39"/>
      </top>
      <bottom style="double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double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double">
        <color indexed="12"/>
      </right>
      <top style="thin">
        <color indexed="39"/>
      </top>
      <bottom style="thin">
        <color indexed="39"/>
      </bottom>
    </border>
    <border>
      <left style="double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medium"/>
      <bottom style="thin"/>
    </border>
    <border>
      <left style="double"/>
      <right style="thin">
        <color indexed="12"/>
      </right>
      <top style="double">
        <color indexed="12"/>
      </top>
      <bottom style="thin">
        <color indexed="12"/>
      </bottom>
    </border>
    <border>
      <left style="double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double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double">
        <color indexed="39"/>
      </left>
      <right style="double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 style="double">
        <color indexed="12"/>
      </right>
      <top>
        <color indexed="63"/>
      </top>
      <bottom style="thin">
        <color indexed="39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 style="thin"/>
      <right style="thin"/>
      <top style="thin">
        <color indexed="39"/>
      </top>
      <bottom style="double">
        <color indexed="39"/>
      </bottom>
    </border>
    <border>
      <left style="thin"/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 style="thin"/>
      <top style="thin">
        <color indexed="39"/>
      </top>
      <bottom style="double">
        <color indexed="39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39"/>
      </bottom>
    </border>
    <border>
      <left style="medium">
        <color indexed="39"/>
      </left>
      <right style="thin"/>
      <top style="thin">
        <color indexed="39"/>
      </top>
      <bottom style="double">
        <color indexed="39"/>
      </bottom>
    </border>
    <border>
      <left style="thin"/>
      <right style="medium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double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double">
        <color indexed="39"/>
      </left>
      <right style="thin">
        <color indexed="12"/>
      </right>
      <top style="thin">
        <color indexed="39"/>
      </top>
      <bottom style="thin">
        <color indexed="39"/>
      </bottom>
    </border>
    <border>
      <left style="double">
        <color indexed="39"/>
      </left>
      <right style="thin">
        <color indexed="12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39"/>
      </left>
      <right style="double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double">
        <color indexed="12"/>
      </right>
      <top style="thin">
        <color indexed="39"/>
      </top>
      <bottom style="thin">
        <color indexed="39"/>
      </bottom>
    </border>
    <border>
      <left>
        <color indexed="63"/>
      </left>
      <right style="double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double">
        <color indexed="39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39"/>
      </left>
      <right style="thin">
        <color indexed="39"/>
      </right>
      <top>
        <color indexed="63"/>
      </top>
      <bottom style="double">
        <color indexed="12"/>
      </bottom>
    </border>
    <border>
      <left style="thin">
        <color indexed="39"/>
      </left>
      <right style="thin">
        <color indexed="39"/>
      </right>
      <top style="double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double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double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double">
        <color indexed="39"/>
      </left>
      <right style="thin">
        <color indexed="39"/>
      </right>
      <top style="thin">
        <color indexed="39"/>
      </top>
      <bottom style="double">
        <color indexed="12"/>
      </bottom>
    </border>
    <border>
      <left style="double">
        <color indexed="39"/>
      </left>
      <right>
        <color indexed="63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 style="double">
        <color indexed="39"/>
      </bottom>
    </border>
    <border>
      <left>
        <color indexed="63"/>
      </left>
      <right style="double">
        <color indexed="39"/>
      </right>
      <top style="double">
        <color indexed="39"/>
      </top>
      <bottom style="double">
        <color indexed="39"/>
      </bottom>
    </border>
    <border>
      <left style="double">
        <color indexed="39"/>
      </left>
      <right style="thin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thin">
        <color indexed="39"/>
      </right>
      <top>
        <color indexed="63"/>
      </top>
      <bottom style="double">
        <color indexed="12"/>
      </bottom>
    </border>
    <border>
      <left style="thin">
        <color indexed="39"/>
      </left>
      <right style="double">
        <color indexed="39"/>
      </right>
      <top style="double">
        <color indexed="39"/>
      </top>
      <bottom style="thin">
        <color indexed="39"/>
      </bottom>
    </border>
    <border>
      <left style="thin">
        <color indexed="39"/>
      </left>
      <right style="double">
        <color indexed="39"/>
      </right>
      <top style="thin">
        <color indexed="39"/>
      </top>
      <bottom style="double">
        <color indexed="12"/>
      </bottom>
    </border>
    <border>
      <left style="double"/>
      <right>
        <color indexed="63"/>
      </right>
      <top style="thin"/>
      <bottom style="double"/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39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thin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double">
        <color indexed="39"/>
      </right>
      <top>
        <color indexed="63"/>
      </top>
      <bottom style="double">
        <color indexed="12"/>
      </bottom>
    </border>
    <border>
      <left style="double">
        <color indexed="39"/>
      </left>
      <right style="thin">
        <color indexed="12"/>
      </right>
      <top style="thin">
        <color indexed="12"/>
      </top>
      <bottom>
        <color indexed="63"/>
      </bottom>
    </border>
    <border>
      <left style="double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39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double">
        <color indexed="39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double">
        <color indexed="39"/>
      </right>
      <top style="thin">
        <color indexed="12"/>
      </top>
      <bottom>
        <color indexed="63"/>
      </bottom>
    </border>
    <border>
      <left style="thin">
        <color indexed="12"/>
      </left>
      <right style="double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39"/>
      </right>
      <top>
        <color indexed="63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39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>
        <color indexed="39"/>
      </left>
      <right style="double">
        <color indexed="12"/>
      </right>
      <top style="double">
        <color indexed="12"/>
      </top>
      <bottom>
        <color indexed="63"/>
      </bottom>
    </border>
    <border>
      <left style="thin">
        <color indexed="39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39"/>
      </left>
      <right style="thin">
        <color indexed="39"/>
      </right>
      <top style="double">
        <color indexed="39"/>
      </top>
      <bottom style="thin">
        <color indexed="39"/>
      </bottom>
    </border>
    <border>
      <left style="double">
        <color indexed="39"/>
      </left>
      <right>
        <color indexed="63"/>
      </right>
      <top style="double">
        <color indexed="39"/>
      </top>
      <bottom style="thin">
        <color indexed="39"/>
      </bottom>
    </border>
    <border>
      <left style="double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/>
      <right>
        <color indexed="63"/>
      </right>
      <top style="double"/>
      <bottom style="thin"/>
    </border>
    <border>
      <left style="thin">
        <color indexed="39"/>
      </left>
      <right style="double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double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medium">
        <color indexed="39"/>
      </left>
      <right>
        <color indexed="63"/>
      </right>
      <top style="double">
        <color indexed="39"/>
      </top>
      <bottom style="thin">
        <color indexed="39"/>
      </bottom>
    </border>
    <border>
      <left>
        <color indexed="63"/>
      </left>
      <right style="medium">
        <color indexed="39"/>
      </right>
      <top style="double">
        <color indexed="39"/>
      </top>
      <bottom style="thin">
        <color indexed="39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>
        <color indexed="63"/>
      </left>
      <right style="double"/>
      <top style="double"/>
      <bottom style="thin"/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12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thin">
        <color indexed="39"/>
      </bottom>
    </border>
    <border>
      <left style="double">
        <color indexed="39"/>
      </left>
      <right style="double">
        <color indexed="39"/>
      </right>
      <top style="thin">
        <color indexed="39"/>
      </top>
      <bottom style="thin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89"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49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2" xfId="0" applyFont="1" applyFill="1" applyBorder="1" applyAlignment="1" applyProtection="1">
      <alignment horizontal="center" vertical="center" wrapText="1"/>
      <protection/>
    </xf>
    <xf numFmtId="0" fontId="1" fillId="4" borderId="3" xfId="0" applyFont="1" applyFill="1" applyBorder="1" applyAlignment="1" applyProtection="1">
      <alignment horizontal="center" vertical="center" wrapText="1"/>
      <protection/>
    </xf>
    <xf numFmtId="0" fontId="1" fillId="4" borderId="4" xfId="0" applyFont="1" applyFill="1" applyBorder="1" applyAlignment="1" applyProtection="1">
      <alignment horizontal="center" vertical="center" wrapText="1"/>
      <protection/>
    </xf>
    <xf numFmtId="49" fontId="13" fillId="3" borderId="5" xfId="0" applyNumberFormat="1" applyFont="1" applyFill="1" applyBorder="1" applyAlignment="1" applyProtection="1">
      <alignment horizontal="center" vertical="center" wrapText="1"/>
      <protection/>
    </xf>
    <xf numFmtId="1" fontId="13" fillId="3" borderId="6" xfId="0" applyNumberFormat="1" applyFont="1" applyFill="1" applyBorder="1" applyAlignment="1" applyProtection="1">
      <alignment horizontal="center" vertical="center" wrapText="1"/>
      <protection/>
    </xf>
    <xf numFmtId="49" fontId="13" fillId="3" borderId="7" xfId="0" applyNumberFormat="1" applyFont="1" applyFill="1" applyBorder="1" applyAlignment="1" applyProtection="1">
      <alignment horizontal="left" vertical="center" wrapText="1"/>
      <protection/>
    </xf>
    <xf numFmtId="3" fontId="13" fillId="3" borderId="7" xfId="0" applyNumberFormat="1" applyFont="1" applyFill="1" applyBorder="1" applyAlignment="1" applyProtection="1">
      <alignment horizontal="center" vertical="center" wrapText="1"/>
      <protection/>
    </xf>
    <xf numFmtId="49" fontId="13" fillId="3" borderId="7" xfId="0" applyNumberFormat="1" applyFont="1" applyFill="1" applyBorder="1" applyAlignment="1" applyProtection="1">
      <alignment horizontal="center" vertical="center" wrapText="1"/>
      <protection/>
    </xf>
    <xf numFmtId="3" fontId="5" fillId="3" borderId="7" xfId="0" applyNumberFormat="1" applyFont="1" applyFill="1" applyBorder="1" applyAlignment="1" applyProtection="1">
      <alignment horizontal="right" vertical="center" wrapText="1"/>
      <protection/>
    </xf>
    <xf numFmtId="49" fontId="13" fillId="3" borderId="8" xfId="0" applyNumberFormat="1" applyFont="1" applyFill="1" applyBorder="1" applyAlignment="1" applyProtection="1">
      <alignment horizontal="center" vertical="center" wrapText="1"/>
      <protection/>
    </xf>
    <xf numFmtId="1" fontId="13" fillId="3" borderId="9" xfId="0" applyNumberFormat="1" applyFont="1" applyFill="1" applyBorder="1" applyAlignment="1" applyProtection="1">
      <alignment horizontal="center" vertical="center" wrapText="1"/>
      <protection/>
    </xf>
    <xf numFmtId="49" fontId="13" fillId="3" borderId="10" xfId="0" applyNumberFormat="1" applyFont="1" applyFill="1" applyBorder="1" applyAlignment="1" applyProtection="1">
      <alignment horizontal="left" vertical="center" wrapText="1"/>
      <protection/>
    </xf>
    <xf numFmtId="3" fontId="13" fillId="3" borderId="10" xfId="0" applyNumberFormat="1" applyFont="1" applyFill="1" applyBorder="1" applyAlignment="1" applyProtection="1">
      <alignment horizontal="center" vertical="center" wrapText="1"/>
      <protection/>
    </xf>
    <xf numFmtId="49" fontId="13" fillId="3" borderId="10" xfId="0" applyNumberFormat="1" applyFont="1" applyFill="1" applyBorder="1" applyAlignment="1" applyProtection="1">
      <alignment horizontal="center" vertical="center" wrapText="1"/>
      <protection/>
    </xf>
    <xf numFmtId="3" fontId="5" fillId="3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165" fontId="5" fillId="4" borderId="0" xfId="0" applyNumberFormat="1" applyFont="1" applyFill="1" applyBorder="1" applyAlignment="1" applyProtection="1">
      <alignment vertical="center"/>
      <protection/>
    </xf>
    <xf numFmtId="3" fontId="5" fillId="4" borderId="0" xfId="0" applyNumberFormat="1" applyFont="1" applyFill="1" applyBorder="1" applyAlignment="1" applyProtection="1">
      <alignment vertical="center"/>
      <protection/>
    </xf>
    <xf numFmtId="3" fontId="1" fillId="3" borderId="11" xfId="0" applyNumberFormat="1" applyFont="1" applyFill="1" applyBorder="1" applyAlignment="1" applyProtection="1">
      <alignment horizontal="right" vertical="center"/>
      <protection/>
    </xf>
    <xf numFmtId="170" fontId="1" fillId="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3" fontId="0" fillId="0" borderId="0" xfId="0" applyNumberFormat="1" applyFont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0" fontId="0" fillId="4" borderId="0" xfId="0" applyFont="1" applyFill="1" applyBorder="1" applyAlignment="1" applyProtection="1">
      <alignment vertical="center"/>
      <protection/>
    </xf>
    <xf numFmtId="9" fontId="1" fillId="3" borderId="13" xfId="0" applyNumberFormat="1" applyFont="1" applyFill="1" applyBorder="1" applyAlignment="1" applyProtection="1">
      <alignment horizontal="right" vertical="center"/>
      <protection/>
    </xf>
    <xf numFmtId="170" fontId="1" fillId="3" borderId="14" xfId="0" applyNumberFormat="1" applyFont="1" applyFill="1" applyBorder="1" applyAlignment="1" applyProtection="1">
      <alignment horizontal="right" vertical="center" wrapText="1"/>
      <protection/>
    </xf>
    <xf numFmtId="3" fontId="1" fillId="3" borderId="15" xfId="0" applyNumberFormat="1" applyFont="1" applyFill="1" applyBorder="1" applyAlignment="1" applyProtection="1">
      <alignment horizontal="right" vertical="center"/>
      <protection/>
    </xf>
    <xf numFmtId="3" fontId="1" fillId="3" borderId="16" xfId="0" applyNumberFormat="1" applyFont="1" applyFill="1" applyBorder="1" applyAlignment="1" applyProtection="1">
      <alignment horizontal="right" vertical="center"/>
      <protection/>
    </xf>
    <xf numFmtId="170" fontId="1" fillId="3" borderId="17" xfId="0" applyNumberFormat="1" applyFont="1" applyFill="1" applyBorder="1" applyAlignment="1" applyProtection="1">
      <alignment horizontal="right" vertical="center" wrapText="1"/>
      <protection/>
    </xf>
    <xf numFmtId="3" fontId="1" fillId="3" borderId="18" xfId="0" applyNumberFormat="1" applyFont="1" applyFill="1" applyBorder="1" applyAlignment="1" applyProtection="1">
      <alignment horizontal="right" vertical="center"/>
      <protection/>
    </xf>
    <xf numFmtId="170" fontId="1" fillId="3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170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3" borderId="20" xfId="0" applyNumberFormat="1" applyFont="1" applyFill="1" applyBorder="1" applyAlignment="1" applyProtection="1">
      <alignment horizontal="center" vertical="center" wrapText="1"/>
      <protection/>
    </xf>
    <xf numFmtId="3" fontId="15" fillId="4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7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8" fillId="5" borderId="21" xfId="0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/>
    </xf>
    <xf numFmtId="3" fontId="7" fillId="5" borderId="22" xfId="0" applyNumberFormat="1" applyFont="1" applyFill="1" applyBorder="1" applyAlignment="1" applyProtection="1">
      <alignment vertical="center"/>
      <protection/>
    </xf>
    <xf numFmtId="3" fontId="7" fillId="5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right" vertical="center"/>
    </xf>
    <xf numFmtId="49" fontId="10" fillId="0" borderId="0" xfId="0" applyNumberFormat="1" applyFont="1" applyBorder="1" applyAlignment="1" applyProtection="1">
      <alignment horizontal="right"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3" fillId="3" borderId="3" xfId="0" applyFont="1" applyFill="1" applyBorder="1" applyAlignment="1" applyProtection="1">
      <alignment vertical="center" wrapText="1"/>
      <protection/>
    </xf>
    <xf numFmtId="0" fontId="13" fillId="3" borderId="4" xfId="0" applyFont="1" applyFill="1" applyBorder="1" applyAlignment="1" applyProtection="1">
      <alignment vertical="center" wrapText="1"/>
      <protection/>
    </xf>
    <xf numFmtId="0" fontId="13" fillId="3" borderId="0" xfId="0" applyFont="1" applyFill="1" applyBorder="1" applyAlignment="1" applyProtection="1">
      <alignment vertical="center" wrapText="1"/>
      <protection/>
    </xf>
    <xf numFmtId="49" fontId="1" fillId="3" borderId="23" xfId="0" applyNumberFormat="1" applyFont="1" applyFill="1" applyBorder="1" applyAlignment="1" applyProtection="1">
      <alignment horizontal="left" vertical="center"/>
      <protection/>
    </xf>
    <xf numFmtId="49" fontId="1" fillId="3" borderId="24" xfId="0" applyNumberFormat="1" applyFont="1" applyFill="1" applyBorder="1" applyAlignment="1" applyProtection="1">
      <alignment horizontal="left" vertical="center"/>
      <protection/>
    </xf>
    <xf numFmtId="49" fontId="1" fillId="3" borderId="2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2" fontId="0" fillId="0" borderId="0" xfId="0" applyNumberFormat="1" applyFont="1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3" fontId="12" fillId="4" borderId="0" xfId="0" applyNumberFormat="1" applyFont="1" applyFill="1" applyBorder="1" applyAlignment="1" applyProtection="1">
      <alignment vertical="center"/>
      <protection/>
    </xf>
    <xf numFmtId="49" fontId="1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49" fontId="0" fillId="3" borderId="0" xfId="0" applyNumberFormat="1" applyFont="1" applyFill="1" applyBorder="1" applyAlignment="1">
      <alignment horizontal="left" vertical="center"/>
    </xf>
    <xf numFmtId="3" fontId="0" fillId="3" borderId="0" xfId="0" applyNumberFormat="1" applyFont="1" applyFill="1" applyBorder="1" applyAlignment="1">
      <alignment horizontal="center" vertical="center"/>
    </xf>
    <xf numFmtId="3" fontId="0" fillId="3" borderId="0" xfId="0" applyNumberFormat="1" applyFont="1" applyFill="1" applyBorder="1" applyAlignment="1">
      <alignment horizontal="left" vertical="center"/>
    </xf>
    <xf numFmtId="49" fontId="0" fillId="3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9" fontId="0" fillId="3" borderId="0" xfId="0" applyNumberFormat="1" applyFont="1" applyFill="1" applyBorder="1" applyAlignment="1" applyProtection="1">
      <alignment vertical="center"/>
      <protection/>
    </xf>
    <xf numFmtId="3" fontId="0" fillId="3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 applyProtection="1">
      <alignment vertical="center"/>
      <protection/>
    </xf>
    <xf numFmtId="3" fontId="0" fillId="3" borderId="0" xfId="0" applyNumberFormat="1" applyFont="1" applyFill="1" applyBorder="1" applyAlignment="1">
      <alignment horizontal="right" vertical="center"/>
    </xf>
    <xf numFmtId="49" fontId="1" fillId="3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Font="1" applyFill="1" applyBorder="1" applyAlignment="1" applyProtection="1">
      <alignment horizontal="center" vertical="center" wrapText="1"/>
      <protection/>
    </xf>
    <xf numFmtId="49" fontId="0" fillId="3" borderId="0" xfId="0" applyNumberFormat="1" applyFont="1" applyFill="1" applyBorder="1" applyAlignment="1" applyProtection="1">
      <alignment horizontal="left" vertical="center"/>
      <protection/>
    </xf>
    <xf numFmtId="3" fontId="0" fillId="3" borderId="0" xfId="0" applyNumberFormat="1" applyFont="1" applyFill="1" applyBorder="1" applyAlignment="1" applyProtection="1">
      <alignment horizontal="center" vertical="center"/>
      <protection/>
    </xf>
    <xf numFmtId="49" fontId="0" fillId="3" borderId="0" xfId="0" applyNumberFormat="1" applyFont="1" applyFill="1" applyBorder="1" applyAlignment="1" applyProtection="1">
      <alignment horizontal="center" vertical="center"/>
      <protection/>
    </xf>
    <xf numFmtId="3" fontId="0" fillId="3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 applyProtection="1">
      <alignment horizontal="right" vertical="center" wrapText="1"/>
      <protection/>
    </xf>
    <xf numFmtId="0" fontId="13" fillId="3" borderId="3" xfId="0" applyFont="1" applyFill="1" applyBorder="1" applyAlignment="1" applyProtection="1">
      <alignment vertical="center"/>
      <protection/>
    </xf>
    <xf numFmtId="0" fontId="13" fillId="3" borderId="4" xfId="0" applyFont="1" applyFill="1" applyBorder="1" applyAlignment="1" applyProtection="1">
      <alignment vertical="center"/>
      <protection/>
    </xf>
    <xf numFmtId="49" fontId="12" fillId="4" borderId="0" xfId="0" applyNumberFormat="1" applyFont="1" applyFill="1" applyBorder="1" applyAlignment="1" applyProtection="1">
      <alignment vertical="center"/>
      <protection/>
    </xf>
    <xf numFmtId="3" fontId="17" fillId="4" borderId="0" xfId="0" applyNumberFormat="1" applyFont="1" applyFill="1" applyBorder="1" applyAlignment="1" applyProtection="1">
      <alignment vertical="center"/>
      <protection/>
    </xf>
    <xf numFmtId="0" fontId="7" fillId="4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horizontal="center" vertical="center" wrapText="1"/>
      <protection/>
    </xf>
    <xf numFmtId="165" fontId="5" fillId="3" borderId="26" xfId="0" applyNumberFormat="1" applyFont="1" applyFill="1" applyBorder="1" applyAlignment="1" applyProtection="1">
      <alignment vertical="center" wrapText="1"/>
      <protection/>
    </xf>
    <xf numFmtId="165" fontId="5" fillId="3" borderId="27" xfId="0" applyNumberFormat="1" applyFont="1" applyFill="1" applyBorder="1" applyAlignment="1" applyProtection="1">
      <alignment vertical="center" wrapText="1"/>
      <protection/>
    </xf>
    <xf numFmtId="3" fontId="12" fillId="4" borderId="0" xfId="0" applyNumberFormat="1" applyFont="1" applyFill="1" applyBorder="1" applyAlignment="1" applyProtection="1">
      <alignment horizontal="center" vertical="center" wrapText="1"/>
      <protection/>
    </xf>
    <xf numFmtId="3" fontId="5" fillId="3" borderId="26" xfId="0" applyNumberFormat="1" applyFont="1" applyFill="1" applyBorder="1" applyAlignment="1" applyProtection="1">
      <alignment vertical="center"/>
      <protection/>
    </xf>
    <xf numFmtId="3" fontId="5" fillId="3" borderId="27" xfId="0" applyNumberFormat="1" applyFont="1" applyFill="1" applyBorder="1" applyAlignment="1" applyProtection="1">
      <alignment vertical="center"/>
      <protection/>
    </xf>
    <xf numFmtId="3" fontId="15" fillId="3" borderId="28" xfId="0" applyNumberFormat="1" applyFont="1" applyFill="1" applyBorder="1" applyAlignment="1" applyProtection="1">
      <alignment vertical="center"/>
      <protection/>
    </xf>
    <xf numFmtId="3" fontId="5" fillId="3" borderId="28" xfId="0" applyNumberFormat="1" applyFont="1" applyFill="1" applyBorder="1" applyAlignment="1" applyProtection="1">
      <alignment vertical="center"/>
      <protection/>
    </xf>
    <xf numFmtId="49" fontId="1" fillId="4" borderId="29" xfId="0" applyNumberFormat="1" applyFont="1" applyFill="1" applyBorder="1" applyAlignment="1" applyProtection="1">
      <alignment horizontal="center" vertical="center"/>
      <protection/>
    </xf>
    <xf numFmtId="0" fontId="13" fillId="3" borderId="29" xfId="0" applyFont="1" applyFill="1" applyBorder="1" applyAlignment="1" applyProtection="1">
      <alignment vertical="center" wrapText="1"/>
      <protection/>
    </xf>
    <xf numFmtId="0" fontId="13" fillId="3" borderId="29" xfId="0" applyFont="1" applyFill="1" applyBorder="1" applyAlignment="1" applyProtection="1">
      <alignment vertical="center"/>
      <protection/>
    </xf>
    <xf numFmtId="3" fontId="17" fillId="3" borderId="26" xfId="0" applyNumberFormat="1" applyFont="1" applyFill="1" applyBorder="1" applyAlignment="1" applyProtection="1">
      <alignment horizontal="left" vertical="center"/>
      <protection/>
    </xf>
    <xf numFmtId="3" fontId="17" fillId="3" borderId="28" xfId="0" applyNumberFormat="1" applyFont="1" applyFill="1" applyBorder="1" applyAlignment="1" applyProtection="1">
      <alignment vertical="center"/>
      <protection/>
    </xf>
    <xf numFmtId="3" fontId="17" fillId="3" borderId="27" xfId="0" applyNumberFormat="1" applyFont="1" applyFill="1" applyBorder="1" applyAlignment="1" applyProtection="1">
      <alignment vertical="center"/>
      <protection/>
    </xf>
    <xf numFmtId="3" fontId="17" fillId="3" borderId="30" xfId="0" applyNumberFormat="1" applyFont="1" applyFill="1" applyBorder="1" applyAlignment="1" applyProtection="1">
      <alignment vertical="center"/>
      <protection/>
    </xf>
    <xf numFmtId="3" fontId="17" fillId="3" borderId="31" xfId="0" applyNumberFormat="1" applyFont="1" applyFill="1" applyBorder="1" applyAlignment="1" applyProtection="1">
      <alignment vertical="center"/>
      <protection/>
    </xf>
    <xf numFmtId="3" fontId="17" fillId="3" borderId="32" xfId="0" applyNumberFormat="1" applyFont="1" applyFill="1" applyBorder="1" applyAlignment="1" applyProtection="1">
      <alignment vertical="center"/>
      <protection/>
    </xf>
    <xf numFmtId="3" fontId="17" fillId="4" borderId="33" xfId="0" applyNumberFormat="1" applyFont="1" applyFill="1" applyBorder="1" applyAlignment="1" applyProtection="1">
      <alignment vertical="center"/>
      <protection/>
    </xf>
    <xf numFmtId="3" fontId="17" fillId="3" borderId="26" xfId="0" applyNumberFormat="1" applyFont="1" applyFill="1" applyBorder="1" applyAlignment="1" applyProtection="1">
      <alignment vertical="center"/>
      <protection/>
    </xf>
    <xf numFmtId="3" fontId="17" fillId="3" borderId="34" xfId="0" applyNumberFormat="1" applyFont="1" applyFill="1" applyBorder="1" applyAlignment="1" applyProtection="1">
      <alignment horizontal="left" vertical="center" wrapText="1"/>
      <protection/>
    </xf>
    <xf numFmtId="3" fontId="17" fillId="3" borderId="35" xfId="0" applyNumberFormat="1" applyFont="1" applyFill="1" applyBorder="1" applyAlignment="1" applyProtection="1">
      <alignment vertical="center" wrapText="1"/>
      <protection/>
    </xf>
    <xf numFmtId="3" fontId="17" fillId="3" borderId="36" xfId="0" applyNumberFormat="1" applyFont="1" applyFill="1" applyBorder="1" applyAlignment="1" applyProtection="1">
      <alignment vertical="center" wrapText="1"/>
      <protection/>
    </xf>
    <xf numFmtId="3" fontId="17" fillId="3" borderId="34" xfId="0" applyNumberFormat="1" applyFont="1" applyFill="1" applyBorder="1" applyAlignment="1" applyProtection="1">
      <alignment vertical="center" wrapText="1"/>
      <protection/>
    </xf>
    <xf numFmtId="3" fontId="17" fillId="3" borderId="37" xfId="0" applyNumberFormat="1" applyFont="1" applyFill="1" applyBorder="1" applyAlignment="1" applyProtection="1">
      <alignment vertical="center" wrapText="1"/>
      <protection/>
    </xf>
    <xf numFmtId="3" fontId="17" fillId="3" borderId="38" xfId="0" applyNumberFormat="1" applyFont="1" applyFill="1" applyBorder="1" applyAlignment="1" applyProtection="1">
      <alignment vertical="center" wrapText="1"/>
      <protection/>
    </xf>
    <xf numFmtId="3" fontId="17" fillId="3" borderId="39" xfId="0" applyNumberFormat="1" applyFont="1" applyFill="1" applyBorder="1" applyAlignment="1" applyProtection="1">
      <alignment vertical="center" wrapText="1"/>
      <protection/>
    </xf>
    <xf numFmtId="3" fontId="15" fillId="3" borderId="31" xfId="0" applyNumberFormat="1" applyFont="1" applyFill="1" applyBorder="1" applyAlignment="1" applyProtection="1">
      <alignment vertical="center"/>
      <protection/>
    </xf>
    <xf numFmtId="3" fontId="5" fillId="3" borderId="40" xfId="0" applyNumberFormat="1" applyFont="1" applyFill="1" applyBorder="1" applyAlignment="1" applyProtection="1">
      <alignment vertical="center"/>
      <protection/>
    </xf>
    <xf numFmtId="165" fontId="5" fillId="4" borderId="0" xfId="0" applyNumberFormat="1" applyFont="1" applyFill="1" applyBorder="1" applyAlignment="1" applyProtection="1">
      <alignment horizontal="center" vertical="center"/>
      <protection/>
    </xf>
    <xf numFmtId="165" fontId="12" fillId="4" borderId="0" xfId="0" applyNumberFormat="1" applyFont="1" applyFill="1" applyBorder="1" applyAlignment="1" applyProtection="1">
      <alignment vertical="center"/>
      <protection/>
    </xf>
    <xf numFmtId="3" fontId="12" fillId="4" borderId="0" xfId="0" applyNumberFormat="1" applyFont="1" applyFill="1" applyBorder="1" applyAlignment="1" applyProtection="1">
      <alignment horizontal="center" vertical="center"/>
      <protection/>
    </xf>
    <xf numFmtId="9" fontId="12" fillId="4" borderId="0" xfId="0" applyNumberFormat="1" applyFont="1" applyFill="1" applyBorder="1" applyAlignment="1" applyProtection="1">
      <alignment vertical="center"/>
      <protection/>
    </xf>
    <xf numFmtId="3" fontId="12" fillId="3" borderId="35" xfId="0" applyNumberFormat="1" applyFont="1" applyFill="1" applyBorder="1" applyAlignment="1" applyProtection="1">
      <alignment vertical="center" wrapText="1"/>
      <protection/>
    </xf>
    <xf numFmtId="165" fontId="5" fillId="3" borderId="28" xfId="0" applyNumberFormat="1" applyFont="1" applyFill="1" applyBorder="1" applyAlignment="1" applyProtection="1">
      <alignment vertical="center" wrapText="1"/>
      <protection/>
    </xf>
    <xf numFmtId="3" fontId="12" fillId="3" borderId="28" xfId="0" applyNumberFormat="1" applyFont="1" applyFill="1" applyBorder="1" applyAlignment="1" applyProtection="1">
      <alignment vertical="center" wrapText="1"/>
      <protection/>
    </xf>
    <xf numFmtId="3" fontId="5" fillId="3" borderId="28" xfId="0" applyNumberFormat="1" applyFont="1" applyFill="1" applyBorder="1" applyAlignment="1" applyProtection="1">
      <alignment vertical="center" wrapText="1"/>
      <protection/>
    </xf>
    <xf numFmtId="9" fontId="12" fillId="3" borderId="28" xfId="0" applyNumberFormat="1" applyFont="1" applyFill="1" applyBorder="1" applyAlignment="1" applyProtection="1">
      <alignment vertical="center" wrapText="1"/>
      <protection/>
    </xf>
    <xf numFmtId="165" fontId="12" fillId="3" borderId="28" xfId="0" applyNumberFormat="1" applyFont="1" applyFill="1" applyBorder="1" applyAlignment="1" applyProtection="1">
      <alignment vertical="center" wrapText="1" shrinkToFit="1"/>
      <protection/>
    </xf>
    <xf numFmtId="3" fontId="5" fillId="3" borderId="27" xfId="0" applyNumberFormat="1" applyFont="1" applyFill="1" applyBorder="1" applyAlignment="1" applyProtection="1">
      <alignment vertical="center" wrapText="1"/>
      <protection/>
    </xf>
    <xf numFmtId="3" fontId="5" fillId="3" borderId="41" xfId="0" applyNumberFormat="1" applyFont="1" applyFill="1" applyBorder="1" applyAlignment="1" applyProtection="1">
      <alignment vertical="center"/>
      <protection/>
    </xf>
    <xf numFmtId="0" fontId="12" fillId="3" borderId="26" xfId="0" applyFont="1" applyFill="1" applyBorder="1" applyAlignment="1" applyProtection="1">
      <alignment vertical="center" wrapText="1" shrinkToFit="1"/>
      <protection/>
    </xf>
    <xf numFmtId="9" fontId="12" fillId="3" borderId="26" xfId="0" applyNumberFormat="1" applyFont="1" applyFill="1" applyBorder="1" applyAlignment="1" applyProtection="1">
      <alignment vertical="center" wrapText="1"/>
      <protection/>
    </xf>
    <xf numFmtId="3" fontId="12" fillId="4" borderId="0" xfId="0" applyNumberFormat="1" applyFont="1" applyFill="1" applyBorder="1" applyAlignment="1" applyProtection="1">
      <alignment horizontal="center" textRotation="90"/>
      <protection/>
    </xf>
    <xf numFmtId="165" fontId="5" fillId="3" borderId="27" xfId="0" applyNumberFormat="1" applyFont="1" applyFill="1" applyBorder="1" applyAlignment="1" applyProtection="1">
      <alignment horizontal="center" vertical="center" wrapText="1"/>
      <protection/>
    </xf>
    <xf numFmtId="165" fontId="5" fillId="3" borderId="30" xfId="0" applyNumberFormat="1" applyFont="1" applyFill="1" applyBorder="1" applyAlignment="1" applyProtection="1">
      <alignment vertical="center" wrapText="1"/>
      <protection/>
    </xf>
    <xf numFmtId="9" fontId="12" fillId="3" borderId="28" xfId="0" applyNumberFormat="1" applyFont="1" applyFill="1" applyBorder="1" applyAlignment="1" applyProtection="1">
      <alignment vertical="center" shrinkToFit="1"/>
      <protection/>
    </xf>
    <xf numFmtId="0" fontId="5" fillId="3" borderId="28" xfId="0" applyNumberFormat="1" applyFont="1" applyFill="1" applyBorder="1" applyAlignment="1" applyProtection="1">
      <alignment horizontal="center" vertical="center" shrinkToFit="1"/>
      <protection/>
    </xf>
    <xf numFmtId="9" fontId="12" fillId="3" borderId="26" xfId="0" applyNumberFormat="1" applyFont="1" applyFill="1" applyBorder="1" applyAlignment="1" applyProtection="1">
      <alignment horizontal="center" vertical="center" wrapText="1"/>
      <protection/>
    </xf>
    <xf numFmtId="49" fontId="15" fillId="3" borderId="42" xfId="0" applyNumberFormat="1" applyFont="1" applyFill="1" applyBorder="1" applyAlignment="1" applyProtection="1">
      <alignment vertical="center" wrapText="1"/>
      <protection/>
    </xf>
    <xf numFmtId="3" fontId="15" fillId="3" borderId="43" xfId="0" applyNumberFormat="1" applyFont="1" applyFill="1" applyBorder="1" applyAlignment="1" applyProtection="1">
      <alignment vertical="center" wrapText="1"/>
      <protection/>
    </xf>
    <xf numFmtId="3" fontId="15" fillId="3" borderId="44" xfId="0" applyNumberFormat="1" applyFont="1" applyFill="1" applyBorder="1" applyAlignment="1" applyProtection="1">
      <alignment vertical="center" wrapText="1"/>
      <protection/>
    </xf>
    <xf numFmtId="3" fontId="12" fillId="3" borderId="45" xfId="0" applyNumberFormat="1" applyFont="1" applyFill="1" applyBorder="1" applyAlignment="1" applyProtection="1">
      <alignment vertical="center" wrapText="1"/>
      <protection/>
    </xf>
    <xf numFmtId="3" fontId="12" fillId="3" borderId="46" xfId="0" applyNumberFormat="1" applyFont="1" applyFill="1" applyBorder="1" applyAlignment="1" applyProtection="1">
      <alignment vertical="center" wrapText="1"/>
      <protection/>
    </xf>
    <xf numFmtId="0" fontId="12" fillId="4" borderId="0" xfId="0" applyFont="1" applyFill="1" applyAlignment="1">
      <alignment shrinkToFit="1"/>
    </xf>
    <xf numFmtId="0" fontId="12" fillId="4" borderId="0" xfId="0" applyFont="1" applyFill="1" applyBorder="1" applyAlignment="1" applyProtection="1">
      <alignment vertical="center" shrinkToFit="1"/>
      <protection/>
    </xf>
    <xf numFmtId="0" fontId="12" fillId="4" borderId="0" xfId="0" applyFont="1" applyFill="1" applyBorder="1" applyAlignment="1" applyProtection="1">
      <alignment vertical="center"/>
      <protection/>
    </xf>
    <xf numFmtId="3" fontId="15" fillId="3" borderId="47" xfId="0" applyNumberFormat="1" applyFont="1" applyFill="1" applyBorder="1" applyAlignment="1" applyProtection="1">
      <alignment vertical="center"/>
      <protection/>
    </xf>
    <xf numFmtId="3" fontId="15" fillId="3" borderId="48" xfId="0" applyNumberFormat="1" applyFont="1" applyFill="1" applyBorder="1" applyAlignment="1" applyProtection="1">
      <alignment vertical="center"/>
      <protection/>
    </xf>
    <xf numFmtId="9" fontId="5" fillId="4" borderId="0" xfId="0" applyNumberFormat="1" applyFont="1" applyFill="1" applyBorder="1" applyAlignment="1" applyProtection="1">
      <alignment horizontal="center"/>
      <protection/>
    </xf>
    <xf numFmtId="10" fontId="12" fillId="3" borderId="28" xfId="0" applyNumberFormat="1" applyFont="1" applyFill="1" applyBorder="1" applyAlignment="1" applyProtection="1">
      <alignment vertical="center" wrapText="1"/>
      <protection/>
    </xf>
    <xf numFmtId="179" fontId="12" fillId="4" borderId="0" xfId="0" applyNumberFormat="1" applyFont="1" applyFill="1" applyBorder="1" applyAlignment="1" applyProtection="1">
      <alignment vertical="center" shrinkToFit="1"/>
      <protection/>
    </xf>
    <xf numFmtId="179" fontId="12" fillId="4" borderId="0" xfId="0" applyNumberFormat="1" applyFont="1" applyFill="1" applyBorder="1" applyAlignment="1" applyProtection="1">
      <alignment horizontal="center" vertical="center" shrinkToFit="1"/>
      <protection/>
    </xf>
    <xf numFmtId="179" fontId="7" fillId="4" borderId="0" xfId="0" applyNumberFormat="1" applyFont="1" applyFill="1" applyBorder="1" applyAlignment="1" applyProtection="1">
      <alignment vertical="center" shrinkToFit="1"/>
      <protection/>
    </xf>
    <xf numFmtId="179" fontId="15" fillId="3" borderId="49" xfId="0" applyNumberFormat="1" applyFont="1" applyFill="1" applyBorder="1" applyAlignment="1" applyProtection="1">
      <alignment vertical="center" shrinkToFit="1"/>
      <protection/>
    </xf>
    <xf numFmtId="179" fontId="15" fillId="3" borderId="50" xfId="0" applyNumberFormat="1" applyFont="1" applyFill="1" applyBorder="1" applyAlignment="1" applyProtection="1">
      <alignment vertical="center" shrinkToFit="1"/>
      <protection/>
    </xf>
    <xf numFmtId="3" fontId="12" fillId="3" borderId="28" xfId="0" applyNumberFormat="1" applyFont="1" applyFill="1" applyBorder="1" applyAlignment="1" applyProtection="1">
      <alignment vertical="center" wrapText="1" shrinkToFit="1"/>
      <protection/>
    </xf>
    <xf numFmtId="3" fontId="12" fillId="3" borderId="28" xfId="0" applyNumberFormat="1" applyFont="1" applyFill="1" applyBorder="1" applyAlignment="1" applyProtection="1">
      <alignment vertical="center" shrinkToFit="1"/>
      <protection/>
    </xf>
    <xf numFmtId="165" fontId="5" fillId="3" borderId="28" xfId="0" applyNumberFormat="1" applyFont="1" applyFill="1" applyBorder="1" applyAlignment="1" applyProtection="1">
      <alignment horizontal="center" vertical="center" wrapText="1" shrinkToFit="1"/>
      <protection/>
    </xf>
    <xf numFmtId="165" fontId="5" fillId="4" borderId="0" xfId="0" applyNumberFormat="1" applyFont="1" applyFill="1" applyBorder="1" applyAlignment="1" applyProtection="1">
      <alignment vertical="center" shrinkToFit="1"/>
      <protection/>
    </xf>
    <xf numFmtId="3" fontId="8" fillId="4" borderId="0" xfId="0" applyNumberFormat="1" applyFont="1" applyFill="1" applyBorder="1" applyAlignment="1" applyProtection="1">
      <alignment vertical="center"/>
      <protection/>
    </xf>
    <xf numFmtId="165" fontId="5" fillId="3" borderId="0" xfId="0" applyNumberFormat="1" applyFont="1" applyFill="1" applyBorder="1" applyAlignment="1" applyProtection="1">
      <alignment vertical="center"/>
      <protection/>
    </xf>
    <xf numFmtId="165" fontId="12" fillId="3" borderId="0" xfId="0" applyNumberFormat="1" applyFont="1" applyFill="1" applyBorder="1" applyAlignment="1" applyProtection="1">
      <alignment vertical="center"/>
      <protection/>
    </xf>
    <xf numFmtId="10" fontId="5" fillId="3" borderId="0" xfId="0" applyNumberFormat="1" applyFont="1" applyFill="1" applyBorder="1" applyAlignment="1" applyProtection="1">
      <alignment vertical="center"/>
      <protection/>
    </xf>
    <xf numFmtId="9" fontId="5" fillId="3" borderId="0" xfId="0" applyNumberFormat="1" applyFont="1" applyFill="1" applyBorder="1" applyAlignment="1" applyProtection="1">
      <alignment vertical="center"/>
      <protection/>
    </xf>
    <xf numFmtId="9" fontId="12" fillId="3" borderId="0" xfId="0" applyNumberFormat="1" applyFont="1" applyFill="1" applyBorder="1" applyAlignment="1" applyProtection="1">
      <alignment vertical="center"/>
      <protection/>
    </xf>
    <xf numFmtId="3" fontId="12" fillId="3" borderId="0" xfId="0" applyNumberFormat="1" applyFont="1" applyFill="1" applyBorder="1" applyAlignment="1" applyProtection="1">
      <alignment vertical="center"/>
      <protection/>
    </xf>
    <xf numFmtId="0" fontId="12" fillId="3" borderId="0" xfId="0" applyFont="1" applyFill="1" applyBorder="1" applyAlignment="1" applyProtection="1">
      <alignment vertical="center" shrinkToFit="1"/>
      <protection/>
    </xf>
    <xf numFmtId="3" fontId="5" fillId="3" borderId="0" xfId="0" applyNumberFormat="1" applyFont="1" applyFill="1" applyBorder="1" applyAlignment="1" applyProtection="1">
      <alignment vertical="center"/>
      <protection/>
    </xf>
    <xf numFmtId="179" fontId="12" fillId="3" borderId="0" xfId="0" applyNumberFormat="1" applyFont="1" applyFill="1" applyBorder="1" applyAlignment="1" applyProtection="1">
      <alignment vertical="center"/>
      <protection/>
    </xf>
    <xf numFmtId="49" fontId="12" fillId="3" borderId="0" xfId="0" applyNumberFormat="1" applyFont="1" applyFill="1" applyBorder="1" applyAlignment="1" applyProtection="1">
      <alignment vertical="center"/>
      <protection/>
    </xf>
    <xf numFmtId="179" fontId="12" fillId="3" borderId="0" xfId="0" applyNumberFormat="1" applyFont="1" applyFill="1" applyBorder="1" applyAlignment="1" applyProtection="1">
      <alignment vertical="center" shrinkToFit="1"/>
      <protection/>
    </xf>
    <xf numFmtId="3" fontId="15" fillId="3" borderId="0" xfId="0" applyNumberFormat="1" applyFont="1" applyFill="1" applyBorder="1" applyAlignment="1" applyProtection="1">
      <alignment vertical="center"/>
      <protection/>
    </xf>
    <xf numFmtId="3" fontId="17" fillId="3" borderId="0" xfId="0" applyNumberFormat="1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9" fontId="12" fillId="4" borderId="0" xfId="0" applyNumberFormat="1" applyFont="1" applyFill="1" applyBorder="1" applyAlignment="1" applyProtection="1">
      <alignment horizontal="center"/>
      <protection/>
    </xf>
    <xf numFmtId="165" fontId="12" fillId="4" borderId="0" xfId="0" applyNumberFormat="1" applyFont="1" applyFill="1" applyBorder="1" applyAlignment="1" applyProtection="1">
      <alignment horizontal="center"/>
      <protection/>
    </xf>
    <xf numFmtId="3" fontId="12" fillId="4" borderId="0" xfId="0" applyNumberFormat="1" applyFont="1" applyFill="1" applyBorder="1" applyAlignment="1" applyProtection="1">
      <alignment horizontal="center"/>
      <protection/>
    </xf>
    <xf numFmtId="10" fontId="12" fillId="4" borderId="0" xfId="0" applyNumberFormat="1" applyFont="1" applyFill="1" applyBorder="1" applyAlignment="1" applyProtection="1">
      <alignment horizontal="center"/>
      <protection/>
    </xf>
    <xf numFmtId="3" fontId="5" fillId="4" borderId="0" xfId="0" applyNumberFormat="1" applyFont="1" applyFill="1" applyBorder="1" applyAlignment="1" applyProtection="1">
      <alignment horizontal="center"/>
      <protection/>
    </xf>
    <xf numFmtId="165" fontId="5" fillId="4" borderId="0" xfId="0" applyNumberFormat="1" applyFont="1" applyFill="1" applyBorder="1" applyAlignment="1" applyProtection="1">
      <alignment horizontal="center"/>
      <protection/>
    </xf>
    <xf numFmtId="3" fontId="12" fillId="4" borderId="0" xfId="0" applyNumberFormat="1" applyFont="1" applyFill="1" applyAlignment="1">
      <alignment/>
    </xf>
    <xf numFmtId="3" fontId="5" fillId="4" borderId="0" xfId="0" applyNumberFormat="1" applyFont="1" applyFill="1" applyAlignment="1">
      <alignment/>
    </xf>
    <xf numFmtId="165" fontId="12" fillId="4" borderId="0" xfId="0" applyNumberFormat="1" applyFont="1" applyFill="1" applyBorder="1" applyAlignment="1" applyProtection="1">
      <alignment horizontal="right"/>
      <protection/>
    </xf>
    <xf numFmtId="3" fontId="12" fillId="4" borderId="0" xfId="0" applyNumberFormat="1" applyFont="1" applyFill="1" applyBorder="1" applyAlignment="1" applyProtection="1">
      <alignment horizontal="right"/>
      <protection/>
    </xf>
    <xf numFmtId="3" fontId="12" fillId="4" borderId="0" xfId="0" applyNumberFormat="1" applyFont="1" applyFill="1" applyBorder="1" applyAlignment="1" applyProtection="1">
      <alignment/>
      <protection/>
    </xf>
    <xf numFmtId="9" fontId="23" fillId="4" borderId="0" xfId="0" applyNumberFormat="1" applyFont="1" applyFill="1" applyBorder="1" applyAlignment="1" applyProtection="1">
      <alignment horizontal="center"/>
      <protection/>
    </xf>
    <xf numFmtId="3" fontId="23" fillId="4" borderId="0" xfId="0" applyNumberFormat="1" applyFont="1" applyFill="1" applyBorder="1" applyAlignment="1" applyProtection="1">
      <alignment/>
      <protection/>
    </xf>
    <xf numFmtId="3" fontId="23" fillId="4" borderId="0" xfId="0" applyNumberFormat="1" applyFont="1" applyFill="1" applyBorder="1" applyAlignment="1" applyProtection="1">
      <alignment horizontal="right"/>
      <protection/>
    </xf>
    <xf numFmtId="3" fontId="7" fillId="5" borderId="51" xfId="0" applyNumberFormat="1" applyFont="1" applyFill="1" applyBorder="1" applyAlignment="1" applyProtection="1">
      <alignment horizontal="center" vertical="center"/>
      <protection/>
    </xf>
    <xf numFmtId="3" fontId="7" fillId="5" borderId="52" xfId="0" applyNumberFormat="1" applyFont="1" applyFill="1" applyBorder="1" applyAlignment="1" applyProtection="1">
      <alignment horizontal="center" vertical="center"/>
      <protection/>
    </xf>
    <xf numFmtId="3" fontId="7" fillId="5" borderId="53" xfId="0" applyNumberFormat="1" applyFont="1" applyFill="1" applyBorder="1" applyAlignment="1" applyProtection="1">
      <alignment horizontal="center" vertical="center"/>
      <protection/>
    </xf>
    <xf numFmtId="3" fontId="7" fillId="5" borderId="54" xfId="0" applyNumberFormat="1" applyFont="1" applyFill="1" applyBorder="1" applyAlignment="1" applyProtection="1">
      <alignment horizontal="right" vertical="center"/>
      <protection/>
    </xf>
    <xf numFmtId="3" fontId="7" fillId="5" borderId="55" xfId="0" applyNumberFormat="1" applyFont="1" applyFill="1" applyBorder="1" applyAlignment="1" applyProtection="1">
      <alignment horizontal="right" vertical="center"/>
      <protection/>
    </xf>
    <xf numFmtId="0" fontId="7" fillId="5" borderId="56" xfId="0" applyFont="1" applyFill="1" applyBorder="1" applyAlignment="1" applyProtection="1">
      <alignment horizontal="right" vertical="center"/>
      <protection/>
    </xf>
    <xf numFmtId="3" fontId="5" fillId="5" borderId="57" xfId="0" applyNumberFormat="1" applyFont="1" applyFill="1" applyBorder="1" applyAlignment="1" applyProtection="1">
      <alignment horizontal="right" vertical="center"/>
      <protection/>
    </xf>
    <xf numFmtId="3" fontId="5" fillId="5" borderId="58" xfId="0" applyNumberFormat="1" applyFont="1" applyFill="1" applyBorder="1" applyAlignment="1" applyProtection="1">
      <alignment horizontal="right" vertical="center"/>
      <protection/>
    </xf>
    <xf numFmtId="3" fontId="5" fillId="5" borderId="59" xfId="0" applyNumberFormat="1" applyFont="1" applyFill="1" applyBorder="1" applyAlignment="1" applyProtection="1">
      <alignment horizontal="right" vertical="center"/>
      <protection/>
    </xf>
    <xf numFmtId="3" fontId="5" fillId="5" borderId="9" xfId="0" applyNumberFormat="1" applyFont="1" applyFill="1" applyBorder="1" applyAlignment="1" applyProtection="1">
      <alignment vertical="center"/>
      <protection/>
    </xf>
    <xf numFmtId="3" fontId="5" fillId="5" borderId="10" xfId="0" applyNumberFormat="1" applyFont="1" applyFill="1" applyBorder="1" applyAlignment="1" applyProtection="1">
      <alignment vertical="center"/>
      <protection/>
    </xf>
    <xf numFmtId="3" fontId="5" fillId="5" borderId="60" xfId="0" applyNumberFormat="1" applyFont="1" applyFill="1" applyBorder="1" applyAlignment="1" applyProtection="1">
      <alignment vertical="center"/>
      <protection/>
    </xf>
    <xf numFmtId="3" fontId="5" fillId="5" borderId="61" xfId="0" applyNumberFormat="1" applyFont="1" applyFill="1" applyBorder="1" applyAlignment="1" applyProtection="1">
      <alignment vertical="center"/>
      <protection/>
    </xf>
    <xf numFmtId="3" fontId="5" fillId="5" borderId="12" xfId="0" applyNumberFormat="1" applyFont="1" applyFill="1" applyBorder="1" applyAlignment="1" applyProtection="1">
      <alignment vertical="center"/>
      <protection/>
    </xf>
    <xf numFmtId="165" fontId="12" fillId="3" borderId="26" xfId="0" applyNumberFormat="1" applyFont="1" applyFill="1" applyBorder="1" applyAlignment="1" applyProtection="1">
      <alignment vertical="center" wrapText="1"/>
      <protection/>
    </xf>
    <xf numFmtId="179" fontId="12" fillId="4" borderId="0" xfId="0" applyNumberFormat="1" applyFont="1" applyFill="1" applyBorder="1" applyAlignment="1" applyProtection="1">
      <alignment horizontal="center"/>
      <protection/>
    </xf>
    <xf numFmtId="179" fontId="12" fillId="3" borderId="28" xfId="0" applyNumberFormat="1" applyFont="1" applyFill="1" applyBorder="1" applyAlignment="1" applyProtection="1">
      <alignment vertical="center" wrapText="1"/>
      <protection/>
    </xf>
    <xf numFmtId="179" fontId="12" fillId="3" borderId="30" xfId="0" applyNumberFormat="1" applyFont="1" applyFill="1" applyBorder="1" applyAlignment="1" applyProtection="1">
      <alignment vertical="center" wrapText="1"/>
      <protection/>
    </xf>
    <xf numFmtId="3" fontId="12" fillId="3" borderId="31" xfId="0" applyNumberFormat="1" applyFont="1" applyFill="1" applyBorder="1" applyAlignment="1" applyProtection="1">
      <alignment vertical="center" wrapText="1"/>
      <protection/>
    </xf>
    <xf numFmtId="49" fontId="12" fillId="4" borderId="0" xfId="0" applyNumberFormat="1" applyFont="1" applyFill="1" applyBorder="1" applyAlignment="1" applyProtection="1">
      <alignment horizontal="center"/>
      <protection/>
    </xf>
    <xf numFmtId="49" fontId="12" fillId="3" borderId="26" xfId="0" applyNumberFormat="1" applyFont="1" applyFill="1" applyBorder="1" applyAlignment="1" applyProtection="1">
      <alignment vertical="center" wrapText="1"/>
      <protection/>
    </xf>
    <xf numFmtId="3" fontId="12" fillId="3" borderId="62" xfId="0" applyNumberFormat="1" applyFont="1" applyFill="1" applyBorder="1" applyAlignment="1" applyProtection="1">
      <alignment vertical="center"/>
      <protection/>
    </xf>
    <xf numFmtId="49" fontId="12" fillId="4" borderId="0" xfId="0" applyNumberFormat="1" applyFont="1" applyFill="1" applyBorder="1" applyAlignment="1" applyProtection="1">
      <alignment horizontal="center" vertical="center" wrapText="1"/>
      <protection/>
    </xf>
    <xf numFmtId="49" fontId="12" fillId="3" borderId="63" xfId="0" applyNumberFormat="1" applyFont="1" applyFill="1" applyBorder="1" applyAlignment="1" applyProtection="1">
      <alignment vertical="center"/>
      <protection/>
    </xf>
    <xf numFmtId="165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shrinkToFit="1"/>
    </xf>
    <xf numFmtId="49" fontId="12" fillId="0" borderId="0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Fill="1" applyBorder="1" applyAlignment="1" applyProtection="1">
      <alignment vertical="center" shrinkToFit="1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/>
    </xf>
    <xf numFmtId="9" fontId="12" fillId="0" borderId="33" xfId="0" applyNumberFormat="1" applyFont="1" applyFill="1" applyBorder="1" applyAlignment="1" applyProtection="1">
      <alignment vertical="center" shrinkToFit="1"/>
      <protection/>
    </xf>
    <xf numFmtId="3" fontId="12" fillId="0" borderId="64" xfId="0" applyNumberFormat="1" applyFont="1" applyFill="1" applyBorder="1" applyAlignment="1" applyProtection="1">
      <alignment vertical="center" shrinkToFit="1"/>
      <protection/>
    </xf>
    <xf numFmtId="9" fontId="12" fillId="0" borderId="64" xfId="0" applyNumberFormat="1" applyFont="1" applyFill="1" applyBorder="1" applyAlignment="1" applyProtection="1">
      <alignment vertical="center" shrinkToFit="1"/>
      <protection/>
    </xf>
    <xf numFmtId="165" fontId="12" fillId="0" borderId="64" xfId="0" applyNumberFormat="1" applyFont="1" applyFill="1" applyBorder="1" applyAlignment="1" applyProtection="1">
      <alignment vertical="center" wrapText="1" shrinkToFit="1"/>
      <protection/>
    </xf>
    <xf numFmtId="3" fontId="12" fillId="0" borderId="64" xfId="0" applyNumberFormat="1" applyFont="1" applyFill="1" applyBorder="1" applyAlignment="1" applyProtection="1">
      <alignment vertical="center" wrapText="1" shrinkToFit="1"/>
      <protection/>
    </xf>
    <xf numFmtId="3" fontId="12" fillId="0" borderId="64" xfId="0" applyNumberFormat="1" applyFont="1" applyFill="1" applyBorder="1" applyAlignment="1" applyProtection="1">
      <alignment vertical="center" wrapText="1"/>
      <protection/>
    </xf>
    <xf numFmtId="10" fontId="12" fillId="0" borderId="64" xfId="0" applyNumberFormat="1" applyFont="1" applyFill="1" applyBorder="1" applyAlignment="1" applyProtection="1">
      <alignment vertical="center" shrinkToFit="1"/>
      <protection/>
    </xf>
    <xf numFmtId="10" fontId="12" fillId="0" borderId="64" xfId="0" applyNumberFormat="1" applyFont="1" applyFill="1" applyBorder="1" applyAlignment="1" applyProtection="1">
      <alignment vertical="center" wrapText="1"/>
      <protection/>
    </xf>
    <xf numFmtId="9" fontId="12" fillId="0" borderId="33" xfId="0" applyNumberFormat="1" applyFont="1" applyFill="1" applyBorder="1" applyAlignment="1" applyProtection="1">
      <alignment horizontal="center" vertical="center" shrinkToFit="1"/>
      <protection/>
    </xf>
    <xf numFmtId="49" fontId="12" fillId="0" borderId="33" xfId="0" applyNumberFormat="1" applyFont="1" applyFill="1" applyBorder="1" applyAlignment="1" applyProtection="1">
      <alignment vertical="center" shrinkToFit="1"/>
      <protection/>
    </xf>
    <xf numFmtId="165" fontId="12" fillId="0" borderId="33" xfId="0" applyNumberFormat="1" applyFont="1" applyFill="1" applyBorder="1" applyAlignment="1" applyProtection="1">
      <alignment vertical="center" shrinkToFit="1"/>
      <protection/>
    </xf>
    <xf numFmtId="3" fontId="12" fillId="0" borderId="65" xfId="0" applyNumberFormat="1" applyFont="1" applyFill="1" applyBorder="1" applyAlignment="1" applyProtection="1">
      <alignment vertical="center" shrinkToFit="1"/>
      <protection/>
    </xf>
    <xf numFmtId="179" fontId="12" fillId="0" borderId="64" xfId="0" applyNumberFormat="1" applyFont="1" applyFill="1" applyBorder="1" applyAlignment="1" applyProtection="1">
      <alignment vertical="center" shrinkToFit="1"/>
      <protection/>
    </xf>
    <xf numFmtId="179" fontId="12" fillId="0" borderId="66" xfId="0" applyNumberFormat="1" applyFont="1" applyFill="1" applyBorder="1" applyAlignment="1" applyProtection="1">
      <alignment vertical="center" shrinkToFit="1"/>
      <protection/>
    </xf>
    <xf numFmtId="0" fontId="12" fillId="0" borderId="33" xfId="0" applyFont="1" applyFill="1" applyBorder="1" applyAlignment="1" applyProtection="1">
      <alignment vertical="center" wrapText="1" shrinkToFit="1"/>
      <protection/>
    </xf>
    <xf numFmtId="3" fontId="12" fillId="0" borderId="67" xfId="0" applyNumberFormat="1" applyFont="1" applyFill="1" applyBorder="1" applyAlignment="1" applyProtection="1">
      <alignment vertical="center" shrinkToFit="1"/>
      <protection/>
    </xf>
    <xf numFmtId="3" fontId="15" fillId="0" borderId="68" xfId="0" applyNumberFormat="1" applyFont="1" applyFill="1" applyBorder="1" applyAlignment="1" applyProtection="1">
      <alignment vertical="center"/>
      <protection/>
    </xf>
    <xf numFmtId="3" fontId="15" fillId="0" borderId="69" xfId="0" applyNumberFormat="1" applyFont="1" applyFill="1" applyBorder="1" applyAlignment="1" applyProtection="1">
      <alignment vertical="center"/>
      <protection/>
    </xf>
    <xf numFmtId="179" fontId="15" fillId="0" borderId="70" xfId="0" applyNumberFormat="1" applyFont="1" applyFill="1" applyBorder="1" applyAlignment="1" applyProtection="1">
      <alignment vertical="center" shrinkToFit="1"/>
      <protection/>
    </xf>
    <xf numFmtId="49" fontId="12" fillId="0" borderId="71" xfId="0" applyNumberFormat="1" applyFont="1" applyFill="1" applyBorder="1" applyAlignment="1" applyProtection="1">
      <alignment vertical="center"/>
      <protection/>
    </xf>
    <xf numFmtId="3" fontId="12" fillId="0" borderId="70" xfId="0" applyNumberFormat="1" applyFont="1" applyFill="1" applyBorder="1" applyAlignment="1" applyProtection="1">
      <alignment vertical="center"/>
      <protection/>
    </xf>
    <xf numFmtId="3" fontId="15" fillId="0" borderId="65" xfId="0" applyNumberFormat="1" applyFont="1" applyFill="1" applyBorder="1" applyAlignment="1" applyProtection="1">
      <alignment vertical="center"/>
      <protection/>
    </xf>
    <xf numFmtId="3" fontId="15" fillId="0" borderId="64" xfId="0" applyNumberFormat="1" applyFont="1" applyFill="1" applyBorder="1" applyAlignment="1" applyProtection="1">
      <alignment vertical="center"/>
      <protection/>
    </xf>
    <xf numFmtId="165" fontId="12" fillId="0" borderId="0" xfId="0" applyNumberFormat="1" applyFont="1" applyFill="1" applyBorder="1" applyAlignment="1" applyProtection="1">
      <alignment vertical="center"/>
      <protection/>
    </xf>
    <xf numFmtId="10" fontId="12" fillId="0" borderId="0" xfId="0" applyNumberFormat="1" applyFont="1" applyFill="1" applyBorder="1" applyAlignment="1" applyProtection="1">
      <alignment vertical="center"/>
      <protection/>
    </xf>
    <xf numFmtId="9" fontId="12" fillId="0" borderId="0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9" fontId="5" fillId="0" borderId="0" xfId="0" applyNumberFormat="1" applyFont="1" applyFill="1" applyBorder="1" applyAlignment="1" applyProtection="1">
      <alignment vertical="center"/>
      <protection/>
    </xf>
    <xf numFmtId="165" fontId="5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179" fontId="12" fillId="0" borderId="0" xfId="0" applyNumberFormat="1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65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3" fontId="12" fillId="6" borderId="64" xfId="0" applyNumberFormat="1" applyFont="1" applyFill="1" applyBorder="1" applyAlignment="1" applyProtection="1">
      <alignment horizontal="center" vertical="center" wrapText="1"/>
      <protection/>
    </xf>
    <xf numFmtId="3" fontId="5" fillId="5" borderId="72" xfId="0" applyNumberFormat="1" applyFont="1" applyFill="1" applyBorder="1" applyAlignment="1" applyProtection="1">
      <alignment horizontal="center" vertical="center"/>
      <protection/>
    </xf>
    <xf numFmtId="3" fontId="5" fillId="2" borderId="58" xfId="0" applyNumberFormat="1" applyFont="1" applyFill="1" applyBorder="1" applyAlignment="1" applyProtection="1">
      <alignment vertical="center"/>
      <protection/>
    </xf>
    <xf numFmtId="3" fontId="5" fillId="5" borderId="59" xfId="0" applyNumberFormat="1" applyFont="1" applyFill="1" applyBorder="1" applyAlignment="1" applyProtection="1">
      <alignment vertical="center"/>
      <protection/>
    </xf>
    <xf numFmtId="10" fontId="5" fillId="5" borderId="59" xfId="0" applyNumberFormat="1" applyFont="1" applyFill="1" applyBorder="1" applyAlignment="1" applyProtection="1">
      <alignment vertical="center"/>
      <protection/>
    </xf>
    <xf numFmtId="10" fontId="12" fillId="7" borderId="60" xfId="0" applyNumberFormat="1" applyFont="1" applyFill="1" applyBorder="1" applyAlignment="1" applyProtection="1">
      <alignment vertical="center"/>
      <protection/>
    </xf>
    <xf numFmtId="3" fontId="12" fillId="0" borderId="58" xfId="0" applyNumberFormat="1" applyFont="1" applyFill="1" applyBorder="1" applyAlignment="1" applyProtection="1">
      <alignment vertical="center"/>
      <protection/>
    </xf>
    <xf numFmtId="0" fontId="12" fillId="4" borderId="0" xfId="0" applyNumberFormat="1" applyFont="1" applyFill="1" applyBorder="1" applyAlignment="1" applyProtection="1">
      <alignment horizontal="center"/>
      <protection/>
    </xf>
    <xf numFmtId="0" fontId="12" fillId="4" borderId="0" xfId="0" applyNumberFormat="1" applyFont="1" applyFill="1" applyBorder="1" applyAlignment="1" applyProtection="1">
      <alignment horizontal="right"/>
      <protection/>
    </xf>
    <xf numFmtId="0" fontId="23" fillId="4" borderId="0" xfId="0" applyNumberFormat="1" applyFont="1" applyFill="1" applyBorder="1" applyAlignment="1" applyProtection="1">
      <alignment horizontal="right"/>
      <protection/>
    </xf>
    <xf numFmtId="0" fontId="12" fillId="4" borderId="0" xfId="0" applyNumberFormat="1" applyFont="1" applyFill="1" applyBorder="1" applyAlignment="1" applyProtection="1">
      <alignment vertical="center"/>
      <protection/>
    </xf>
    <xf numFmtId="0" fontId="5" fillId="4" borderId="0" xfId="0" applyNumberFormat="1" applyFont="1" applyFill="1" applyBorder="1" applyAlignment="1" applyProtection="1">
      <alignment vertical="center"/>
      <protection/>
    </xf>
    <xf numFmtId="0" fontId="8" fillId="3" borderId="0" xfId="0" applyNumberFormat="1" applyFont="1" applyFill="1" applyBorder="1" applyAlignment="1" applyProtection="1">
      <alignment vertical="center"/>
      <protection/>
    </xf>
    <xf numFmtId="3" fontId="12" fillId="6" borderId="35" xfId="0" applyNumberFormat="1" applyFont="1" applyFill="1" applyBorder="1" applyAlignment="1" applyProtection="1">
      <alignment horizontal="center" vertical="center" wrapText="1"/>
      <protection/>
    </xf>
    <xf numFmtId="49" fontId="12" fillId="8" borderId="73" xfId="0" applyNumberFormat="1" applyFont="1" applyFill="1" applyBorder="1" applyAlignment="1" applyProtection="1">
      <alignment horizontal="center" vertical="center" wrapText="1"/>
      <protection/>
    </xf>
    <xf numFmtId="3" fontId="12" fillId="8" borderId="74" xfId="0" applyNumberFormat="1" applyFont="1" applyFill="1" applyBorder="1" applyAlignment="1" applyProtection="1">
      <alignment horizontal="center" vertical="center" wrapText="1"/>
      <protection/>
    </xf>
    <xf numFmtId="3" fontId="5" fillId="4" borderId="75" xfId="0" applyNumberFormat="1" applyFont="1" applyFill="1" applyBorder="1" applyAlignment="1" applyProtection="1">
      <alignment vertical="center"/>
      <protection/>
    </xf>
    <xf numFmtId="3" fontId="12" fillId="4" borderId="76" xfId="0" applyNumberFormat="1" applyFont="1" applyFill="1" applyBorder="1" applyAlignment="1" applyProtection="1">
      <alignment vertical="center"/>
      <protection/>
    </xf>
    <xf numFmtId="3" fontId="5" fillId="3" borderId="77" xfId="0" applyNumberFormat="1" applyFont="1" applyFill="1" applyBorder="1" applyAlignment="1" applyProtection="1">
      <alignment horizontal="right" vertical="center" wrapText="1"/>
      <protection/>
    </xf>
    <xf numFmtId="3" fontId="5" fillId="3" borderId="78" xfId="0" applyNumberFormat="1" applyFont="1" applyFill="1" applyBorder="1" applyAlignment="1" applyProtection="1">
      <alignment horizontal="right" vertical="center" wrapText="1"/>
      <protection/>
    </xf>
    <xf numFmtId="9" fontId="1" fillId="3" borderId="13" xfId="0" applyNumberFormat="1" applyFont="1" applyFill="1" applyBorder="1" applyAlignment="1" applyProtection="1">
      <alignment horizontal="left" vertical="center"/>
      <protection/>
    </xf>
    <xf numFmtId="0" fontId="1" fillId="3" borderId="79" xfId="0" applyNumberFormat="1" applyFont="1" applyFill="1" applyBorder="1" applyAlignment="1" applyProtection="1">
      <alignment horizontal="left" vertical="center"/>
      <protection/>
    </xf>
    <xf numFmtId="0" fontId="1" fillId="3" borderId="80" xfId="0" applyNumberFormat="1" applyFont="1" applyFill="1" applyBorder="1" applyAlignment="1" applyProtection="1">
      <alignment horizontal="left" vertical="center"/>
      <protection/>
    </xf>
    <xf numFmtId="3" fontId="12" fillId="3" borderId="28" xfId="0" applyNumberFormat="1" applyFont="1" applyFill="1" applyBorder="1" applyAlignment="1" applyProtection="1">
      <alignment vertical="center"/>
      <protection/>
    </xf>
    <xf numFmtId="3" fontId="12" fillId="4" borderId="76" xfId="0" applyNumberFormat="1" applyFont="1" applyFill="1" applyBorder="1" applyAlignment="1" applyProtection="1">
      <alignment horizontal="center" vertical="center"/>
      <protection/>
    </xf>
    <xf numFmtId="3" fontId="5" fillId="4" borderId="0" xfId="0" applyNumberFormat="1" applyFont="1" applyFill="1" applyBorder="1" applyAlignment="1" applyProtection="1">
      <alignment horizontal="right" vertical="center"/>
      <protection/>
    </xf>
    <xf numFmtId="3" fontId="5" fillId="3" borderId="30" xfId="0" applyNumberFormat="1" applyFont="1" applyFill="1" applyBorder="1" applyAlignment="1" applyProtection="1">
      <alignment vertical="center"/>
      <protection/>
    </xf>
    <xf numFmtId="3" fontId="5" fillId="4" borderId="81" xfId="0" applyNumberFormat="1" applyFont="1" applyFill="1" applyBorder="1" applyAlignment="1" applyProtection="1">
      <alignment vertical="center"/>
      <protection/>
    </xf>
    <xf numFmtId="3" fontId="5" fillId="4" borderId="30" xfId="0" applyNumberFormat="1" applyFont="1" applyFill="1" applyBorder="1" applyAlignment="1" applyProtection="1">
      <alignment vertical="center"/>
      <protection/>
    </xf>
    <xf numFmtId="3" fontId="5" fillId="5" borderId="82" xfId="0" applyNumberFormat="1" applyFont="1" applyFill="1" applyBorder="1" applyAlignment="1" applyProtection="1">
      <alignment horizontal="right" vertical="center"/>
      <protection/>
    </xf>
    <xf numFmtId="3" fontId="0" fillId="4" borderId="0" xfId="0" applyNumberFormat="1" applyFont="1" applyFill="1" applyBorder="1" applyAlignment="1" applyProtection="1">
      <alignment horizontal="right" vertical="center"/>
      <protection/>
    </xf>
    <xf numFmtId="49" fontId="1" fillId="4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49" fontId="1" fillId="4" borderId="0" xfId="0" applyNumberFormat="1" applyFont="1" applyFill="1" applyBorder="1" applyAlignment="1" applyProtection="1">
      <alignment horizontal="right" vertical="center"/>
      <protection/>
    </xf>
    <xf numFmtId="3" fontId="1" fillId="4" borderId="0" xfId="0" applyNumberFormat="1" applyFont="1" applyFill="1" applyBorder="1" applyAlignment="1" applyProtection="1">
      <alignment horizontal="center" vertical="center" wrapText="1"/>
      <protection/>
    </xf>
    <xf numFmtId="170" fontId="1" fillId="4" borderId="0" xfId="0" applyNumberFormat="1" applyFont="1" applyFill="1" applyBorder="1" applyAlignment="1" applyProtection="1">
      <alignment horizontal="right" vertical="center" wrapText="1"/>
      <protection/>
    </xf>
    <xf numFmtId="178" fontId="0" fillId="4" borderId="0" xfId="0" applyNumberFormat="1" applyFont="1" applyFill="1" applyBorder="1" applyAlignment="1">
      <alignment vertical="center"/>
    </xf>
    <xf numFmtId="3" fontId="0" fillId="4" borderId="0" xfId="0" applyNumberFormat="1" applyFont="1" applyFill="1" applyBorder="1" applyAlignment="1">
      <alignment vertical="center"/>
    </xf>
    <xf numFmtId="12" fontId="0" fillId="4" borderId="0" xfId="0" applyNumberFormat="1" applyFont="1" applyFill="1" applyBorder="1" applyAlignment="1">
      <alignment horizontal="left" vertical="center"/>
    </xf>
    <xf numFmtId="3" fontId="0" fillId="4" borderId="0" xfId="0" applyNumberFormat="1" applyFont="1" applyFill="1" applyBorder="1" applyAlignment="1" applyProtection="1">
      <alignment horizontal="right" vertical="center" wrapText="1"/>
      <protection/>
    </xf>
    <xf numFmtId="170" fontId="5" fillId="3" borderId="83" xfId="0" applyNumberFormat="1" applyFont="1" applyFill="1" applyBorder="1" applyAlignment="1" applyProtection="1">
      <alignment horizontal="right" vertical="center" wrapText="1"/>
      <protection/>
    </xf>
    <xf numFmtId="170" fontId="5" fillId="3" borderId="60" xfId="0" applyNumberFormat="1" applyFont="1" applyFill="1" applyBorder="1" applyAlignment="1" applyProtection="1">
      <alignment horizontal="right" vertical="center" wrapText="1"/>
      <protection/>
    </xf>
    <xf numFmtId="10" fontId="12" fillId="3" borderId="84" xfId="0" applyNumberFormat="1" applyFont="1" applyFill="1" applyBorder="1" applyAlignment="1" applyProtection="1">
      <alignment horizontal="right" vertical="center" wrapText="1"/>
      <protection/>
    </xf>
    <xf numFmtId="10" fontId="12" fillId="3" borderId="85" xfId="0" applyNumberFormat="1" applyFont="1" applyFill="1" applyBorder="1" applyAlignment="1" applyProtection="1">
      <alignment horizontal="right" vertical="center" wrapText="1"/>
      <protection/>
    </xf>
    <xf numFmtId="3" fontId="1" fillId="4" borderId="0" xfId="0" applyNumberFormat="1" applyFont="1" applyFill="1" applyBorder="1" applyAlignment="1" applyProtection="1">
      <alignment horizontal="right" vertical="center"/>
      <protection/>
    </xf>
    <xf numFmtId="3" fontId="0" fillId="4" borderId="0" xfId="0" applyNumberFormat="1" applyFont="1" applyFill="1" applyBorder="1" applyAlignment="1" applyProtection="1">
      <alignment vertical="center"/>
      <protection/>
    </xf>
    <xf numFmtId="3" fontId="1" fillId="4" borderId="0" xfId="0" applyNumberFormat="1" applyFont="1" applyFill="1" applyBorder="1" applyAlignment="1" applyProtection="1">
      <alignment horizontal="right" vertical="center" wrapText="1"/>
      <protection/>
    </xf>
    <xf numFmtId="3" fontId="0" fillId="4" borderId="0" xfId="0" applyNumberFormat="1" applyFont="1" applyFill="1" applyBorder="1" applyAlignment="1">
      <alignment horizontal="left" vertical="center"/>
    </xf>
    <xf numFmtId="165" fontId="12" fillId="0" borderId="64" xfId="0" applyNumberFormat="1" applyFont="1" applyFill="1" applyBorder="1" applyAlignment="1" applyProtection="1">
      <alignment vertical="center"/>
      <protection/>
    </xf>
    <xf numFmtId="165" fontId="12" fillId="3" borderId="28" xfId="0" applyNumberFormat="1" applyFont="1" applyFill="1" applyBorder="1" applyAlignment="1" applyProtection="1">
      <alignment vertical="center"/>
      <protection/>
    </xf>
    <xf numFmtId="0" fontId="12" fillId="0" borderId="64" xfId="0" applyNumberFormat="1" applyFont="1" applyFill="1" applyBorder="1" applyAlignment="1" applyProtection="1">
      <alignment vertical="center"/>
      <protection/>
    </xf>
    <xf numFmtId="0" fontId="12" fillId="3" borderId="28" xfId="0" applyNumberFormat="1" applyFont="1" applyFill="1" applyBorder="1" applyAlignment="1" applyProtection="1">
      <alignment vertical="center"/>
      <protection/>
    </xf>
    <xf numFmtId="3" fontId="13" fillId="4" borderId="0" xfId="0" applyNumberFormat="1" applyFont="1" applyFill="1" applyBorder="1" applyAlignment="1" applyProtection="1">
      <alignment horizontal="right" vertical="center"/>
      <protection/>
    </xf>
    <xf numFmtId="49" fontId="5" fillId="4" borderId="0" xfId="0" applyNumberFormat="1" applyFont="1" applyFill="1" applyBorder="1" applyAlignment="1" applyProtection="1">
      <alignment horizontal="right" vertical="center"/>
      <protection/>
    </xf>
    <xf numFmtId="0" fontId="13" fillId="4" borderId="0" xfId="0" applyFont="1" applyFill="1" applyBorder="1" applyAlignment="1" applyProtection="1">
      <alignment vertical="center"/>
      <protection/>
    </xf>
    <xf numFmtId="170" fontId="5" fillId="4" borderId="0" xfId="0" applyNumberFormat="1" applyFont="1" applyFill="1" applyBorder="1" applyAlignment="1" applyProtection="1">
      <alignment horizontal="right" vertical="center" wrapText="1"/>
      <protection/>
    </xf>
    <xf numFmtId="3" fontId="13" fillId="4" borderId="0" xfId="0" applyNumberFormat="1" applyFont="1" applyFill="1" applyBorder="1" applyAlignment="1">
      <alignment vertical="center"/>
    </xf>
    <xf numFmtId="178" fontId="13" fillId="4" borderId="0" xfId="0" applyNumberFormat="1" applyFont="1" applyFill="1" applyBorder="1" applyAlignment="1">
      <alignment vertical="center"/>
    </xf>
    <xf numFmtId="12" fontId="13" fillId="4" borderId="0" xfId="0" applyNumberFormat="1" applyFont="1" applyFill="1" applyBorder="1" applyAlignment="1">
      <alignment horizontal="left" vertical="center"/>
    </xf>
    <xf numFmtId="3" fontId="13" fillId="4" borderId="0" xfId="0" applyNumberFormat="1" applyFont="1" applyFill="1" applyBorder="1" applyAlignment="1" applyProtection="1">
      <alignment horizontal="right" vertical="center" wrapText="1"/>
      <protection/>
    </xf>
    <xf numFmtId="3" fontId="15" fillId="4" borderId="0" xfId="0" applyNumberFormat="1" applyFont="1" applyFill="1" applyBorder="1" applyAlignment="1" applyProtection="1">
      <alignment horizontal="right" vertical="center"/>
      <protection/>
    </xf>
    <xf numFmtId="3" fontId="12" fillId="4" borderId="0" xfId="0" applyNumberFormat="1" applyFont="1" applyFill="1" applyBorder="1" applyAlignment="1" applyProtection="1">
      <alignment horizontal="right" vertical="center"/>
      <protection/>
    </xf>
    <xf numFmtId="3" fontId="12" fillId="4" borderId="0" xfId="0" applyNumberFormat="1" applyFont="1" applyFill="1" applyBorder="1" applyAlignment="1" applyProtection="1">
      <alignment horizontal="right" vertical="center" wrapText="1"/>
      <protection/>
    </xf>
    <xf numFmtId="3" fontId="15" fillId="4" borderId="0" xfId="0" applyNumberFormat="1" applyFont="1" applyFill="1" applyBorder="1" applyAlignment="1">
      <alignment vertical="center"/>
    </xf>
    <xf numFmtId="3" fontId="15" fillId="4" borderId="0" xfId="0" applyNumberFormat="1" applyFont="1" applyFill="1" applyBorder="1" applyAlignment="1">
      <alignment horizontal="left" vertical="center"/>
    </xf>
    <xf numFmtId="3" fontId="15" fillId="4" borderId="0" xfId="0" applyNumberFormat="1" applyFont="1" applyFill="1" applyBorder="1" applyAlignment="1" applyProtection="1">
      <alignment horizontal="right" vertical="center" wrapText="1"/>
      <protection/>
    </xf>
    <xf numFmtId="3" fontId="12" fillId="9" borderId="85" xfId="0" applyNumberFormat="1" applyFont="1" applyFill="1" applyBorder="1" applyAlignment="1" applyProtection="1">
      <alignment horizontal="center" vertical="center" wrapText="1"/>
      <protection/>
    </xf>
    <xf numFmtId="10" fontId="13" fillId="4" borderId="0" xfId="0" applyNumberFormat="1" applyFont="1" applyFill="1" applyBorder="1" applyAlignment="1" applyProtection="1">
      <alignment horizontal="right" vertical="center"/>
      <protection/>
    </xf>
    <xf numFmtId="10" fontId="5" fillId="4" borderId="0" xfId="0" applyNumberFormat="1" applyFont="1" applyFill="1" applyBorder="1" applyAlignment="1" applyProtection="1">
      <alignment horizontal="right" vertical="center"/>
      <protection/>
    </xf>
    <xf numFmtId="10" fontId="13" fillId="4" borderId="0" xfId="0" applyNumberFormat="1" applyFont="1" applyFill="1" applyBorder="1" applyAlignment="1" applyProtection="1">
      <alignment vertical="center"/>
      <protection/>
    </xf>
    <xf numFmtId="10" fontId="5" fillId="4" borderId="0" xfId="0" applyNumberFormat="1" applyFont="1" applyFill="1" applyBorder="1" applyAlignment="1" applyProtection="1">
      <alignment horizontal="right" vertical="center" wrapText="1"/>
      <protection/>
    </xf>
    <xf numFmtId="10" fontId="13" fillId="4" borderId="0" xfId="0" applyNumberFormat="1" applyFont="1" applyFill="1" applyBorder="1" applyAlignment="1">
      <alignment vertical="center"/>
    </xf>
    <xf numFmtId="10" fontId="13" fillId="4" borderId="0" xfId="0" applyNumberFormat="1" applyFont="1" applyFill="1" applyBorder="1" applyAlignment="1">
      <alignment horizontal="left" vertical="center"/>
    </xf>
    <xf numFmtId="10" fontId="13" fillId="4" borderId="0" xfId="0" applyNumberFormat="1" applyFont="1" applyFill="1" applyBorder="1" applyAlignment="1" applyProtection="1">
      <alignment horizontal="right" vertical="center" wrapText="1"/>
      <protection/>
    </xf>
    <xf numFmtId="169" fontId="1" fillId="0" borderId="0" xfId="0" applyNumberFormat="1" applyFont="1" applyBorder="1" applyAlignment="1" applyProtection="1">
      <alignment horizontal="right" vertical="center"/>
      <protection/>
    </xf>
    <xf numFmtId="3" fontId="15" fillId="3" borderId="0" xfId="0" applyNumberFormat="1" applyFont="1" applyFill="1" applyBorder="1" applyAlignment="1">
      <alignment vertical="center"/>
    </xf>
    <xf numFmtId="10" fontId="13" fillId="3" borderId="0" xfId="0" applyNumberFormat="1" applyFont="1" applyFill="1" applyBorder="1" applyAlignment="1">
      <alignment vertical="center"/>
    </xf>
    <xf numFmtId="3" fontId="13" fillId="3" borderId="0" xfId="0" applyNumberFormat="1" applyFont="1" applyFill="1" applyBorder="1" applyAlignment="1">
      <alignment vertical="center"/>
    </xf>
    <xf numFmtId="3" fontId="15" fillId="3" borderId="0" xfId="0" applyNumberFormat="1" applyFont="1" applyFill="1" applyBorder="1" applyAlignment="1" applyProtection="1">
      <alignment horizontal="right" vertical="center"/>
      <protection/>
    </xf>
    <xf numFmtId="10" fontId="13" fillId="3" borderId="0" xfId="0" applyNumberFormat="1" applyFont="1" applyFill="1" applyBorder="1" applyAlignment="1" applyProtection="1">
      <alignment horizontal="right" vertical="center"/>
      <protection/>
    </xf>
    <xf numFmtId="3" fontId="13" fillId="3" borderId="0" xfId="0" applyNumberFormat="1" applyFont="1" applyFill="1" applyBorder="1" applyAlignment="1" applyProtection="1">
      <alignment horizontal="right" vertical="center"/>
      <protection/>
    </xf>
    <xf numFmtId="165" fontId="5" fillId="4" borderId="0" xfId="0" applyNumberFormat="1" applyFont="1" applyFill="1" applyBorder="1" applyAlignment="1" applyProtection="1">
      <alignment horizontal="right" vertical="center"/>
      <protection/>
    </xf>
    <xf numFmtId="3" fontId="5" fillId="4" borderId="0" xfId="0" applyNumberFormat="1" applyFont="1" applyFill="1" applyBorder="1" applyAlignment="1" applyProtection="1">
      <alignment horizontal="left" vertical="center"/>
      <protection/>
    </xf>
    <xf numFmtId="3" fontId="5" fillId="9" borderId="86" xfId="0" applyNumberFormat="1" applyFont="1" applyFill="1" applyBorder="1" applyAlignment="1" applyProtection="1">
      <alignment horizontal="center" vertical="center" wrapText="1"/>
      <protection/>
    </xf>
    <xf numFmtId="3" fontId="5" fillId="3" borderId="87" xfId="0" applyNumberFormat="1" applyFont="1" applyFill="1" applyBorder="1" applyAlignment="1" applyProtection="1">
      <alignment horizontal="right" vertical="center" wrapText="1"/>
      <protection/>
    </xf>
    <xf numFmtId="3" fontId="5" fillId="3" borderId="86" xfId="0" applyNumberFormat="1" applyFont="1" applyFill="1" applyBorder="1" applyAlignment="1" applyProtection="1">
      <alignment horizontal="right" vertical="center" wrapText="1"/>
      <protection/>
    </xf>
    <xf numFmtId="3" fontId="12" fillId="3" borderId="26" xfId="0" applyNumberFormat="1" applyFont="1" applyFill="1" applyBorder="1" applyAlignment="1" applyProtection="1">
      <alignment horizontal="right" vertical="center" wrapText="1"/>
      <protection/>
    </xf>
    <xf numFmtId="10" fontId="5" fillId="3" borderId="28" xfId="0" applyNumberFormat="1" applyFont="1" applyFill="1" applyBorder="1" applyAlignment="1" applyProtection="1">
      <alignment horizontal="right" vertical="center" wrapText="1"/>
      <protection/>
    </xf>
    <xf numFmtId="3" fontId="5" fillId="3" borderId="27" xfId="0" applyNumberFormat="1" applyFont="1" applyFill="1" applyBorder="1" applyAlignment="1" applyProtection="1">
      <alignment horizontal="right" vertical="center" wrapText="1"/>
      <protection/>
    </xf>
    <xf numFmtId="3" fontId="12" fillId="3" borderId="34" xfId="0" applyNumberFormat="1" applyFont="1" applyFill="1" applyBorder="1" applyAlignment="1" applyProtection="1">
      <alignment horizontal="right" vertical="center" wrapText="1"/>
      <protection/>
    </xf>
    <xf numFmtId="10" fontId="5" fillId="3" borderId="35" xfId="0" applyNumberFormat="1" applyFont="1" applyFill="1" applyBorder="1" applyAlignment="1" applyProtection="1">
      <alignment horizontal="right" vertical="center" wrapText="1"/>
      <protection/>
    </xf>
    <xf numFmtId="3" fontId="5" fillId="3" borderId="37" xfId="0" applyNumberFormat="1" applyFont="1" applyFill="1" applyBorder="1" applyAlignment="1" applyProtection="1">
      <alignment horizontal="right" vertical="center" wrapText="1"/>
      <protection/>
    </xf>
    <xf numFmtId="3" fontId="12" fillId="4" borderId="26" xfId="0" applyNumberFormat="1" applyFont="1" applyFill="1" applyBorder="1" applyAlignment="1" applyProtection="1">
      <alignment horizontal="center" vertical="center" wrapText="1"/>
      <protection/>
    </xf>
    <xf numFmtId="10" fontId="5" fillId="4" borderId="28" xfId="0" applyNumberFormat="1" applyFont="1" applyFill="1" applyBorder="1" applyAlignment="1" applyProtection="1">
      <alignment horizontal="center" vertical="center" wrapText="1"/>
      <protection/>
    </xf>
    <xf numFmtId="3" fontId="5" fillId="4" borderId="27" xfId="0" applyNumberFormat="1" applyFont="1" applyFill="1" applyBorder="1" applyAlignment="1" applyProtection="1">
      <alignment horizontal="center" vertical="center" wrapText="1"/>
      <protection/>
    </xf>
    <xf numFmtId="10" fontId="17" fillId="4" borderId="0" xfId="0" applyNumberFormat="1" applyFont="1" applyFill="1" applyBorder="1" applyAlignment="1" applyProtection="1">
      <alignment vertical="center"/>
      <protection/>
    </xf>
    <xf numFmtId="3" fontId="12" fillId="0" borderId="33" xfId="0" applyNumberFormat="1" applyFont="1" applyFill="1" applyBorder="1" applyAlignment="1" applyProtection="1">
      <alignment horizontal="right" vertical="center" wrapText="1"/>
      <protection/>
    </xf>
    <xf numFmtId="10" fontId="12" fillId="0" borderId="88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" fontId="5" fillId="2" borderId="10" xfId="0" applyNumberFormat="1" applyFont="1" applyFill="1" applyBorder="1" applyAlignment="1" applyProtection="1">
      <alignment vertical="center"/>
      <protection/>
    </xf>
    <xf numFmtId="4" fontId="12" fillId="0" borderId="10" xfId="0" applyNumberFormat="1" applyFont="1" applyFill="1" applyBorder="1" applyAlignment="1" applyProtection="1">
      <alignment vertical="center"/>
      <protection/>
    </xf>
    <xf numFmtId="0" fontId="13" fillId="5" borderId="0" xfId="0" applyFont="1" applyFill="1" applyBorder="1" applyAlignment="1" applyProtection="1">
      <alignment vertical="center"/>
      <protection/>
    </xf>
    <xf numFmtId="10" fontId="12" fillId="4" borderId="0" xfId="0" applyNumberFormat="1" applyFont="1" applyFill="1" applyAlignment="1">
      <alignment/>
    </xf>
    <xf numFmtId="10" fontId="12" fillId="4" borderId="0" xfId="0" applyNumberFormat="1" applyFont="1" applyFill="1" applyBorder="1" applyAlignment="1" applyProtection="1">
      <alignment vertical="center"/>
      <protection/>
    </xf>
    <xf numFmtId="10" fontId="12" fillId="0" borderId="0" xfId="0" applyNumberFormat="1" applyFont="1" applyFill="1" applyAlignment="1">
      <alignment/>
    </xf>
    <xf numFmtId="10" fontId="12" fillId="3" borderId="0" xfId="0" applyNumberFormat="1" applyFont="1" applyFill="1" applyBorder="1" applyAlignment="1" applyProtection="1">
      <alignment vertical="center"/>
      <protection/>
    </xf>
    <xf numFmtId="2" fontId="5" fillId="5" borderId="60" xfId="0" applyNumberFormat="1" applyFont="1" applyFill="1" applyBorder="1" applyAlignment="1" applyProtection="1">
      <alignment vertical="center"/>
      <protection/>
    </xf>
    <xf numFmtId="9" fontId="12" fillId="0" borderId="64" xfId="0" applyNumberFormat="1" applyFont="1" applyFill="1" applyBorder="1" applyAlignment="1" applyProtection="1">
      <alignment vertical="center" wrapText="1" shrinkToFit="1"/>
      <protection/>
    </xf>
    <xf numFmtId="9" fontId="12" fillId="3" borderId="28" xfId="0" applyNumberFormat="1" applyFont="1" applyFill="1" applyBorder="1" applyAlignment="1" applyProtection="1">
      <alignment vertical="center" wrapText="1" shrinkToFit="1"/>
      <protection/>
    </xf>
    <xf numFmtId="9" fontId="8" fillId="3" borderId="0" xfId="0" applyNumberFormat="1" applyFont="1" applyFill="1" applyBorder="1" applyAlignment="1" applyProtection="1">
      <alignment vertical="center"/>
      <protection/>
    </xf>
    <xf numFmtId="9" fontId="12" fillId="0" borderId="0" xfId="0" applyNumberFormat="1" applyFont="1" applyFill="1" applyBorder="1" applyAlignment="1" applyProtection="1">
      <alignment vertical="center" shrinkToFit="1"/>
      <protection/>
    </xf>
    <xf numFmtId="9" fontId="5" fillId="4" borderId="0" xfId="0" applyNumberFormat="1" applyFont="1" applyFill="1" applyBorder="1" applyAlignment="1" applyProtection="1">
      <alignment vertical="center"/>
      <protection/>
    </xf>
    <xf numFmtId="4" fontId="5" fillId="5" borderId="29" xfId="0" applyNumberFormat="1" applyFont="1" applyFill="1" applyBorder="1" applyAlignment="1" applyProtection="1">
      <alignment horizontal="right" vertical="center"/>
      <protection/>
    </xf>
    <xf numFmtId="4" fontId="5" fillId="5" borderId="3" xfId="0" applyNumberFormat="1" applyFont="1" applyFill="1" applyBorder="1" applyAlignment="1" applyProtection="1">
      <alignment horizontal="right" vertical="center"/>
      <protection/>
    </xf>
    <xf numFmtId="4" fontId="5" fillId="5" borderId="89" xfId="0" applyNumberFormat="1" applyFont="1" applyFill="1" applyBorder="1" applyAlignment="1" applyProtection="1">
      <alignment horizontal="right" vertical="center"/>
      <protection/>
    </xf>
    <xf numFmtId="4" fontId="5" fillId="5" borderId="61" xfId="0" applyNumberFormat="1" applyFont="1" applyFill="1" applyBorder="1" applyAlignment="1" applyProtection="1">
      <alignment vertical="center"/>
      <protection/>
    </xf>
    <xf numFmtId="4" fontId="7" fillId="5" borderId="0" xfId="0" applyNumberFormat="1" applyFont="1" applyFill="1" applyBorder="1" applyAlignment="1" applyProtection="1">
      <alignment horizontal="right" vertical="center"/>
      <protection/>
    </xf>
    <xf numFmtId="4" fontId="0" fillId="5" borderId="0" xfId="0" applyNumberFormat="1" applyFont="1" applyFill="1" applyBorder="1" applyAlignment="1" applyProtection="1">
      <alignment vertical="center"/>
      <protection/>
    </xf>
    <xf numFmtId="4" fontId="7" fillId="5" borderId="57" xfId="0" applyNumberFormat="1" applyFont="1" applyFill="1" applyBorder="1" applyAlignment="1" applyProtection="1">
      <alignment horizontal="center" vertical="center"/>
      <protection/>
    </xf>
    <xf numFmtId="4" fontId="7" fillId="5" borderId="58" xfId="0" applyNumberFormat="1" applyFont="1" applyFill="1" applyBorder="1" applyAlignment="1" applyProtection="1">
      <alignment horizontal="center" vertical="center"/>
      <protection/>
    </xf>
    <xf numFmtId="4" fontId="7" fillId="5" borderId="59" xfId="0" applyNumberFormat="1" applyFont="1" applyFill="1" applyBorder="1" applyAlignment="1" applyProtection="1">
      <alignment horizontal="center" vertical="center"/>
      <protection/>
    </xf>
    <xf numFmtId="4" fontId="7" fillId="5" borderId="90" xfId="0" applyNumberFormat="1" applyFont="1" applyFill="1" applyBorder="1" applyAlignment="1" applyProtection="1">
      <alignment horizontal="right" vertical="center"/>
      <protection/>
    </xf>
    <xf numFmtId="4" fontId="7" fillId="5" borderId="91" xfId="0" applyNumberFormat="1" applyFont="1" applyFill="1" applyBorder="1" applyAlignment="1" applyProtection="1">
      <alignment horizontal="center" vertical="center"/>
      <protection/>
    </xf>
    <xf numFmtId="4" fontId="7" fillId="5" borderId="92" xfId="0" applyNumberFormat="1" applyFont="1" applyFill="1" applyBorder="1" applyAlignment="1" applyProtection="1">
      <alignment horizontal="right" vertical="center"/>
      <protection/>
    </xf>
    <xf numFmtId="4" fontId="8" fillId="4" borderId="0" xfId="0" applyNumberFormat="1" applyFont="1" applyFill="1" applyBorder="1" applyAlignment="1" applyProtection="1">
      <alignment vertical="center"/>
      <protection/>
    </xf>
    <xf numFmtId="4" fontId="0" fillId="4" borderId="0" xfId="0" applyNumberFormat="1" applyFont="1" applyFill="1" applyBorder="1" applyAlignment="1" applyProtection="1">
      <alignment vertical="center"/>
      <protection/>
    </xf>
    <xf numFmtId="3" fontId="7" fillId="5" borderId="92" xfId="0" applyNumberFormat="1" applyFont="1" applyFill="1" applyBorder="1" applyAlignment="1" applyProtection="1">
      <alignment horizontal="right" vertical="center"/>
      <protection/>
    </xf>
    <xf numFmtId="3" fontId="7" fillId="5" borderId="93" xfId="0" applyNumberFormat="1" applyFont="1" applyFill="1" applyBorder="1" applyAlignment="1" applyProtection="1">
      <alignment vertical="center"/>
      <protection/>
    </xf>
    <xf numFmtId="3" fontId="5" fillId="3" borderId="94" xfId="0" applyNumberFormat="1" applyFont="1" applyFill="1" applyBorder="1" applyAlignment="1" applyProtection="1">
      <alignment horizontal="right" vertical="center" wrapText="1"/>
      <protection/>
    </xf>
    <xf numFmtId="165" fontId="5" fillId="3" borderId="34" xfId="0" applyNumberFormat="1" applyFont="1" applyFill="1" applyBorder="1" applyAlignment="1" applyProtection="1">
      <alignment vertical="center" wrapText="1"/>
      <protection/>
    </xf>
    <xf numFmtId="165" fontId="5" fillId="3" borderId="35" xfId="0" applyNumberFormat="1" applyFont="1" applyFill="1" applyBorder="1" applyAlignment="1" applyProtection="1">
      <alignment vertical="center" wrapText="1"/>
      <protection/>
    </xf>
    <xf numFmtId="165" fontId="5" fillId="3" borderId="37" xfId="0" applyNumberFormat="1" applyFont="1" applyFill="1" applyBorder="1" applyAlignment="1" applyProtection="1">
      <alignment horizontal="center" vertical="center" wrapText="1"/>
      <protection/>
    </xf>
    <xf numFmtId="165" fontId="19" fillId="4" borderId="26" xfId="0" applyNumberFormat="1" applyFont="1" applyFill="1" applyBorder="1" applyAlignment="1" applyProtection="1">
      <alignment horizontal="center" vertical="center" wrapText="1"/>
      <protection/>
    </xf>
    <xf numFmtId="165" fontId="19" fillId="4" borderId="28" xfId="0" applyNumberFormat="1" applyFont="1" applyFill="1" applyBorder="1" applyAlignment="1" applyProtection="1">
      <alignment horizontal="center" vertical="center" wrapText="1"/>
      <protection/>
    </xf>
    <xf numFmtId="165" fontId="20" fillId="4" borderId="27" xfId="0" applyNumberFormat="1" applyFont="1" applyFill="1" applyBorder="1" applyAlignment="1" applyProtection="1">
      <alignment horizontal="center" vertical="center" shrinkToFit="1"/>
      <protection/>
    </xf>
    <xf numFmtId="3" fontId="5" fillId="3" borderId="95" xfId="0" applyNumberFormat="1" applyFont="1" applyFill="1" applyBorder="1" applyAlignment="1" applyProtection="1">
      <alignment horizontal="right" vertical="center" wrapText="1"/>
      <protection/>
    </xf>
    <xf numFmtId="165" fontId="20" fillId="2" borderId="96" xfId="0" applyNumberFormat="1" applyFont="1" applyFill="1" applyBorder="1" applyAlignment="1" applyProtection="1">
      <alignment horizontal="center" vertical="center" shrinkToFit="1"/>
      <protection/>
    </xf>
    <xf numFmtId="9" fontId="12" fillId="3" borderId="34" xfId="0" applyNumberFormat="1" applyFont="1" applyFill="1" applyBorder="1" applyAlignment="1" applyProtection="1">
      <alignment vertical="center" wrapText="1"/>
      <protection/>
    </xf>
    <xf numFmtId="0" fontId="12" fillId="3" borderId="35" xfId="0" applyNumberFormat="1" applyFont="1" applyFill="1" applyBorder="1" applyAlignment="1" applyProtection="1">
      <alignment vertical="center"/>
      <protection/>
    </xf>
    <xf numFmtId="9" fontId="12" fillId="3" borderId="35" xfId="0" applyNumberFormat="1" applyFont="1" applyFill="1" applyBorder="1" applyAlignment="1" applyProtection="1">
      <alignment vertical="center" shrinkToFit="1"/>
      <protection/>
    </xf>
    <xf numFmtId="165" fontId="12" fillId="3" borderId="35" xfId="0" applyNumberFormat="1" applyFont="1" applyFill="1" applyBorder="1" applyAlignment="1" applyProtection="1">
      <alignment vertical="center" wrapText="1" shrinkToFit="1"/>
      <protection/>
    </xf>
    <xf numFmtId="3" fontId="12" fillId="3" borderId="35" xfId="0" applyNumberFormat="1" applyFont="1" applyFill="1" applyBorder="1" applyAlignment="1" applyProtection="1">
      <alignment vertical="center" wrapText="1" shrinkToFit="1"/>
      <protection/>
    </xf>
    <xf numFmtId="9" fontId="12" fillId="3" borderId="35" xfId="0" applyNumberFormat="1" applyFont="1" applyFill="1" applyBorder="1" applyAlignment="1" applyProtection="1">
      <alignment vertical="center" wrapText="1" shrinkToFit="1"/>
      <protection/>
    </xf>
    <xf numFmtId="165" fontId="5" fillId="3" borderId="35" xfId="0" applyNumberFormat="1" applyFont="1" applyFill="1" applyBorder="1" applyAlignment="1" applyProtection="1">
      <alignment horizontal="center" vertical="center" wrapText="1" shrinkToFit="1"/>
      <protection/>
    </xf>
    <xf numFmtId="10" fontId="12" fillId="3" borderId="35" xfId="0" applyNumberFormat="1" applyFont="1" applyFill="1" applyBorder="1" applyAlignment="1" applyProtection="1">
      <alignment vertical="center" wrapText="1"/>
      <protection/>
    </xf>
    <xf numFmtId="3" fontId="5" fillId="3" borderId="35" xfId="0" applyNumberFormat="1" applyFont="1" applyFill="1" applyBorder="1" applyAlignment="1" applyProtection="1">
      <alignment vertical="center" wrapText="1"/>
      <protection/>
    </xf>
    <xf numFmtId="0" fontId="5" fillId="3" borderId="35" xfId="0" applyNumberFormat="1" applyFont="1" applyFill="1" applyBorder="1" applyAlignment="1" applyProtection="1">
      <alignment horizontal="center" vertical="center" shrinkToFit="1"/>
      <protection/>
    </xf>
    <xf numFmtId="165" fontId="5" fillId="3" borderId="36" xfId="0" applyNumberFormat="1" applyFont="1" applyFill="1" applyBorder="1" applyAlignment="1" applyProtection="1">
      <alignment vertical="center" wrapText="1"/>
      <protection/>
    </xf>
    <xf numFmtId="9" fontId="12" fillId="3" borderId="34" xfId="0" applyNumberFormat="1" applyFont="1" applyFill="1" applyBorder="1" applyAlignment="1" applyProtection="1">
      <alignment horizontal="center" vertical="center" wrapText="1"/>
      <protection/>
    </xf>
    <xf numFmtId="165" fontId="12" fillId="3" borderId="35" xfId="0" applyNumberFormat="1" applyFont="1" applyFill="1" applyBorder="1" applyAlignment="1" applyProtection="1">
      <alignment vertical="center"/>
      <protection/>
    </xf>
    <xf numFmtId="9" fontId="12" fillId="3" borderId="35" xfId="0" applyNumberFormat="1" applyFont="1" applyFill="1" applyBorder="1" applyAlignment="1" applyProtection="1">
      <alignment vertical="center" wrapText="1"/>
      <protection/>
    </xf>
    <xf numFmtId="3" fontId="12" fillId="3" borderId="35" xfId="0" applyNumberFormat="1" applyFont="1" applyFill="1" applyBorder="1" applyAlignment="1" applyProtection="1">
      <alignment vertical="center" shrinkToFit="1"/>
      <protection/>
    </xf>
    <xf numFmtId="165" fontId="5" fillId="3" borderId="37" xfId="0" applyNumberFormat="1" applyFont="1" applyFill="1" applyBorder="1" applyAlignment="1" applyProtection="1">
      <alignment vertical="center" wrapText="1"/>
      <protection/>
    </xf>
    <xf numFmtId="165" fontId="12" fillId="3" borderId="34" xfId="0" applyNumberFormat="1" applyFont="1" applyFill="1" applyBorder="1" applyAlignment="1" applyProtection="1">
      <alignment vertical="center" wrapText="1"/>
      <protection/>
    </xf>
    <xf numFmtId="3" fontId="12" fillId="3" borderId="38" xfId="0" applyNumberFormat="1" applyFont="1" applyFill="1" applyBorder="1" applyAlignment="1" applyProtection="1">
      <alignment vertical="center" wrapText="1"/>
      <protection/>
    </xf>
    <xf numFmtId="179" fontId="12" fillId="3" borderId="35" xfId="0" applyNumberFormat="1" applyFont="1" applyFill="1" applyBorder="1" applyAlignment="1" applyProtection="1">
      <alignment vertical="center" wrapText="1"/>
      <protection/>
    </xf>
    <xf numFmtId="179" fontId="12" fillId="3" borderId="36" xfId="0" applyNumberFormat="1" applyFont="1" applyFill="1" applyBorder="1" applyAlignment="1" applyProtection="1">
      <alignment vertical="center" wrapText="1"/>
      <protection/>
    </xf>
    <xf numFmtId="3" fontId="5" fillId="3" borderId="37" xfId="0" applyNumberFormat="1" applyFont="1" applyFill="1" applyBorder="1" applyAlignment="1" applyProtection="1">
      <alignment vertical="center" wrapText="1"/>
      <protection/>
    </xf>
    <xf numFmtId="49" fontId="12" fillId="3" borderId="34" xfId="0" applyNumberFormat="1" applyFont="1" applyFill="1" applyBorder="1" applyAlignment="1" applyProtection="1">
      <alignment vertical="center" wrapText="1"/>
      <protection/>
    </xf>
    <xf numFmtId="0" fontId="12" fillId="3" borderId="34" xfId="0" applyFont="1" applyFill="1" applyBorder="1" applyAlignment="1" applyProtection="1">
      <alignment vertical="center" wrapText="1" shrinkToFit="1"/>
      <protection/>
    </xf>
    <xf numFmtId="3" fontId="5" fillId="3" borderId="38" xfId="0" applyNumberFormat="1" applyFont="1" applyFill="1" applyBorder="1" applyAlignment="1" applyProtection="1">
      <alignment vertical="center" wrapText="1"/>
      <protection/>
    </xf>
    <xf numFmtId="3" fontId="5" fillId="3" borderId="97" xfId="0" applyNumberFormat="1" applyFont="1" applyFill="1" applyBorder="1" applyAlignment="1" applyProtection="1">
      <alignment vertical="center" wrapText="1"/>
      <protection/>
    </xf>
    <xf numFmtId="49" fontId="12" fillId="3" borderId="98" xfId="0" applyNumberFormat="1" applyFont="1" applyFill="1" applyBorder="1" applyAlignment="1" applyProtection="1">
      <alignment vertical="center" wrapText="1"/>
      <protection/>
    </xf>
    <xf numFmtId="3" fontId="12" fillId="3" borderId="49" xfId="0" applyNumberFormat="1" applyFont="1" applyFill="1" applyBorder="1" applyAlignment="1" applyProtection="1">
      <alignment vertical="center" wrapText="1"/>
      <protection/>
    </xf>
    <xf numFmtId="3" fontId="15" fillId="3" borderId="38" xfId="0" applyNumberFormat="1" applyFont="1" applyFill="1" applyBorder="1" applyAlignment="1" applyProtection="1">
      <alignment vertical="center" wrapText="1"/>
      <protection/>
    </xf>
    <xf numFmtId="3" fontId="15" fillId="3" borderId="35" xfId="0" applyNumberFormat="1" applyFont="1" applyFill="1" applyBorder="1" applyAlignment="1" applyProtection="1">
      <alignment vertical="center" wrapText="1"/>
      <protection/>
    </xf>
    <xf numFmtId="3" fontId="5" fillId="3" borderId="34" xfId="0" applyNumberFormat="1" applyFont="1" applyFill="1" applyBorder="1" applyAlignment="1" applyProtection="1">
      <alignment vertical="center" wrapText="1"/>
      <protection/>
    </xf>
    <xf numFmtId="3" fontId="5" fillId="3" borderId="36" xfId="0" applyNumberFormat="1" applyFont="1" applyFill="1" applyBorder="1" applyAlignment="1" applyProtection="1">
      <alignment vertical="center" wrapText="1"/>
      <protection/>
    </xf>
    <xf numFmtId="0" fontId="12" fillId="4" borderId="0" xfId="0" applyFont="1" applyFill="1" applyBorder="1" applyAlignment="1">
      <alignment shrinkToFit="1"/>
    </xf>
    <xf numFmtId="178" fontId="12" fillId="4" borderId="0" xfId="0" applyNumberFormat="1" applyFont="1" applyFill="1" applyBorder="1" applyAlignment="1">
      <alignment/>
    </xf>
    <xf numFmtId="10" fontId="12" fillId="4" borderId="0" xfId="0" applyNumberFormat="1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12" fillId="4" borderId="0" xfId="0" applyNumberFormat="1" applyFont="1" applyFill="1" applyBorder="1" applyAlignment="1">
      <alignment/>
    </xf>
    <xf numFmtId="3" fontId="12" fillId="6" borderId="99" xfId="0" applyNumberFormat="1" applyFont="1" applyFill="1" applyBorder="1" applyAlignment="1" applyProtection="1">
      <alignment horizontal="center" vertical="center" wrapText="1"/>
      <protection/>
    </xf>
    <xf numFmtId="49" fontId="12" fillId="8" borderId="100" xfId="0" applyNumberFormat="1" applyFont="1" applyFill="1" applyBorder="1" applyAlignment="1" applyProtection="1">
      <alignment horizontal="center" vertical="center" wrapText="1"/>
      <protection/>
    </xf>
    <xf numFmtId="3" fontId="12" fillId="8" borderId="101" xfId="0" applyNumberFormat="1" applyFont="1" applyFill="1" applyBorder="1" applyAlignment="1" applyProtection="1">
      <alignment horizontal="center" vertical="center" wrapText="1"/>
      <protection/>
    </xf>
    <xf numFmtId="3" fontId="17" fillId="4" borderId="102" xfId="0" applyNumberFormat="1" applyFont="1" applyFill="1" applyBorder="1" applyAlignment="1" applyProtection="1">
      <alignment vertical="center"/>
      <protection/>
    </xf>
    <xf numFmtId="3" fontId="17" fillId="4" borderId="103" xfId="0" applyNumberFormat="1" applyFont="1" applyFill="1" applyBorder="1" applyAlignment="1" applyProtection="1">
      <alignment vertical="center"/>
      <protection/>
    </xf>
    <xf numFmtId="3" fontId="17" fillId="4" borderId="104" xfId="0" applyNumberFormat="1" applyFont="1" applyFill="1" applyBorder="1" applyAlignment="1" applyProtection="1">
      <alignment vertical="center"/>
      <protection/>
    </xf>
    <xf numFmtId="3" fontId="17" fillId="4" borderId="105" xfId="0" applyNumberFormat="1" applyFont="1" applyFill="1" applyBorder="1" applyAlignment="1" applyProtection="1">
      <alignment vertical="center"/>
      <protection/>
    </xf>
    <xf numFmtId="3" fontId="17" fillId="4" borderId="32" xfId="0" applyNumberFormat="1" applyFont="1" applyFill="1" applyBorder="1" applyAlignment="1" applyProtection="1">
      <alignment vertical="center"/>
      <protection/>
    </xf>
    <xf numFmtId="3" fontId="17" fillId="4" borderId="106" xfId="0" applyNumberFormat="1" applyFont="1" applyFill="1" applyBorder="1" applyAlignment="1" applyProtection="1">
      <alignment vertical="center"/>
      <protection/>
    </xf>
    <xf numFmtId="3" fontId="17" fillId="4" borderId="107" xfId="0" applyNumberFormat="1" applyFont="1" applyFill="1" applyBorder="1" applyAlignment="1" applyProtection="1">
      <alignment vertical="center"/>
      <protection/>
    </xf>
    <xf numFmtId="3" fontId="17" fillId="4" borderId="26" xfId="0" applyNumberFormat="1" applyFont="1" applyFill="1" applyBorder="1" applyAlignment="1" applyProtection="1">
      <alignment vertical="center"/>
      <protection/>
    </xf>
    <xf numFmtId="3" fontId="17" fillId="4" borderId="28" xfId="0" applyNumberFormat="1" applyFont="1" applyFill="1" applyBorder="1" applyAlignment="1" applyProtection="1">
      <alignment vertical="center"/>
      <protection/>
    </xf>
    <xf numFmtId="3" fontId="17" fillId="4" borderId="108" xfId="0" applyNumberFormat="1" applyFont="1" applyFill="1" applyBorder="1" applyAlignment="1" applyProtection="1">
      <alignment vertical="center"/>
      <protection/>
    </xf>
    <xf numFmtId="3" fontId="17" fillId="4" borderId="109" xfId="0" applyNumberFormat="1" applyFont="1" applyFill="1" applyBorder="1" applyAlignment="1" applyProtection="1">
      <alignment vertical="center"/>
      <protection/>
    </xf>
    <xf numFmtId="3" fontId="11" fillId="3" borderId="52" xfId="0" applyNumberFormat="1" applyFont="1" applyFill="1" applyBorder="1" applyAlignment="1" applyProtection="1">
      <alignment horizontal="center" vertical="center"/>
      <protection/>
    </xf>
    <xf numFmtId="3" fontId="11" fillId="3" borderId="52" xfId="0" applyNumberFormat="1" applyFont="1" applyFill="1" applyBorder="1" applyAlignment="1" applyProtection="1">
      <alignment horizontal="center" vertical="center" wrapText="1"/>
      <protection/>
    </xf>
    <xf numFmtId="9" fontId="12" fillId="4" borderId="0" xfId="0" applyNumberFormat="1" applyFont="1" applyFill="1" applyBorder="1" applyAlignment="1" applyProtection="1">
      <alignment horizontal="left"/>
      <protection/>
    </xf>
    <xf numFmtId="49" fontId="12" fillId="4" borderId="0" xfId="0" applyNumberFormat="1" applyFont="1" applyFill="1" applyBorder="1" applyAlignment="1" applyProtection="1">
      <alignment vertical="center" wrapText="1"/>
      <protection/>
    </xf>
    <xf numFmtId="0" fontId="7" fillId="4" borderId="0" xfId="0" applyFont="1" applyFill="1" applyBorder="1" applyAlignment="1" applyProtection="1">
      <alignment vertical="center" wrapText="1"/>
      <protection/>
    </xf>
    <xf numFmtId="49" fontId="15" fillId="0" borderId="110" xfId="0" applyNumberFormat="1" applyFont="1" applyFill="1" applyBorder="1" applyAlignment="1" applyProtection="1">
      <alignment vertical="center" wrapText="1"/>
      <protection/>
    </xf>
    <xf numFmtId="49" fontId="15" fillId="3" borderId="111" xfId="0" applyNumberFormat="1" applyFont="1" applyFill="1" applyBorder="1" applyAlignment="1" applyProtection="1">
      <alignment vertical="center" wrapText="1"/>
      <protection/>
    </xf>
    <xf numFmtId="49" fontId="12" fillId="0" borderId="0" xfId="0" applyNumberFormat="1" applyFont="1" applyFill="1" applyBorder="1" applyAlignment="1" applyProtection="1">
      <alignment vertical="center" wrapText="1"/>
      <protection/>
    </xf>
    <xf numFmtId="49" fontId="12" fillId="3" borderId="0" xfId="0" applyNumberFormat="1" applyFont="1" applyFill="1" applyBorder="1" applyAlignment="1" applyProtection="1">
      <alignment vertical="center" wrapText="1"/>
      <protection/>
    </xf>
    <xf numFmtId="49" fontId="15" fillId="3" borderId="0" xfId="0" applyNumberFormat="1" applyFont="1" applyFill="1" applyAlignment="1" applyProtection="1">
      <alignment vertical="center" wrapText="1"/>
      <protection/>
    </xf>
    <xf numFmtId="3" fontId="12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165" fontId="13" fillId="4" borderId="0" xfId="0" applyNumberFormat="1" applyFont="1" applyFill="1" applyBorder="1" applyAlignment="1" applyProtection="1">
      <alignment vertical="center"/>
      <protection/>
    </xf>
    <xf numFmtId="9" fontId="15" fillId="4" borderId="0" xfId="0" applyNumberFormat="1" applyFont="1" applyFill="1" applyBorder="1" applyAlignment="1" applyProtection="1">
      <alignment vertical="center"/>
      <protection/>
    </xf>
    <xf numFmtId="0" fontId="15" fillId="4" borderId="0" xfId="0" applyNumberFormat="1" applyFont="1" applyFill="1" applyBorder="1" applyAlignment="1" applyProtection="1">
      <alignment vertical="center"/>
      <protection/>
    </xf>
    <xf numFmtId="165" fontId="15" fillId="0" borderId="0" xfId="0" applyNumberFormat="1" applyFont="1" applyFill="1" applyBorder="1" applyAlignment="1" applyProtection="1">
      <alignment vertical="center"/>
      <protection/>
    </xf>
    <xf numFmtId="9" fontId="15" fillId="0" borderId="0" xfId="0" applyNumberFormat="1" applyFont="1" applyFill="1" applyBorder="1" applyAlignment="1" applyProtection="1">
      <alignment vertical="center"/>
      <protection/>
    </xf>
    <xf numFmtId="10" fontId="13" fillId="0" borderId="0" xfId="0" applyNumberFormat="1" applyFont="1" applyFill="1" applyBorder="1" applyAlignment="1" applyProtection="1">
      <alignment vertical="center"/>
      <protection/>
    </xf>
    <xf numFmtId="9" fontId="13" fillId="0" borderId="0" xfId="0" applyNumberFormat="1" applyFont="1" applyFill="1" applyBorder="1" applyAlignment="1" applyProtection="1">
      <alignment vertical="center"/>
      <protection/>
    </xf>
    <xf numFmtId="165" fontId="13" fillId="0" borderId="0" xfId="0" applyNumberFormat="1" applyFont="1" applyFill="1" applyBorder="1" applyAlignment="1" applyProtection="1">
      <alignment vertical="center"/>
      <protection/>
    </xf>
    <xf numFmtId="179" fontId="15" fillId="0" borderId="0" xfId="0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 shrinkToFit="1"/>
    </xf>
    <xf numFmtId="3" fontId="15" fillId="0" borderId="0" xfId="0" applyNumberFormat="1" applyFont="1" applyFill="1" applyAlignment="1">
      <alignment/>
    </xf>
    <xf numFmtId="10" fontId="15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49" fontId="15" fillId="0" borderId="0" xfId="0" applyNumberFormat="1" applyFont="1" applyFill="1" applyBorder="1" applyAlignment="1" applyProtection="1">
      <alignment vertical="center" wrapText="1"/>
      <protection/>
    </xf>
    <xf numFmtId="179" fontId="15" fillId="0" borderId="0" xfId="0" applyNumberFormat="1" applyFont="1" applyFill="1" applyBorder="1" applyAlignment="1" applyProtection="1">
      <alignment vertical="center" shrinkToFit="1"/>
      <protection/>
    </xf>
    <xf numFmtId="3" fontId="29" fillId="0" borderId="0" xfId="0" applyNumberFormat="1" applyFont="1" applyFill="1" applyBorder="1" applyAlignment="1" applyProtection="1">
      <alignment vertical="center"/>
      <protection/>
    </xf>
    <xf numFmtId="49" fontId="30" fillId="0" borderId="0" xfId="0" applyNumberFormat="1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3" fillId="0" borderId="0" xfId="17" applyAlignment="1">
      <alignment/>
    </xf>
    <xf numFmtId="49" fontId="12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31" fillId="0" borderId="0" xfId="0" applyNumberFormat="1" applyFont="1" applyFill="1" applyBorder="1" applyAlignment="1" applyProtection="1">
      <alignment horizontal="right"/>
      <protection/>
    </xf>
    <xf numFmtId="49" fontId="32" fillId="0" borderId="0" xfId="0" applyNumberFormat="1" applyFont="1" applyBorder="1" applyAlignment="1" applyProtection="1">
      <alignment horizontal="right"/>
      <protection/>
    </xf>
    <xf numFmtId="49" fontId="10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right" indent="1"/>
      <protection/>
    </xf>
    <xf numFmtId="49" fontId="10" fillId="0" borderId="0" xfId="0" applyNumberFormat="1" applyFont="1" applyBorder="1" applyAlignment="1" applyProtection="1">
      <alignment horizontal="right" inden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1" fillId="3" borderId="112" xfId="0" applyNumberFormat="1" applyFont="1" applyFill="1" applyBorder="1" applyAlignment="1" applyProtection="1">
      <alignment horizontal="right" vertical="center"/>
      <protection/>
    </xf>
    <xf numFmtId="170" fontId="1" fillId="3" borderId="113" xfId="0" applyNumberFormat="1" applyFont="1" applyFill="1" applyBorder="1" applyAlignment="1" applyProtection="1">
      <alignment horizontal="right" vertical="center" wrapText="1"/>
      <protection/>
    </xf>
    <xf numFmtId="49" fontId="0" fillId="0" borderId="114" xfId="0" applyNumberFormat="1" applyFont="1" applyFill="1" applyBorder="1" applyAlignment="1" applyProtection="1">
      <alignment horizontal="center" vertical="center" wrapText="1"/>
      <protection/>
    </xf>
    <xf numFmtId="1" fontId="0" fillId="0" borderId="29" xfId="0" applyNumberFormat="1" applyFont="1" applyFill="1" applyBorder="1" applyAlignment="1" applyProtection="1">
      <alignment horizontal="center" vertical="center" wrapText="1"/>
      <protection/>
    </xf>
    <xf numFmtId="49" fontId="0" fillId="0" borderId="29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center" vertical="center" wrapText="1"/>
      <protection/>
    </xf>
    <xf numFmtId="3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3" fontId="1" fillId="0" borderId="3" xfId="0" applyNumberFormat="1" applyFont="1" applyFill="1" applyBorder="1" applyAlignment="1" applyProtection="1">
      <alignment horizontal="right" vertical="center" wrapText="1"/>
      <protection/>
    </xf>
    <xf numFmtId="3" fontId="1" fillId="0" borderId="4" xfId="0" applyNumberFormat="1" applyFont="1" applyFill="1" applyBorder="1" applyAlignment="1" applyProtection="1">
      <alignment horizontal="right" vertical="center" wrapText="1"/>
      <protection/>
    </xf>
    <xf numFmtId="170" fontId="1" fillId="0" borderId="89" xfId="0" applyNumberFormat="1" applyFont="1" applyFill="1" applyBorder="1" applyAlignment="1" applyProtection="1">
      <alignment horizontal="right" vertical="center" wrapText="1"/>
      <protection/>
    </xf>
    <xf numFmtId="3" fontId="5" fillId="0" borderId="115" xfId="0" applyNumberFormat="1" applyFont="1" applyFill="1" applyBorder="1" applyAlignment="1" applyProtection="1">
      <alignment horizontal="right" vertical="center" wrapText="1"/>
      <protection/>
    </xf>
    <xf numFmtId="10" fontId="5" fillId="0" borderId="64" xfId="0" applyNumberFormat="1" applyFont="1" applyFill="1" applyBorder="1" applyAlignment="1" applyProtection="1">
      <alignment horizontal="right" vertical="center" wrapText="1"/>
      <protection/>
    </xf>
    <xf numFmtId="3" fontId="5" fillId="0" borderId="116" xfId="0" applyNumberFormat="1" applyFont="1" applyFill="1" applyBorder="1" applyAlignment="1" applyProtection="1">
      <alignment horizontal="right" vertical="center" wrapText="1"/>
      <protection/>
    </xf>
    <xf numFmtId="165" fontId="5" fillId="0" borderId="33" xfId="0" applyNumberFormat="1" applyFont="1" applyFill="1" applyBorder="1" applyAlignment="1" applyProtection="1">
      <alignment vertical="center" wrapText="1"/>
      <protection/>
    </xf>
    <xf numFmtId="165" fontId="5" fillId="0" borderId="64" xfId="0" applyNumberFormat="1" applyFont="1" applyFill="1" applyBorder="1" applyAlignment="1" applyProtection="1">
      <alignment vertical="center" wrapText="1"/>
      <protection/>
    </xf>
    <xf numFmtId="165" fontId="5" fillId="0" borderId="116" xfId="0" applyNumberFormat="1" applyFont="1" applyFill="1" applyBorder="1" applyAlignment="1" applyProtection="1">
      <alignment horizontal="center" vertical="center" wrapText="1"/>
      <protection/>
    </xf>
    <xf numFmtId="3" fontId="5" fillId="0" borderId="117" xfId="0" applyNumberFormat="1" applyFont="1" applyFill="1" applyBorder="1" applyAlignment="1" applyProtection="1">
      <alignment horizontal="right" vertical="center" wrapText="1"/>
      <protection/>
    </xf>
    <xf numFmtId="165" fontId="5" fillId="0" borderId="64" xfId="0" applyNumberFormat="1" applyFont="1" applyFill="1" applyBorder="1" applyAlignment="1" applyProtection="1">
      <alignment horizontal="center" vertical="center" wrapText="1" shrinkToFit="1"/>
      <protection/>
    </xf>
    <xf numFmtId="3" fontId="5" fillId="0" borderId="64" xfId="0" applyNumberFormat="1" applyFont="1" applyFill="1" applyBorder="1" applyAlignment="1" applyProtection="1">
      <alignment vertical="center" shrinkToFit="1"/>
      <protection/>
    </xf>
    <xf numFmtId="0" fontId="5" fillId="0" borderId="64" xfId="0" applyNumberFormat="1" applyFont="1" applyFill="1" applyBorder="1" applyAlignment="1" applyProtection="1">
      <alignment horizontal="center" vertical="center" shrinkToFit="1"/>
      <protection/>
    </xf>
    <xf numFmtId="165" fontId="5" fillId="0" borderId="66" xfId="0" applyNumberFormat="1" applyFont="1" applyFill="1" applyBorder="1" applyAlignment="1" applyProtection="1">
      <alignment vertical="center" shrinkToFit="1"/>
      <protection/>
    </xf>
    <xf numFmtId="165" fontId="5" fillId="0" borderId="116" xfId="0" applyNumberFormat="1" applyFont="1" applyFill="1" applyBorder="1" applyAlignment="1" applyProtection="1">
      <alignment vertical="center" shrinkToFit="1"/>
      <protection/>
    </xf>
    <xf numFmtId="3" fontId="5" fillId="0" borderId="116" xfId="0" applyNumberFormat="1" applyFont="1" applyFill="1" applyBorder="1" applyAlignment="1" applyProtection="1">
      <alignment vertical="center" shrinkToFit="1"/>
      <protection/>
    </xf>
    <xf numFmtId="3" fontId="5" fillId="0" borderId="116" xfId="0" applyNumberFormat="1" applyFont="1" applyFill="1" applyBorder="1" applyAlignment="1" applyProtection="1">
      <alignment vertical="center" wrapText="1"/>
      <protection/>
    </xf>
    <xf numFmtId="3" fontId="5" fillId="0" borderId="65" xfId="0" applyNumberFormat="1" applyFont="1" applyFill="1" applyBorder="1" applyAlignment="1" applyProtection="1">
      <alignment vertical="center"/>
      <protection/>
    </xf>
    <xf numFmtId="3" fontId="5" fillId="0" borderId="118" xfId="0" applyNumberFormat="1" applyFont="1" applyFill="1" applyBorder="1" applyAlignment="1" applyProtection="1">
      <alignment vertical="center"/>
      <protection/>
    </xf>
    <xf numFmtId="3" fontId="5" fillId="0" borderId="64" xfId="0" applyNumberFormat="1" applyFont="1" applyFill="1" applyBorder="1" applyAlignment="1" applyProtection="1">
      <alignment vertical="center"/>
      <protection/>
    </xf>
    <xf numFmtId="3" fontId="5" fillId="0" borderId="116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3" fontId="12" fillId="0" borderId="64" xfId="0" applyNumberFormat="1" applyFont="1" applyFill="1" applyBorder="1" applyAlignment="1" applyProtection="1">
      <alignment vertical="center"/>
      <protection/>
    </xf>
    <xf numFmtId="3" fontId="5" fillId="0" borderId="66" xfId="0" applyNumberFormat="1" applyFont="1" applyFill="1" applyBorder="1" applyAlignment="1" applyProtection="1">
      <alignment vertical="center"/>
      <protection/>
    </xf>
    <xf numFmtId="3" fontId="17" fillId="0" borderId="33" xfId="0" applyNumberFormat="1" applyFont="1" applyFill="1" applyBorder="1" applyAlignment="1" applyProtection="1">
      <alignment horizontal="left" vertical="center"/>
      <protection/>
    </xf>
    <xf numFmtId="3" fontId="17" fillId="0" borderId="64" xfId="0" applyNumberFormat="1" applyFont="1" applyFill="1" applyBorder="1" applyAlignment="1" applyProtection="1">
      <alignment vertical="center"/>
      <protection/>
    </xf>
    <xf numFmtId="3" fontId="17" fillId="0" borderId="66" xfId="0" applyNumberFormat="1" applyFont="1" applyFill="1" applyBorder="1" applyAlignment="1" applyProtection="1">
      <alignment vertical="center"/>
      <protection/>
    </xf>
    <xf numFmtId="3" fontId="17" fillId="0" borderId="33" xfId="0" applyNumberFormat="1" applyFont="1" applyFill="1" applyBorder="1" applyAlignment="1" applyProtection="1">
      <alignment vertical="center"/>
      <protection/>
    </xf>
    <xf numFmtId="3" fontId="17" fillId="0" borderId="116" xfId="0" applyNumberFormat="1" applyFont="1" applyFill="1" applyBorder="1" applyAlignment="1" applyProtection="1">
      <alignment vertical="center"/>
      <protection/>
    </xf>
    <xf numFmtId="3" fontId="17" fillId="0" borderId="65" xfId="0" applyNumberFormat="1" applyFont="1" applyFill="1" applyBorder="1" applyAlignment="1" applyProtection="1">
      <alignment vertical="center"/>
      <protection/>
    </xf>
    <xf numFmtId="3" fontId="17" fillId="0" borderId="119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49" fontId="14" fillId="0" borderId="0" xfId="0" applyNumberFormat="1" applyFont="1" applyBorder="1" applyAlignment="1">
      <alignment horizontal="center" vertical="center"/>
    </xf>
    <xf numFmtId="170" fontId="5" fillId="3" borderId="120" xfId="0" applyNumberFormat="1" applyFont="1" applyFill="1" applyBorder="1" applyAlignment="1" applyProtection="1">
      <alignment horizontal="right" vertical="center" wrapText="1"/>
      <protection/>
    </xf>
    <xf numFmtId="170" fontId="5" fillId="3" borderId="121" xfId="0" applyNumberFormat="1" applyFont="1" applyFill="1" applyBorder="1" applyAlignment="1" applyProtection="1">
      <alignment horizontal="right" vertical="center" wrapText="1"/>
      <protection/>
    </xf>
    <xf numFmtId="170" fontId="0" fillId="10" borderId="29" xfId="0" applyNumberFormat="1" applyFont="1" applyFill="1" applyBorder="1" applyAlignment="1" applyProtection="1">
      <alignment horizontal="right" vertical="center" wrapText="1"/>
      <protection/>
    </xf>
    <xf numFmtId="3" fontId="0" fillId="10" borderId="3" xfId="0" applyNumberFormat="1" applyFont="1" applyFill="1" applyBorder="1" applyAlignment="1" applyProtection="1">
      <alignment horizontal="right" vertical="center" wrapText="1"/>
      <protection/>
    </xf>
    <xf numFmtId="49" fontId="14" fillId="10" borderId="3" xfId="0" applyNumberFormat="1" applyFont="1" applyFill="1" applyBorder="1" applyAlignment="1" applyProtection="1">
      <alignment horizontal="left" vertical="center" wrapText="1"/>
      <protection/>
    </xf>
    <xf numFmtId="170" fontId="5" fillId="0" borderId="0" xfId="0" applyNumberFormat="1" applyFont="1" applyFill="1" applyBorder="1" applyAlignment="1" applyProtection="1">
      <alignment horizontal="right" vertical="center" wrapText="1"/>
      <protection/>
    </xf>
    <xf numFmtId="178" fontId="0" fillId="0" borderId="0" xfId="0" applyNumberFormat="1" applyFont="1" applyFill="1" applyBorder="1" applyAlignment="1">
      <alignment vertical="center"/>
    </xf>
    <xf numFmtId="49" fontId="14" fillId="0" borderId="3" xfId="0" applyNumberFormat="1" applyFont="1" applyFill="1" applyBorder="1" applyAlignment="1" applyProtection="1">
      <alignment horizontal="left" vertical="center" wrapText="1"/>
      <protection/>
    </xf>
    <xf numFmtId="1" fontId="15" fillId="0" borderId="29" xfId="0" applyNumberFormat="1" applyFont="1" applyFill="1" applyBorder="1" applyAlignment="1" applyProtection="1">
      <alignment horizontal="center" vertical="center" wrapText="1"/>
      <protection/>
    </xf>
    <xf numFmtId="49" fontId="15" fillId="0" borderId="29" xfId="0" applyNumberFormat="1" applyFont="1" applyFill="1" applyBorder="1" applyAlignment="1" applyProtection="1">
      <alignment horizontal="center" vertical="center" wrapText="1"/>
      <protection/>
    </xf>
    <xf numFmtId="49" fontId="15" fillId="0" borderId="114" xfId="0" applyNumberFormat="1" applyFont="1" applyFill="1" applyBorder="1" applyAlignment="1" applyProtection="1">
      <alignment horizontal="center" vertical="center" wrapText="1"/>
      <protection/>
    </xf>
    <xf numFmtId="49" fontId="15" fillId="0" borderId="3" xfId="0" applyNumberFormat="1" applyFont="1" applyFill="1" applyBorder="1" applyAlignment="1" applyProtection="1">
      <alignment horizontal="left" vertical="center" wrapText="1"/>
      <protection/>
    </xf>
    <xf numFmtId="3" fontId="15" fillId="0" borderId="3" xfId="0" applyNumberFormat="1" applyFont="1" applyFill="1" applyBorder="1" applyAlignment="1" applyProtection="1">
      <alignment horizontal="center" vertical="center" wrapText="1"/>
      <protection/>
    </xf>
    <xf numFmtId="3" fontId="12" fillId="0" borderId="3" xfId="0" applyNumberFormat="1" applyFont="1" applyFill="1" applyBorder="1" applyAlignment="1" applyProtection="1">
      <alignment horizontal="center" vertical="center" wrapText="1"/>
      <protection/>
    </xf>
    <xf numFmtId="49" fontId="15" fillId="0" borderId="3" xfId="0" applyNumberFormat="1" applyFont="1" applyFill="1" applyBorder="1" applyAlignment="1" applyProtection="1">
      <alignment horizontal="center" vertical="center" wrapText="1"/>
      <protection/>
    </xf>
    <xf numFmtId="49" fontId="33" fillId="0" borderId="3" xfId="0" applyNumberFormat="1" applyFont="1" applyFill="1" applyBorder="1" applyAlignment="1" applyProtection="1">
      <alignment horizontal="left" vertical="center" wrapText="1"/>
      <protection/>
    </xf>
    <xf numFmtId="3" fontId="12" fillId="0" borderId="3" xfId="0" applyNumberFormat="1" applyFont="1" applyFill="1" applyBorder="1" applyAlignment="1" applyProtection="1">
      <alignment horizontal="right" vertical="center" wrapText="1"/>
      <protection/>
    </xf>
    <xf numFmtId="3" fontId="12" fillId="0" borderId="4" xfId="0" applyNumberFormat="1" applyFont="1" applyFill="1" applyBorder="1" applyAlignment="1" applyProtection="1">
      <alignment horizontal="right" vertical="center" wrapText="1"/>
      <protection/>
    </xf>
    <xf numFmtId="170" fontId="12" fillId="0" borderId="89" xfId="0" applyNumberFormat="1" applyFont="1" applyFill="1" applyBorder="1" applyAlignment="1" applyProtection="1">
      <alignment horizontal="right" vertical="center" wrapText="1"/>
      <protection/>
    </xf>
    <xf numFmtId="170" fontId="15" fillId="10" borderId="29" xfId="0" applyNumberFormat="1" applyFont="1" applyFill="1" applyBorder="1" applyAlignment="1" applyProtection="1">
      <alignment horizontal="right" vertical="center" wrapText="1"/>
      <protection/>
    </xf>
    <xf numFmtId="3" fontId="15" fillId="10" borderId="3" xfId="0" applyNumberFormat="1" applyFont="1" applyFill="1" applyBorder="1" applyAlignment="1" applyProtection="1">
      <alignment horizontal="right" vertical="center" wrapText="1"/>
      <protection/>
    </xf>
    <xf numFmtId="49" fontId="33" fillId="10" borderId="3" xfId="0" applyNumberFormat="1" applyFont="1" applyFill="1" applyBorder="1" applyAlignment="1" applyProtection="1">
      <alignment horizontal="left" vertical="center" wrapText="1"/>
      <protection/>
    </xf>
    <xf numFmtId="10" fontId="12" fillId="0" borderId="88" xfId="0" applyNumberFormat="1" applyFont="1" applyFill="1" applyBorder="1" applyAlignment="1" applyProtection="1">
      <alignment horizontal="right" vertical="center" wrapText="1"/>
      <protection/>
    </xf>
    <xf numFmtId="3" fontId="12" fillId="0" borderId="115" xfId="0" applyNumberFormat="1" applyFont="1" applyFill="1" applyBorder="1" applyAlignment="1" applyProtection="1">
      <alignment horizontal="right" vertical="center" wrapText="1"/>
      <protection/>
    </xf>
    <xf numFmtId="3" fontId="12" fillId="0" borderId="33" xfId="0" applyNumberFormat="1" applyFont="1" applyFill="1" applyBorder="1" applyAlignment="1" applyProtection="1">
      <alignment horizontal="right" vertical="center" wrapText="1"/>
      <protection/>
    </xf>
    <xf numFmtId="10" fontId="12" fillId="0" borderId="64" xfId="0" applyNumberFormat="1" applyFont="1" applyFill="1" applyBorder="1" applyAlignment="1" applyProtection="1">
      <alignment horizontal="right" vertical="center" wrapText="1"/>
      <protection/>
    </xf>
    <xf numFmtId="3" fontId="12" fillId="0" borderId="116" xfId="0" applyNumberFormat="1" applyFont="1" applyFill="1" applyBorder="1" applyAlignment="1" applyProtection="1">
      <alignment horizontal="right" vertical="center" wrapText="1"/>
      <protection/>
    </xf>
    <xf numFmtId="165" fontId="12" fillId="0" borderId="33" xfId="0" applyNumberFormat="1" applyFont="1" applyFill="1" applyBorder="1" applyAlignment="1" applyProtection="1">
      <alignment vertical="center" wrapText="1"/>
      <protection/>
    </xf>
    <xf numFmtId="165" fontId="12" fillId="0" borderId="64" xfId="0" applyNumberFormat="1" applyFont="1" applyFill="1" applyBorder="1" applyAlignment="1" applyProtection="1">
      <alignment vertical="center" wrapText="1"/>
      <protection/>
    </xf>
    <xf numFmtId="165" fontId="12" fillId="0" borderId="116" xfId="0" applyNumberFormat="1" applyFont="1" applyFill="1" applyBorder="1" applyAlignment="1" applyProtection="1">
      <alignment horizontal="center" vertical="center" wrapText="1"/>
      <protection/>
    </xf>
    <xf numFmtId="3" fontId="12" fillId="0" borderId="117" xfId="0" applyNumberFormat="1" applyFont="1" applyFill="1" applyBorder="1" applyAlignment="1" applyProtection="1">
      <alignment horizontal="right" vertical="center" wrapText="1"/>
      <protection/>
    </xf>
    <xf numFmtId="9" fontId="12" fillId="0" borderId="33" xfId="0" applyNumberFormat="1" applyFont="1" applyFill="1" applyBorder="1" applyAlignment="1" applyProtection="1">
      <alignment vertical="center" shrinkToFit="1"/>
      <protection/>
    </xf>
    <xf numFmtId="0" fontId="12" fillId="0" borderId="64" xfId="0" applyNumberFormat="1" applyFont="1" applyFill="1" applyBorder="1" applyAlignment="1" applyProtection="1">
      <alignment vertical="center"/>
      <protection/>
    </xf>
    <xf numFmtId="3" fontId="12" fillId="0" borderId="64" xfId="0" applyNumberFormat="1" applyFont="1" applyFill="1" applyBorder="1" applyAlignment="1" applyProtection="1">
      <alignment vertical="center" shrinkToFit="1"/>
      <protection/>
    </xf>
    <xf numFmtId="9" fontId="12" fillId="0" borderId="64" xfId="0" applyNumberFormat="1" applyFont="1" applyFill="1" applyBorder="1" applyAlignment="1" applyProtection="1">
      <alignment vertical="center" shrinkToFit="1"/>
      <protection/>
    </xf>
    <xf numFmtId="165" fontId="12" fillId="0" borderId="64" xfId="0" applyNumberFormat="1" applyFont="1" applyFill="1" applyBorder="1" applyAlignment="1" applyProtection="1">
      <alignment vertical="center" wrapText="1" shrinkToFit="1"/>
      <protection/>
    </xf>
    <xf numFmtId="3" fontId="12" fillId="0" borderId="64" xfId="0" applyNumberFormat="1" applyFont="1" applyFill="1" applyBorder="1" applyAlignment="1" applyProtection="1">
      <alignment vertical="center" wrapText="1" shrinkToFit="1"/>
      <protection/>
    </xf>
    <xf numFmtId="9" fontId="12" fillId="0" borderId="64" xfId="0" applyNumberFormat="1" applyFont="1" applyFill="1" applyBorder="1" applyAlignment="1" applyProtection="1">
      <alignment vertical="center" wrapText="1" shrinkToFit="1"/>
      <protection/>
    </xf>
    <xf numFmtId="165" fontId="12" fillId="0" borderId="64" xfId="0" applyNumberFormat="1" applyFont="1" applyFill="1" applyBorder="1" applyAlignment="1" applyProtection="1">
      <alignment horizontal="center" vertical="center" wrapText="1" shrinkToFit="1"/>
      <protection/>
    </xf>
    <xf numFmtId="10" fontId="12" fillId="0" borderId="64" xfId="0" applyNumberFormat="1" applyFont="1" applyFill="1" applyBorder="1" applyAlignment="1" applyProtection="1">
      <alignment vertical="center" shrinkToFit="1"/>
      <protection/>
    </xf>
    <xf numFmtId="0" fontId="12" fillId="0" borderId="64" xfId="0" applyNumberFormat="1" applyFont="1" applyFill="1" applyBorder="1" applyAlignment="1" applyProtection="1">
      <alignment horizontal="center" vertical="center" shrinkToFit="1"/>
      <protection/>
    </xf>
    <xf numFmtId="165" fontId="12" fillId="0" borderId="66" xfId="0" applyNumberFormat="1" applyFont="1" applyFill="1" applyBorder="1" applyAlignment="1" applyProtection="1">
      <alignment vertical="center" shrinkToFit="1"/>
      <protection/>
    </xf>
    <xf numFmtId="9" fontId="12" fillId="0" borderId="33" xfId="0" applyNumberFormat="1" applyFont="1" applyFill="1" applyBorder="1" applyAlignment="1" applyProtection="1">
      <alignment horizontal="center" vertical="center" shrinkToFit="1"/>
      <protection/>
    </xf>
    <xf numFmtId="165" fontId="12" fillId="0" borderId="64" xfId="0" applyNumberFormat="1" applyFont="1" applyFill="1" applyBorder="1" applyAlignment="1" applyProtection="1">
      <alignment vertical="center"/>
      <protection/>
    </xf>
    <xf numFmtId="165" fontId="12" fillId="0" borderId="116" xfId="0" applyNumberFormat="1" applyFont="1" applyFill="1" applyBorder="1" applyAlignment="1" applyProtection="1">
      <alignment vertical="center" shrinkToFit="1"/>
      <protection/>
    </xf>
    <xf numFmtId="165" fontId="12" fillId="0" borderId="33" xfId="0" applyNumberFormat="1" applyFont="1" applyFill="1" applyBorder="1" applyAlignment="1" applyProtection="1">
      <alignment vertical="center" shrinkToFit="1"/>
      <protection/>
    </xf>
    <xf numFmtId="3" fontId="12" fillId="0" borderId="65" xfId="0" applyNumberFormat="1" applyFont="1" applyFill="1" applyBorder="1" applyAlignment="1" applyProtection="1">
      <alignment vertical="center" shrinkToFit="1"/>
      <protection/>
    </xf>
    <xf numFmtId="179" fontId="12" fillId="0" borderId="64" xfId="0" applyNumberFormat="1" applyFont="1" applyFill="1" applyBorder="1" applyAlignment="1" applyProtection="1">
      <alignment vertical="center" shrinkToFit="1"/>
      <protection/>
    </xf>
    <xf numFmtId="179" fontId="12" fillId="0" borderId="66" xfId="0" applyNumberFormat="1" applyFont="1" applyFill="1" applyBorder="1" applyAlignment="1" applyProtection="1">
      <alignment vertical="center" shrinkToFit="1"/>
      <protection/>
    </xf>
    <xf numFmtId="3" fontId="12" fillId="0" borderId="116" xfId="0" applyNumberFormat="1" applyFont="1" applyFill="1" applyBorder="1" applyAlignment="1" applyProtection="1">
      <alignment vertical="center" shrinkToFit="1"/>
      <protection/>
    </xf>
    <xf numFmtId="49" fontId="12" fillId="0" borderId="33" xfId="0" applyNumberFormat="1" applyFont="1" applyFill="1" applyBorder="1" applyAlignment="1" applyProtection="1">
      <alignment vertical="center" shrinkToFit="1"/>
      <protection/>
    </xf>
    <xf numFmtId="0" fontId="12" fillId="0" borderId="33" xfId="0" applyFont="1" applyFill="1" applyBorder="1" applyAlignment="1" applyProtection="1">
      <alignment vertical="center" wrapText="1" shrinkToFit="1"/>
      <protection/>
    </xf>
    <xf numFmtId="3" fontId="12" fillId="0" borderId="64" xfId="0" applyNumberFormat="1" applyFont="1" applyFill="1" applyBorder="1" applyAlignment="1" applyProtection="1">
      <alignment vertical="center" wrapText="1"/>
      <protection/>
    </xf>
    <xf numFmtId="10" fontId="12" fillId="0" borderId="64" xfId="0" applyNumberFormat="1" applyFont="1" applyFill="1" applyBorder="1" applyAlignment="1" applyProtection="1">
      <alignment vertical="center" wrapText="1"/>
      <protection/>
    </xf>
    <xf numFmtId="3" fontId="12" fillId="0" borderId="116" xfId="0" applyNumberFormat="1" applyFont="1" applyFill="1" applyBorder="1" applyAlignment="1" applyProtection="1">
      <alignment vertical="center" wrapText="1"/>
      <protection/>
    </xf>
    <xf numFmtId="3" fontId="12" fillId="0" borderId="67" xfId="0" applyNumberFormat="1" applyFont="1" applyFill="1" applyBorder="1" applyAlignment="1" applyProtection="1">
      <alignment vertical="center" shrinkToFit="1"/>
      <protection/>
    </xf>
    <xf numFmtId="49" fontId="15" fillId="0" borderId="110" xfId="0" applyNumberFormat="1" applyFont="1" applyFill="1" applyBorder="1" applyAlignment="1" applyProtection="1">
      <alignment vertical="center" wrapText="1"/>
      <protection/>
    </xf>
    <xf numFmtId="3" fontId="15" fillId="0" borderId="68" xfId="0" applyNumberFormat="1" applyFont="1" applyFill="1" applyBorder="1" applyAlignment="1" applyProtection="1">
      <alignment vertical="center"/>
      <protection/>
    </xf>
    <xf numFmtId="3" fontId="15" fillId="0" borderId="69" xfId="0" applyNumberFormat="1" applyFont="1" applyFill="1" applyBorder="1" applyAlignment="1" applyProtection="1">
      <alignment vertical="center"/>
      <protection/>
    </xf>
    <xf numFmtId="179" fontId="15" fillId="0" borderId="70" xfId="0" applyNumberFormat="1" applyFont="1" applyFill="1" applyBorder="1" applyAlignment="1" applyProtection="1">
      <alignment vertical="center" shrinkToFit="1"/>
      <protection/>
    </xf>
    <xf numFmtId="3" fontId="12" fillId="0" borderId="65" xfId="0" applyNumberFormat="1" applyFont="1" applyFill="1" applyBorder="1" applyAlignment="1" applyProtection="1">
      <alignment vertical="center"/>
      <protection/>
    </xf>
    <xf numFmtId="3" fontId="12" fillId="0" borderId="118" xfId="0" applyNumberFormat="1" applyFont="1" applyFill="1" applyBorder="1" applyAlignment="1" applyProtection="1">
      <alignment vertical="center"/>
      <protection/>
    </xf>
    <xf numFmtId="49" fontId="12" fillId="0" borderId="71" xfId="0" applyNumberFormat="1" applyFont="1" applyFill="1" applyBorder="1" applyAlignment="1" applyProtection="1">
      <alignment vertical="center"/>
      <protection/>
    </xf>
    <xf numFmtId="3" fontId="12" fillId="0" borderId="70" xfId="0" applyNumberFormat="1" applyFont="1" applyFill="1" applyBorder="1" applyAlignment="1" applyProtection="1">
      <alignment vertical="center"/>
      <protection/>
    </xf>
    <xf numFmtId="3" fontId="15" fillId="0" borderId="65" xfId="0" applyNumberFormat="1" applyFont="1" applyFill="1" applyBorder="1" applyAlignment="1" applyProtection="1">
      <alignment vertical="center"/>
      <protection/>
    </xf>
    <xf numFmtId="3" fontId="15" fillId="0" borderId="64" xfId="0" applyNumberFormat="1" applyFont="1" applyFill="1" applyBorder="1" applyAlignment="1" applyProtection="1">
      <alignment vertical="center"/>
      <protection/>
    </xf>
    <xf numFmtId="3" fontId="12" fillId="0" borderId="64" xfId="0" applyNumberFormat="1" applyFont="1" applyFill="1" applyBorder="1" applyAlignment="1" applyProtection="1">
      <alignment vertical="center"/>
      <protection/>
    </xf>
    <xf numFmtId="3" fontId="12" fillId="0" borderId="116" xfId="0" applyNumberFormat="1" applyFont="1" applyFill="1" applyBorder="1" applyAlignment="1" applyProtection="1">
      <alignment vertical="center"/>
      <protection/>
    </xf>
    <xf numFmtId="3" fontId="12" fillId="0" borderId="33" xfId="0" applyNumberFormat="1" applyFont="1" applyFill="1" applyBorder="1" applyAlignment="1" applyProtection="1">
      <alignment vertical="center"/>
      <protection/>
    </xf>
    <xf numFmtId="3" fontId="12" fillId="0" borderId="66" xfId="0" applyNumberFormat="1" applyFont="1" applyFill="1" applyBorder="1" applyAlignment="1" applyProtection="1">
      <alignment vertical="center"/>
      <protection/>
    </xf>
    <xf numFmtId="3" fontId="34" fillId="0" borderId="33" xfId="0" applyNumberFormat="1" applyFont="1" applyFill="1" applyBorder="1" applyAlignment="1" applyProtection="1">
      <alignment horizontal="left" vertical="center"/>
      <protection/>
    </xf>
    <xf numFmtId="3" fontId="34" fillId="0" borderId="64" xfId="0" applyNumberFormat="1" applyFont="1" applyFill="1" applyBorder="1" applyAlignment="1" applyProtection="1">
      <alignment vertical="center"/>
      <protection/>
    </xf>
    <xf numFmtId="3" fontId="34" fillId="0" borderId="66" xfId="0" applyNumberFormat="1" applyFont="1" applyFill="1" applyBorder="1" applyAlignment="1" applyProtection="1">
      <alignment vertical="center"/>
      <protection/>
    </xf>
    <xf numFmtId="3" fontId="34" fillId="0" borderId="33" xfId="0" applyNumberFormat="1" applyFont="1" applyFill="1" applyBorder="1" applyAlignment="1" applyProtection="1">
      <alignment vertical="center"/>
      <protection/>
    </xf>
    <xf numFmtId="3" fontId="34" fillId="0" borderId="116" xfId="0" applyNumberFormat="1" applyFont="1" applyFill="1" applyBorder="1" applyAlignment="1" applyProtection="1">
      <alignment vertical="center"/>
      <protection/>
    </xf>
    <xf numFmtId="3" fontId="34" fillId="0" borderId="65" xfId="0" applyNumberFormat="1" applyFont="1" applyFill="1" applyBorder="1" applyAlignment="1" applyProtection="1">
      <alignment vertical="center"/>
      <protection/>
    </xf>
    <xf numFmtId="3" fontId="34" fillId="0" borderId="119" xfId="0" applyNumberFormat="1" applyFont="1" applyFill="1" applyBorder="1" applyAlignment="1" applyProtection="1">
      <alignment vertical="center"/>
      <protection/>
    </xf>
    <xf numFmtId="0" fontId="15" fillId="0" borderId="16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3" fontId="13" fillId="0" borderId="3" xfId="0" applyNumberFormat="1" applyFont="1" applyFill="1" applyBorder="1" applyAlignment="1" applyProtection="1">
      <alignment horizontal="center" vertical="center" wrapText="1"/>
      <protection/>
    </xf>
    <xf numFmtId="49" fontId="35" fillId="0" borderId="114" xfId="0" applyNumberFormat="1" applyFont="1" applyFill="1" applyBorder="1" applyAlignment="1" applyProtection="1">
      <alignment horizontal="center" vertical="center" wrapText="1"/>
      <protection/>
    </xf>
    <xf numFmtId="1" fontId="35" fillId="0" borderId="29" xfId="0" applyNumberFormat="1" applyFont="1" applyFill="1" applyBorder="1" applyAlignment="1" applyProtection="1">
      <alignment horizontal="center" vertical="center" wrapText="1"/>
      <protection/>
    </xf>
    <xf numFmtId="49" fontId="35" fillId="0" borderId="29" xfId="0" applyNumberFormat="1" applyFont="1" applyFill="1" applyBorder="1" applyAlignment="1" applyProtection="1">
      <alignment horizontal="center" vertical="center" wrapText="1"/>
      <protection/>
    </xf>
    <xf numFmtId="49" fontId="35" fillId="0" borderId="3" xfId="0" applyNumberFormat="1" applyFont="1" applyFill="1" applyBorder="1" applyAlignment="1" applyProtection="1">
      <alignment horizontal="left" vertical="center" wrapText="1"/>
      <protection/>
    </xf>
    <xf numFmtId="3" fontId="35" fillId="0" borderId="3" xfId="0" applyNumberFormat="1" applyFont="1" applyFill="1" applyBorder="1" applyAlignment="1" applyProtection="1">
      <alignment horizontal="center" vertical="center" wrapText="1"/>
      <protection/>
    </xf>
    <xf numFmtId="3" fontId="36" fillId="0" borderId="3" xfId="0" applyNumberFormat="1" applyFont="1" applyFill="1" applyBorder="1" applyAlignment="1" applyProtection="1">
      <alignment horizontal="center" vertical="center" wrapText="1"/>
      <protection/>
    </xf>
    <xf numFmtId="49" fontId="35" fillId="0" borderId="3" xfId="0" applyNumberFormat="1" applyFont="1" applyFill="1" applyBorder="1" applyAlignment="1" applyProtection="1">
      <alignment horizontal="center" vertical="center" wrapText="1"/>
      <protection/>
    </xf>
    <xf numFmtId="49" fontId="37" fillId="0" borderId="3" xfId="0" applyNumberFormat="1" applyFont="1" applyFill="1" applyBorder="1" applyAlignment="1" applyProtection="1">
      <alignment horizontal="left" vertical="center" wrapText="1"/>
      <protection/>
    </xf>
    <xf numFmtId="3" fontId="36" fillId="0" borderId="3" xfId="0" applyNumberFormat="1" applyFont="1" applyFill="1" applyBorder="1" applyAlignment="1" applyProtection="1">
      <alignment horizontal="right" vertical="center" wrapText="1"/>
      <protection/>
    </xf>
    <xf numFmtId="3" fontId="36" fillId="0" borderId="4" xfId="0" applyNumberFormat="1" applyFont="1" applyFill="1" applyBorder="1" applyAlignment="1" applyProtection="1">
      <alignment horizontal="right" vertical="center" wrapText="1"/>
      <protection/>
    </xf>
    <xf numFmtId="170" fontId="36" fillId="0" borderId="89" xfId="0" applyNumberFormat="1" applyFont="1" applyFill="1" applyBorder="1" applyAlignment="1" applyProtection="1">
      <alignment horizontal="right" vertical="center" wrapText="1"/>
      <protection/>
    </xf>
    <xf numFmtId="170" fontId="35" fillId="0" borderId="29" xfId="0" applyNumberFormat="1" applyFont="1" applyFill="1" applyBorder="1" applyAlignment="1" applyProtection="1">
      <alignment horizontal="right" vertical="center" wrapText="1"/>
      <protection/>
    </xf>
    <xf numFmtId="3" fontId="35" fillId="0" borderId="3" xfId="0" applyNumberFormat="1" applyFont="1" applyFill="1" applyBorder="1" applyAlignment="1" applyProtection="1">
      <alignment horizontal="right" vertical="center" wrapText="1"/>
      <protection/>
    </xf>
    <xf numFmtId="10" fontId="36" fillId="0" borderId="88" xfId="0" applyNumberFormat="1" applyFont="1" applyFill="1" applyBorder="1" applyAlignment="1" applyProtection="1">
      <alignment horizontal="right" vertical="center" wrapText="1"/>
      <protection/>
    </xf>
    <xf numFmtId="3" fontId="36" fillId="0" borderId="115" xfId="0" applyNumberFormat="1" applyFont="1" applyFill="1" applyBorder="1" applyAlignment="1" applyProtection="1">
      <alignment horizontal="right" vertical="center" wrapText="1"/>
      <protection/>
    </xf>
    <xf numFmtId="3" fontId="36" fillId="0" borderId="33" xfId="0" applyNumberFormat="1" applyFont="1" applyFill="1" applyBorder="1" applyAlignment="1" applyProtection="1">
      <alignment horizontal="right" vertical="center" wrapText="1"/>
      <protection/>
    </xf>
    <xf numFmtId="10" fontId="36" fillId="0" borderId="64" xfId="0" applyNumberFormat="1" applyFont="1" applyFill="1" applyBorder="1" applyAlignment="1" applyProtection="1">
      <alignment horizontal="right" vertical="center" wrapText="1"/>
      <protection/>
    </xf>
    <xf numFmtId="3" fontId="36" fillId="0" borderId="116" xfId="0" applyNumberFormat="1" applyFont="1" applyFill="1" applyBorder="1" applyAlignment="1" applyProtection="1">
      <alignment horizontal="right" vertical="center" wrapText="1"/>
      <protection/>
    </xf>
    <xf numFmtId="165" fontId="36" fillId="0" borderId="33" xfId="0" applyNumberFormat="1" applyFont="1" applyFill="1" applyBorder="1" applyAlignment="1" applyProtection="1">
      <alignment vertical="center" wrapText="1"/>
      <protection/>
    </xf>
    <xf numFmtId="165" fontId="36" fillId="0" borderId="64" xfId="0" applyNumberFormat="1" applyFont="1" applyFill="1" applyBorder="1" applyAlignment="1" applyProtection="1">
      <alignment vertical="center" wrapText="1"/>
      <protection/>
    </xf>
    <xf numFmtId="165" fontId="36" fillId="0" borderId="116" xfId="0" applyNumberFormat="1" applyFont="1" applyFill="1" applyBorder="1" applyAlignment="1" applyProtection="1">
      <alignment horizontal="center" vertical="center" wrapText="1"/>
      <protection/>
    </xf>
    <xf numFmtId="3" fontId="36" fillId="0" borderId="117" xfId="0" applyNumberFormat="1" applyFont="1" applyFill="1" applyBorder="1" applyAlignment="1" applyProtection="1">
      <alignment horizontal="right" vertical="center" wrapText="1"/>
      <protection/>
    </xf>
    <xf numFmtId="9" fontId="36" fillId="0" borderId="33" xfId="0" applyNumberFormat="1" applyFont="1" applyFill="1" applyBorder="1" applyAlignment="1" applyProtection="1">
      <alignment vertical="center" shrinkToFit="1"/>
      <protection/>
    </xf>
    <xf numFmtId="0" fontId="36" fillId="0" borderId="64" xfId="0" applyNumberFormat="1" applyFont="1" applyFill="1" applyBorder="1" applyAlignment="1" applyProtection="1">
      <alignment vertical="center"/>
      <protection/>
    </xf>
    <xf numFmtId="3" fontId="36" fillId="0" borderId="64" xfId="0" applyNumberFormat="1" applyFont="1" applyFill="1" applyBorder="1" applyAlignment="1" applyProtection="1">
      <alignment vertical="center" shrinkToFit="1"/>
      <protection/>
    </xf>
    <xf numFmtId="9" fontId="36" fillId="0" borderId="64" xfId="0" applyNumberFormat="1" applyFont="1" applyFill="1" applyBorder="1" applyAlignment="1" applyProtection="1">
      <alignment vertical="center" shrinkToFit="1"/>
      <protection/>
    </xf>
    <xf numFmtId="165" fontId="36" fillId="0" borderId="64" xfId="0" applyNumberFormat="1" applyFont="1" applyFill="1" applyBorder="1" applyAlignment="1" applyProtection="1">
      <alignment vertical="center" wrapText="1" shrinkToFit="1"/>
      <protection/>
    </xf>
    <xf numFmtId="3" fontId="36" fillId="0" borderId="64" xfId="0" applyNumberFormat="1" applyFont="1" applyFill="1" applyBorder="1" applyAlignment="1" applyProtection="1">
      <alignment vertical="center" wrapText="1" shrinkToFit="1"/>
      <protection/>
    </xf>
    <xf numFmtId="9" fontId="36" fillId="0" borderId="64" xfId="0" applyNumberFormat="1" applyFont="1" applyFill="1" applyBorder="1" applyAlignment="1" applyProtection="1">
      <alignment vertical="center" wrapText="1" shrinkToFit="1"/>
      <protection/>
    </xf>
    <xf numFmtId="165" fontId="36" fillId="0" borderId="64" xfId="0" applyNumberFormat="1" applyFont="1" applyFill="1" applyBorder="1" applyAlignment="1" applyProtection="1">
      <alignment horizontal="center" vertical="center" wrapText="1" shrinkToFit="1"/>
      <protection/>
    </xf>
    <xf numFmtId="10" fontId="36" fillId="0" borderId="64" xfId="0" applyNumberFormat="1" applyFont="1" applyFill="1" applyBorder="1" applyAlignment="1" applyProtection="1">
      <alignment vertical="center" shrinkToFit="1"/>
      <protection/>
    </xf>
    <xf numFmtId="0" fontId="36" fillId="0" borderId="64" xfId="0" applyNumberFormat="1" applyFont="1" applyFill="1" applyBorder="1" applyAlignment="1" applyProtection="1">
      <alignment horizontal="center" vertical="center" shrinkToFit="1"/>
      <protection/>
    </xf>
    <xf numFmtId="165" fontId="36" fillId="0" borderId="66" xfId="0" applyNumberFormat="1" applyFont="1" applyFill="1" applyBorder="1" applyAlignment="1" applyProtection="1">
      <alignment vertical="center" shrinkToFit="1"/>
      <protection/>
    </xf>
    <xf numFmtId="9" fontId="36" fillId="0" borderId="33" xfId="0" applyNumberFormat="1" applyFont="1" applyFill="1" applyBorder="1" applyAlignment="1" applyProtection="1">
      <alignment horizontal="center" vertical="center" shrinkToFit="1"/>
      <protection/>
    </xf>
    <xf numFmtId="165" fontId="36" fillId="0" borderId="64" xfId="0" applyNumberFormat="1" applyFont="1" applyFill="1" applyBorder="1" applyAlignment="1" applyProtection="1">
      <alignment vertical="center"/>
      <protection/>
    </xf>
    <xf numFmtId="165" fontId="36" fillId="0" borderId="116" xfId="0" applyNumberFormat="1" applyFont="1" applyFill="1" applyBorder="1" applyAlignment="1" applyProtection="1">
      <alignment vertical="center" shrinkToFit="1"/>
      <protection/>
    </xf>
    <xf numFmtId="165" fontId="36" fillId="0" borderId="33" xfId="0" applyNumberFormat="1" applyFont="1" applyFill="1" applyBorder="1" applyAlignment="1" applyProtection="1">
      <alignment vertical="center" shrinkToFit="1"/>
      <protection/>
    </xf>
    <xf numFmtId="3" fontId="36" fillId="0" borderId="65" xfId="0" applyNumberFormat="1" applyFont="1" applyFill="1" applyBorder="1" applyAlignment="1" applyProtection="1">
      <alignment vertical="center" shrinkToFit="1"/>
      <protection/>
    </xf>
    <xf numFmtId="179" fontId="36" fillId="0" borderId="64" xfId="0" applyNumberFormat="1" applyFont="1" applyFill="1" applyBorder="1" applyAlignment="1" applyProtection="1">
      <alignment vertical="center" shrinkToFit="1"/>
      <protection/>
    </xf>
    <xf numFmtId="179" fontId="36" fillId="0" borderId="66" xfId="0" applyNumberFormat="1" applyFont="1" applyFill="1" applyBorder="1" applyAlignment="1" applyProtection="1">
      <alignment vertical="center" shrinkToFit="1"/>
      <protection/>
    </xf>
    <xf numFmtId="3" fontId="36" fillId="0" borderId="116" xfId="0" applyNumberFormat="1" applyFont="1" applyFill="1" applyBorder="1" applyAlignment="1" applyProtection="1">
      <alignment vertical="center" shrinkToFit="1"/>
      <protection/>
    </xf>
    <xf numFmtId="49" fontId="36" fillId="0" borderId="33" xfId="0" applyNumberFormat="1" applyFont="1" applyFill="1" applyBorder="1" applyAlignment="1" applyProtection="1">
      <alignment vertical="center" shrinkToFit="1"/>
      <protection/>
    </xf>
    <xf numFmtId="0" fontId="36" fillId="0" borderId="33" xfId="0" applyFont="1" applyFill="1" applyBorder="1" applyAlignment="1" applyProtection="1">
      <alignment vertical="center" wrapText="1" shrinkToFit="1"/>
      <protection/>
    </xf>
    <xf numFmtId="3" fontId="36" fillId="0" borderId="64" xfId="0" applyNumberFormat="1" applyFont="1" applyFill="1" applyBorder="1" applyAlignment="1" applyProtection="1">
      <alignment vertical="center" wrapText="1"/>
      <protection/>
    </xf>
    <xf numFmtId="10" fontId="36" fillId="0" borderId="64" xfId="0" applyNumberFormat="1" applyFont="1" applyFill="1" applyBorder="1" applyAlignment="1" applyProtection="1">
      <alignment vertical="center" wrapText="1"/>
      <protection/>
    </xf>
    <xf numFmtId="3" fontId="36" fillId="0" borderId="116" xfId="0" applyNumberFormat="1" applyFont="1" applyFill="1" applyBorder="1" applyAlignment="1" applyProtection="1">
      <alignment vertical="center" wrapText="1"/>
      <protection/>
    </xf>
    <xf numFmtId="3" fontId="36" fillId="0" borderId="67" xfId="0" applyNumberFormat="1" applyFont="1" applyFill="1" applyBorder="1" applyAlignment="1" applyProtection="1">
      <alignment vertical="center" shrinkToFit="1"/>
      <protection/>
    </xf>
    <xf numFmtId="49" fontId="35" fillId="0" borderId="110" xfId="0" applyNumberFormat="1" applyFont="1" applyFill="1" applyBorder="1" applyAlignment="1" applyProtection="1">
      <alignment vertical="center" wrapText="1"/>
      <protection/>
    </xf>
    <xf numFmtId="3" fontId="35" fillId="0" borderId="68" xfId="0" applyNumberFormat="1" applyFont="1" applyFill="1" applyBorder="1" applyAlignment="1" applyProtection="1">
      <alignment vertical="center"/>
      <protection/>
    </xf>
    <xf numFmtId="3" fontId="35" fillId="0" borderId="69" xfId="0" applyNumberFormat="1" applyFont="1" applyFill="1" applyBorder="1" applyAlignment="1" applyProtection="1">
      <alignment vertical="center"/>
      <protection/>
    </xf>
    <xf numFmtId="179" fontId="35" fillId="0" borderId="70" xfId="0" applyNumberFormat="1" applyFont="1" applyFill="1" applyBorder="1" applyAlignment="1" applyProtection="1">
      <alignment vertical="center" shrinkToFit="1"/>
      <protection/>
    </xf>
    <xf numFmtId="3" fontId="36" fillId="0" borderId="65" xfId="0" applyNumberFormat="1" applyFont="1" applyFill="1" applyBorder="1" applyAlignment="1" applyProtection="1">
      <alignment vertical="center"/>
      <protection/>
    </xf>
    <xf numFmtId="3" fontId="36" fillId="0" borderId="118" xfId="0" applyNumberFormat="1" applyFont="1" applyFill="1" applyBorder="1" applyAlignment="1" applyProtection="1">
      <alignment vertical="center"/>
      <protection/>
    </xf>
    <xf numFmtId="49" fontId="36" fillId="0" borderId="71" xfId="0" applyNumberFormat="1" applyFont="1" applyFill="1" applyBorder="1" applyAlignment="1" applyProtection="1">
      <alignment vertical="center"/>
      <protection/>
    </xf>
    <xf numFmtId="3" fontId="36" fillId="0" borderId="70" xfId="0" applyNumberFormat="1" applyFont="1" applyFill="1" applyBorder="1" applyAlignment="1" applyProtection="1">
      <alignment vertical="center"/>
      <protection/>
    </xf>
    <xf numFmtId="3" fontId="35" fillId="0" borderId="65" xfId="0" applyNumberFormat="1" applyFont="1" applyFill="1" applyBorder="1" applyAlignment="1" applyProtection="1">
      <alignment vertical="center"/>
      <protection/>
    </xf>
    <xf numFmtId="3" fontId="35" fillId="0" borderId="64" xfId="0" applyNumberFormat="1" applyFont="1" applyFill="1" applyBorder="1" applyAlignment="1" applyProtection="1">
      <alignment vertical="center"/>
      <protection/>
    </xf>
    <xf numFmtId="3" fontId="36" fillId="0" borderId="64" xfId="0" applyNumberFormat="1" applyFont="1" applyFill="1" applyBorder="1" applyAlignment="1" applyProtection="1">
      <alignment vertical="center"/>
      <protection/>
    </xf>
    <xf numFmtId="3" fontId="36" fillId="0" borderId="116" xfId="0" applyNumberFormat="1" applyFont="1" applyFill="1" applyBorder="1" applyAlignment="1" applyProtection="1">
      <alignment vertical="center"/>
      <protection/>
    </xf>
    <xf numFmtId="3" fontId="36" fillId="0" borderId="33" xfId="0" applyNumberFormat="1" applyFont="1" applyFill="1" applyBorder="1" applyAlignment="1" applyProtection="1">
      <alignment vertical="center"/>
      <protection/>
    </xf>
    <xf numFmtId="3" fontId="36" fillId="0" borderId="66" xfId="0" applyNumberFormat="1" applyFont="1" applyFill="1" applyBorder="1" applyAlignment="1" applyProtection="1">
      <alignment vertical="center"/>
      <protection/>
    </xf>
    <xf numFmtId="3" fontId="38" fillId="0" borderId="33" xfId="0" applyNumberFormat="1" applyFont="1" applyFill="1" applyBorder="1" applyAlignment="1" applyProtection="1">
      <alignment horizontal="left" vertical="center"/>
      <protection/>
    </xf>
    <xf numFmtId="3" fontId="38" fillId="0" borderId="64" xfId="0" applyNumberFormat="1" applyFont="1" applyFill="1" applyBorder="1" applyAlignment="1" applyProtection="1">
      <alignment vertical="center"/>
      <protection/>
    </xf>
    <xf numFmtId="3" fontId="38" fillId="0" borderId="66" xfId="0" applyNumberFormat="1" applyFont="1" applyFill="1" applyBorder="1" applyAlignment="1" applyProtection="1">
      <alignment vertical="center"/>
      <protection/>
    </xf>
    <xf numFmtId="3" fontId="38" fillId="0" borderId="33" xfId="0" applyNumberFormat="1" applyFont="1" applyFill="1" applyBorder="1" applyAlignment="1" applyProtection="1">
      <alignment vertical="center"/>
      <protection/>
    </xf>
    <xf numFmtId="3" fontId="38" fillId="0" borderId="116" xfId="0" applyNumberFormat="1" applyFont="1" applyFill="1" applyBorder="1" applyAlignment="1" applyProtection="1">
      <alignment vertical="center"/>
      <protection/>
    </xf>
    <xf numFmtId="3" fontId="38" fillId="0" borderId="65" xfId="0" applyNumberFormat="1" applyFont="1" applyFill="1" applyBorder="1" applyAlignment="1" applyProtection="1">
      <alignment vertical="center"/>
      <protection/>
    </xf>
    <xf numFmtId="3" fontId="38" fillId="0" borderId="119" xfId="0" applyNumberFormat="1" applyFont="1" applyFill="1" applyBorder="1" applyAlignment="1" applyProtection="1">
      <alignment vertical="center"/>
      <protection/>
    </xf>
    <xf numFmtId="0" fontId="35" fillId="0" borderId="16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 wrapText="1"/>
      <protection/>
    </xf>
    <xf numFmtId="3" fontId="1" fillId="0" borderId="3" xfId="0" applyNumberFormat="1" applyFont="1" applyFill="1" applyBorder="1" applyAlignment="1" applyProtection="1">
      <alignment horizontal="right" vertical="center" wrapText="1"/>
      <protection/>
    </xf>
    <xf numFmtId="49" fontId="1" fillId="3" borderId="122" xfId="0" applyNumberFormat="1" applyFont="1" applyFill="1" applyBorder="1" applyAlignment="1" applyProtection="1">
      <alignment horizontal="left" vertical="center"/>
      <protection/>
    </xf>
    <xf numFmtId="3" fontId="1" fillId="3" borderId="123" xfId="0" applyNumberFormat="1" applyFont="1" applyFill="1" applyBorder="1" applyAlignment="1" applyProtection="1">
      <alignment horizontal="right" vertical="center"/>
      <protection/>
    </xf>
    <xf numFmtId="3" fontId="12" fillId="11" borderId="124" xfId="0" applyNumberFormat="1" applyFont="1" applyFill="1" applyBorder="1" applyAlignment="1" applyProtection="1">
      <alignment horizontal="center" vertical="center" wrapText="1"/>
      <protection/>
    </xf>
    <xf numFmtId="3" fontId="12" fillId="11" borderId="125" xfId="0" applyNumberFormat="1" applyFont="1" applyFill="1" applyBorder="1" applyAlignment="1" applyProtection="1">
      <alignment horizontal="center" vertical="center" wrapText="1"/>
      <protection/>
    </xf>
    <xf numFmtId="3" fontId="14" fillId="3" borderId="126" xfId="0" applyNumberFormat="1" applyFont="1" applyFill="1" applyBorder="1" applyAlignment="1" applyProtection="1">
      <alignment horizontal="center" vertical="center" wrapText="1"/>
      <protection/>
    </xf>
    <xf numFmtId="3" fontId="14" fillId="3" borderId="127" xfId="0" applyNumberFormat="1" applyFont="1" applyFill="1" applyBorder="1" applyAlignment="1" applyProtection="1">
      <alignment horizontal="center" vertical="center" wrapText="1"/>
      <protection/>
    </xf>
    <xf numFmtId="3" fontId="14" fillId="3" borderId="128" xfId="0" applyNumberFormat="1" applyFont="1" applyFill="1" applyBorder="1" applyAlignment="1" applyProtection="1">
      <alignment horizontal="center" vertical="center" wrapText="1"/>
      <protection/>
    </xf>
    <xf numFmtId="3" fontId="14" fillId="3" borderId="129" xfId="0" applyNumberFormat="1" applyFont="1" applyFill="1" applyBorder="1" applyAlignment="1" applyProtection="1">
      <alignment horizontal="center" vertical="center" wrapText="1"/>
      <protection/>
    </xf>
    <xf numFmtId="3" fontId="14" fillId="3" borderId="130" xfId="0" applyNumberFormat="1" applyFont="1" applyFill="1" applyBorder="1" applyAlignment="1" applyProtection="1">
      <alignment horizontal="center" vertical="center" wrapText="1"/>
      <protection/>
    </xf>
    <xf numFmtId="3" fontId="14" fillId="3" borderId="131" xfId="0" applyNumberFormat="1" applyFont="1" applyFill="1" applyBorder="1" applyAlignment="1" applyProtection="1">
      <alignment horizontal="center" vertical="center" wrapText="1"/>
      <protection/>
    </xf>
    <xf numFmtId="3" fontId="12" fillId="11" borderId="132" xfId="0" applyNumberFormat="1" applyFont="1" applyFill="1" applyBorder="1" applyAlignment="1" applyProtection="1">
      <alignment horizontal="center" vertical="center" wrapText="1"/>
      <protection/>
    </xf>
    <xf numFmtId="3" fontId="5" fillId="11" borderId="133" xfId="0" applyNumberFormat="1" applyFont="1" applyFill="1" applyBorder="1" applyAlignment="1" applyProtection="1">
      <alignment horizontal="center" vertical="center" wrapText="1"/>
      <protection/>
    </xf>
    <xf numFmtId="3" fontId="5" fillId="11" borderId="64" xfId="0" applyNumberFormat="1" applyFont="1" applyFill="1" applyBorder="1" applyAlignment="1" applyProtection="1">
      <alignment horizontal="center" vertical="center" wrapText="1"/>
      <protection/>
    </xf>
    <xf numFmtId="3" fontId="5" fillId="11" borderId="99" xfId="0" applyNumberFormat="1" applyFont="1" applyFill="1" applyBorder="1" applyAlignment="1" applyProtection="1">
      <alignment horizontal="center" vertical="center" wrapText="1"/>
      <protection/>
    </xf>
    <xf numFmtId="165" fontId="5" fillId="11" borderId="134" xfId="0" applyNumberFormat="1" applyFont="1" applyFill="1" applyBorder="1" applyAlignment="1" applyProtection="1">
      <alignment horizontal="center" vertical="center" wrapText="1"/>
      <protection/>
    </xf>
    <xf numFmtId="165" fontId="5" fillId="11" borderId="66" xfId="0" applyNumberFormat="1" applyFont="1" applyFill="1" applyBorder="1" applyAlignment="1" applyProtection="1">
      <alignment horizontal="center" vertical="center" wrapText="1"/>
      <protection/>
    </xf>
    <xf numFmtId="165" fontId="5" fillId="11" borderId="135" xfId="0" applyNumberFormat="1" applyFont="1" applyFill="1" applyBorder="1" applyAlignment="1" applyProtection="1">
      <alignment horizontal="center" vertical="center" wrapText="1"/>
      <protection/>
    </xf>
    <xf numFmtId="165" fontId="12" fillId="11" borderId="134" xfId="0" applyNumberFormat="1" applyFont="1" applyFill="1" applyBorder="1" applyAlignment="1" applyProtection="1">
      <alignment horizontal="center" vertical="center"/>
      <protection/>
    </xf>
    <xf numFmtId="165" fontId="12" fillId="11" borderId="136" xfId="0" applyNumberFormat="1" applyFont="1" applyFill="1" applyBorder="1" applyAlignment="1" applyProtection="1">
      <alignment horizontal="center" vertical="center"/>
      <protection/>
    </xf>
    <xf numFmtId="165" fontId="12" fillId="11" borderId="137" xfId="0" applyNumberFormat="1" applyFont="1" applyFill="1" applyBorder="1" applyAlignment="1" applyProtection="1">
      <alignment horizontal="center" vertical="center"/>
      <protection/>
    </xf>
    <xf numFmtId="9" fontId="12" fillId="11" borderId="124" xfId="0" applyNumberFormat="1" applyFont="1" applyFill="1" applyBorder="1" applyAlignment="1" applyProtection="1">
      <alignment horizontal="center" vertical="center" wrapText="1"/>
      <protection/>
    </xf>
    <xf numFmtId="9" fontId="12" fillId="11" borderId="132" xfId="0" applyNumberFormat="1" applyFont="1" applyFill="1" applyBorder="1" applyAlignment="1" applyProtection="1">
      <alignment horizontal="center" vertical="center" wrapText="1"/>
      <protection/>
    </xf>
    <xf numFmtId="9" fontId="27" fillId="11" borderId="138" xfId="0" applyNumberFormat="1" applyFont="1" applyFill="1" applyBorder="1" applyAlignment="1" applyProtection="1">
      <alignment horizontal="center" vertical="center" wrapText="1"/>
      <protection/>
    </xf>
    <xf numFmtId="9" fontId="27" fillId="11" borderId="124" xfId="0" applyNumberFormat="1" applyFont="1" applyFill="1" applyBorder="1" applyAlignment="1" applyProtection="1">
      <alignment horizontal="center" vertical="center" wrapText="1"/>
      <protection/>
    </xf>
    <xf numFmtId="9" fontId="27" fillId="11" borderId="132" xfId="0" applyNumberFormat="1" applyFont="1" applyFill="1" applyBorder="1" applyAlignment="1" applyProtection="1">
      <alignment horizontal="center" vertical="center" wrapText="1"/>
      <protection/>
    </xf>
    <xf numFmtId="165" fontId="12" fillId="11" borderId="138" xfId="0" applyNumberFormat="1" applyFont="1" applyFill="1" applyBorder="1" applyAlignment="1" applyProtection="1">
      <alignment horizontal="center" vertical="center"/>
      <protection/>
    </xf>
    <xf numFmtId="165" fontId="12" fillId="11" borderId="124" xfId="0" applyNumberFormat="1" applyFont="1" applyFill="1" applyBorder="1" applyAlignment="1" applyProtection="1">
      <alignment horizontal="center" vertical="center"/>
      <protection/>
    </xf>
    <xf numFmtId="165" fontId="12" fillId="11" borderId="132" xfId="0" applyNumberFormat="1" applyFont="1" applyFill="1" applyBorder="1" applyAlignment="1" applyProtection="1">
      <alignment horizontal="center" vertical="center"/>
      <protection/>
    </xf>
    <xf numFmtId="165" fontId="27" fillId="11" borderId="138" xfId="0" applyNumberFormat="1" applyFont="1" applyFill="1" applyBorder="1" applyAlignment="1" applyProtection="1">
      <alignment horizontal="center" vertical="center" wrapText="1" shrinkToFit="1"/>
      <protection/>
    </xf>
    <xf numFmtId="165" fontId="27" fillId="11" borderId="124" xfId="0" applyNumberFormat="1" applyFont="1" applyFill="1" applyBorder="1" applyAlignment="1" applyProtection="1">
      <alignment horizontal="center" vertical="center" wrapText="1" shrinkToFit="1"/>
      <protection/>
    </xf>
    <xf numFmtId="165" fontId="27" fillId="11" borderId="132" xfId="0" applyNumberFormat="1" applyFont="1" applyFill="1" applyBorder="1" applyAlignment="1" applyProtection="1">
      <alignment horizontal="center" vertical="center" wrapText="1" shrinkToFit="1"/>
      <protection/>
    </xf>
    <xf numFmtId="9" fontId="12" fillId="11" borderId="34" xfId="0" applyNumberFormat="1" applyFont="1" applyFill="1" applyBorder="1" applyAlignment="1" applyProtection="1">
      <alignment horizontal="center" vertical="center" wrapText="1"/>
      <protection/>
    </xf>
    <xf numFmtId="9" fontId="12" fillId="11" borderId="33" xfId="0" applyNumberFormat="1" applyFont="1" applyFill="1" applyBorder="1" applyAlignment="1" applyProtection="1">
      <alignment horizontal="center" vertical="center" wrapText="1"/>
      <protection/>
    </xf>
    <xf numFmtId="9" fontId="12" fillId="11" borderId="139" xfId="0" applyNumberFormat="1" applyFont="1" applyFill="1" applyBorder="1" applyAlignment="1" applyProtection="1">
      <alignment horizontal="center" vertical="center" wrapText="1"/>
      <protection/>
    </xf>
    <xf numFmtId="9" fontId="21" fillId="12" borderId="140" xfId="0" applyNumberFormat="1" applyFont="1" applyFill="1" applyBorder="1" applyAlignment="1" applyProtection="1">
      <alignment horizontal="left"/>
      <protection/>
    </xf>
    <xf numFmtId="0" fontId="0" fillId="12" borderId="141" xfId="0" applyFill="1" applyBorder="1" applyAlignment="1">
      <alignment/>
    </xf>
    <xf numFmtId="0" fontId="0" fillId="12" borderId="142" xfId="0" applyFill="1" applyBorder="1" applyAlignment="1">
      <alignment/>
    </xf>
    <xf numFmtId="0" fontId="21" fillId="2" borderId="140" xfId="0" applyFont="1" applyFill="1" applyBorder="1" applyAlignment="1">
      <alignment horizontal="center" shrinkToFit="1"/>
    </xf>
    <xf numFmtId="0" fontId="21" fillId="2" borderId="141" xfId="0" applyFont="1" applyFill="1" applyBorder="1" applyAlignment="1">
      <alignment horizontal="center" shrinkToFit="1"/>
    </xf>
    <xf numFmtId="0" fontId="21" fillId="2" borderId="142" xfId="0" applyFont="1" applyFill="1" applyBorder="1" applyAlignment="1">
      <alignment horizontal="center" shrinkToFit="1"/>
    </xf>
    <xf numFmtId="0" fontId="12" fillId="2" borderId="143" xfId="0" applyFont="1" applyFill="1" applyBorder="1" applyAlignment="1" applyProtection="1">
      <alignment horizontal="center" vertical="center" wrapText="1" shrinkToFit="1"/>
      <protection/>
    </xf>
    <xf numFmtId="0" fontId="12" fillId="2" borderId="144" xfId="0" applyFont="1" applyFill="1" applyBorder="1" applyAlignment="1" applyProtection="1">
      <alignment horizontal="center" vertical="center" wrapText="1" shrinkToFit="1"/>
      <protection/>
    </xf>
    <xf numFmtId="0" fontId="12" fillId="2" borderId="145" xfId="0" applyFont="1" applyFill="1" applyBorder="1" applyAlignment="1" applyProtection="1">
      <alignment horizontal="center" vertical="center" wrapText="1" shrinkToFit="1"/>
      <protection/>
    </xf>
    <xf numFmtId="179" fontId="12" fillId="12" borderId="35" xfId="0" applyNumberFormat="1" applyFont="1" applyFill="1" applyBorder="1" applyAlignment="1" applyProtection="1">
      <alignment horizontal="center" vertical="center" wrapText="1"/>
      <protection/>
    </xf>
    <xf numFmtId="179" fontId="12" fillId="12" borderId="64" xfId="0" applyNumberFormat="1" applyFont="1" applyFill="1" applyBorder="1" applyAlignment="1" applyProtection="1">
      <alignment horizontal="center" vertical="center" wrapText="1"/>
      <protection/>
    </xf>
    <xf numFmtId="179" fontId="12" fillId="12" borderId="99" xfId="0" applyNumberFormat="1" applyFont="1" applyFill="1" applyBorder="1" applyAlignment="1" applyProtection="1">
      <alignment horizontal="center" vertical="center" wrapText="1"/>
      <protection/>
    </xf>
    <xf numFmtId="3" fontId="12" fillId="2" borderId="133" xfId="0" applyNumberFormat="1" applyFont="1" applyFill="1" applyBorder="1" applyAlignment="1" applyProtection="1">
      <alignment horizontal="center" vertical="center" wrapText="1"/>
      <protection/>
    </xf>
    <xf numFmtId="3" fontId="12" fillId="2" borderId="64" xfId="0" applyNumberFormat="1" applyFont="1" applyFill="1" applyBorder="1" applyAlignment="1" applyProtection="1">
      <alignment horizontal="center" vertical="center" wrapText="1"/>
      <protection/>
    </xf>
    <xf numFmtId="3" fontId="12" fillId="2" borderId="99" xfId="0" applyNumberFormat="1" applyFont="1" applyFill="1" applyBorder="1" applyAlignment="1" applyProtection="1">
      <alignment horizontal="center" vertical="center" wrapText="1"/>
      <protection/>
    </xf>
    <xf numFmtId="10" fontId="12" fillId="2" borderId="133" xfId="0" applyNumberFormat="1" applyFont="1" applyFill="1" applyBorder="1" applyAlignment="1" applyProtection="1">
      <alignment horizontal="center" vertical="center" wrapText="1"/>
      <protection/>
    </xf>
    <xf numFmtId="10" fontId="12" fillId="2" borderId="64" xfId="0" applyNumberFormat="1" applyFont="1" applyFill="1" applyBorder="1" applyAlignment="1" applyProtection="1">
      <alignment horizontal="center" vertical="center" wrapText="1"/>
      <protection/>
    </xf>
    <xf numFmtId="10" fontId="12" fillId="2" borderId="99" xfId="0" applyNumberFormat="1" applyFont="1" applyFill="1" applyBorder="1" applyAlignment="1" applyProtection="1">
      <alignment horizontal="center" vertical="center" wrapText="1"/>
      <protection/>
    </xf>
    <xf numFmtId="3" fontId="5" fillId="2" borderId="146" xfId="0" applyNumberFormat="1" applyFont="1" applyFill="1" applyBorder="1" applyAlignment="1" applyProtection="1">
      <alignment horizontal="center" vertical="center" wrapText="1"/>
      <protection/>
    </xf>
    <xf numFmtId="3" fontId="5" fillId="2" borderId="116" xfId="0" applyNumberFormat="1" applyFont="1" applyFill="1" applyBorder="1" applyAlignment="1" applyProtection="1">
      <alignment horizontal="center" vertical="center" wrapText="1"/>
      <protection/>
    </xf>
    <xf numFmtId="3" fontId="5" fillId="2" borderId="147" xfId="0" applyNumberFormat="1" applyFont="1" applyFill="1" applyBorder="1" applyAlignment="1" applyProtection="1">
      <alignment horizontal="center" vertical="center" wrapText="1"/>
      <protection/>
    </xf>
    <xf numFmtId="3" fontId="5" fillId="6" borderId="134" xfId="0" applyNumberFormat="1" applyFont="1" applyFill="1" applyBorder="1" applyAlignment="1" applyProtection="1">
      <alignment horizontal="center" vertical="center" wrapText="1"/>
      <protection/>
    </xf>
    <xf numFmtId="3" fontId="5" fillId="6" borderId="136" xfId="0" applyNumberFormat="1" applyFont="1" applyFill="1" applyBorder="1" applyAlignment="1" applyProtection="1">
      <alignment horizontal="center" vertical="center" wrapText="1"/>
      <protection/>
    </xf>
    <xf numFmtId="3" fontId="5" fillId="6" borderId="137" xfId="0" applyNumberFormat="1" applyFont="1" applyFill="1" applyBorder="1" applyAlignment="1" applyProtection="1">
      <alignment horizontal="center" vertical="center" wrapText="1"/>
      <protection/>
    </xf>
    <xf numFmtId="49" fontId="12" fillId="6" borderId="143" xfId="0" applyNumberFormat="1" applyFont="1" applyFill="1" applyBorder="1" applyAlignment="1" applyProtection="1">
      <alignment horizontal="center" vertical="center" wrapText="1"/>
      <protection/>
    </xf>
    <xf numFmtId="49" fontId="12" fillId="6" borderId="144" xfId="0" applyNumberFormat="1" applyFont="1" applyFill="1" applyBorder="1" applyAlignment="1" applyProtection="1">
      <alignment horizontal="center" vertical="center" wrapText="1"/>
      <protection/>
    </xf>
    <xf numFmtId="49" fontId="12" fillId="6" borderId="145" xfId="0" applyNumberFormat="1" applyFont="1" applyFill="1" applyBorder="1" applyAlignment="1" applyProtection="1">
      <alignment horizontal="center" vertical="center" wrapText="1"/>
      <protection/>
    </xf>
    <xf numFmtId="3" fontId="5" fillId="6" borderId="125" xfId="0" applyNumberFormat="1" applyFont="1" applyFill="1" applyBorder="1" applyAlignment="1" applyProtection="1">
      <alignment horizontal="center" vertical="center" wrapText="1"/>
      <protection/>
    </xf>
    <xf numFmtId="3" fontId="5" fillId="6" borderId="124" xfId="0" applyNumberFormat="1" applyFont="1" applyFill="1" applyBorder="1" applyAlignment="1" applyProtection="1">
      <alignment horizontal="center" vertical="center" wrapText="1"/>
      <protection/>
    </xf>
    <xf numFmtId="3" fontId="5" fillId="6" borderId="132" xfId="0" applyNumberFormat="1" applyFont="1" applyFill="1" applyBorder="1" applyAlignment="1" applyProtection="1">
      <alignment horizontal="center" vertical="center" wrapText="1"/>
      <protection/>
    </xf>
    <xf numFmtId="165" fontId="12" fillId="2" borderId="23" xfId="0" applyNumberFormat="1" applyFont="1" applyFill="1" applyBorder="1" applyAlignment="1" applyProtection="1">
      <alignment horizontal="right" vertical="center"/>
      <protection/>
    </xf>
    <xf numFmtId="165" fontId="12" fillId="2" borderId="57" xfId="0" applyNumberFormat="1" applyFont="1" applyFill="1" applyBorder="1" applyAlignment="1" applyProtection="1">
      <alignment horizontal="right" vertical="center"/>
      <protection/>
    </xf>
    <xf numFmtId="165" fontId="12" fillId="2" borderId="148" xfId="0" applyNumberFormat="1" applyFont="1" applyFill="1" applyBorder="1" applyAlignment="1" applyProtection="1">
      <alignment horizontal="right" vertical="center"/>
      <protection/>
    </xf>
    <xf numFmtId="165" fontId="12" fillId="2" borderId="9" xfId="0" applyNumberFormat="1" applyFont="1" applyFill="1" applyBorder="1" applyAlignment="1" applyProtection="1">
      <alignment horizontal="right" vertical="center"/>
      <protection/>
    </xf>
    <xf numFmtId="49" fontId="19" fillId="9" borderId="149" xfId="0" applyNumberFormat="1" applyFont="1" applyFill="1" applyBorder="1" applyAlignment="1" applyProtection="1">
      <alignment horizontal="center" vertical="center"/>
      <protection/>
    </xf>
    <xf numFmtId="49" fontId="19" fillId="9" borderId="150" xfId="0" applyNumberFormat="1" applyFont="1" applyFill="1" applyBorder="1" applyAlignment="1" applyProtection="1">
      <alignment horizontal="center" vertical="center"/>
      <protection/>
    </xf>
    <xf numFmtId="49" fontId="19" fillId="9" borderId="151" xfId="0" applyNumberFormat="1" applyFont="1" applyFill="1" applyBorder="1" applyAlignment="1" applyProtection="1">
      <alignment horizontal="center" vertical="center"/>
      <protection/>
    </xf>
    <xf numFmtId="165" fontId="22" fillId="11" borderId="125" xfId="0" applyNumberFormat="1" applyFont="1" applyFill="1" applyBorder="1" applyAlignment="1" applyProtection="1">
      <alignment horizontal="center" vertical="center" textRotation="90" wrapText="1"/>
      <protection/>
    </xf>
    <xf numFmtId="165" fontId="22" fillId="11" borderId="124" xfId="0" applyNumberFormat="1" applyFont="1" applyFill="1" applyBorder="1" applyAlignment="1" applyProtection="1">
      <alignment horizontal="center" vertical="center" textRotation="90"/>
      <protection/>
    </xf>
    <xf numFmtId="165" fontId="22" fillId="11" borderId="132" xfId="0" applyNumberFormat="1" applyFont="1" applyFill="1" applyBorder="1" applyAlignment="1" applyProtection="1">
      <alignment horizontal="center" vertical="center" textRotation="90"/>
      <protection/>
    </xf>
    <xf numFmtId="165" fontId="12" fillId="11" borderId="124" xfId="0" applyNumberFormat="1" applyFont="1" applyFill="1" applyBorder="1" applyAlignment="1" applyProtection="1">
      <alignment horizontal="center" vertical="center" wrapText="1"/>
      <protection/>
    </xf>
    <xf numFmtId="165" fontId="5" fillId="2" borderId="25" xfId="0" applyNumberFormat="1" applyFont="1" applyFill="1" applyBorder="1" applyAlignment="1" applyProtection="1">
      <alignment horizontal="center" vertical="center"/>
      <protection/>
    </xf>
    <xf numFmtId="165" fontId="5" fillId="2" borderId="13" xfId="0" applyNumberFormat="1" applyFont="1" applyFill="1" applyBorder="1" applyAlignment="1" applyProtection="1">
      <alignment horizontal="center" vertical="center"/>
      <protection/>
    </xf>
    <xf numFmtId="165" fontId="5" fillId="2" borderId="23" xfId="0" applyNumberFormat="1" applyFont="1" applyFill="1" applyBorder="1" applyAlignment="1" applyProtection="1">
      <alignment horizontal="right" vertical="center"/>
      <protection/>
    </xf>
    <xf numFmtId="165" fontId="5" fillId="2" borderId="57" xfId="0" applyNumberFormat="1" applyFont="1" applyFill="1" applyBorder="1" applyAlignment="1" applyProtection="1">
      <alignment horizontal="right" vertical="center"/>
      <protection/>
    </xf>
    <xf numFmtId="165" fontId="5" fillId="2" borderId="148" xfId="0" applyNumberFormat="1" applyFont="1" applyFill="1" applyBorder="1" applyAlignment="1" applyProtection="1">
      <alignment horizontal="right" vertical="center"/>
      <protection/>
    </xf>
    <xf numFmtId="165" fontId="5" fillId="2" borderId="9" xfId="0" applyNumberFormat="1" applyFont="1" applyFill="1" applyBorder="1" applyAlignment="1" applyProtection="1">
      <alignment horizontal="right" vertical="center"/>
      <protection/>
    </xf>
    <xf numFmtId="3" fontId="19" fillId="9" borderId="84" xfId="0" applyNumberFormat="1" applyFont="1" applyFill="1" applyBorder="1" applyAlignment="1" applyProtection="1">
      <alignment horizontal="center" vertical="center" wrapText="1"/>
      <protection/>
    </xf>
    <xf numFmtId="3" fontId="19" fillId="9" borderId="87" xfId="0" applyNumberFormat="1" applyFont="1" applyFill="1" applyBorder="1" applyAlignment="1" applyProtection="1">
      <alignment horizontal="center" vertical="center" wrapText="1"/>
      <protection/>
    </xf>
    <xf numFmtId="3" fontId="19" fillId="9" borderId="88" xfId="0" applyNumberFormat="1" applyFont="1" applyFill="1" applyBorder="1" applyAlignment="1" applyProtection="1">
      <alignment horizontal="center" vertical="center" wrapText="1"/>
      <protection/>
    </xf>
    <xf numFmtId="3" fontId="19" fillId="9" borderId="115" xfId="0" applyNumberFormat="1" applyFont="1" applyFill="1" applyBorder="1" applyAlignment="1" applyProtection="1">
      <alignment horizontal="center" vertical="center" wrapText="1"/>
      <protection/>
    </xf>
    <xf numFmtId="49" fontId="21" fillId="6" borderId="140" xfId="0" applyNumberFormat="1" applyFont="1" applyFill="1" applyBorder="1" applyAlignment="1" applyProtection="1">
      <alignment horizontal="left"/>
      <protection/>
    </xf>
    <xf numFmtId="49" fontId="21" fillId="6" borderId="141" xfId="0" applyNumberFormat="1" applyFont="1" applyFill="1" applyBorder="1" applyAlignment="1" applyProtection="1">
      <alignment horizontal="left"/>
      <protection/>
    </xf>
    <xf numFmtId="49" fontId="21" fillId="6" borderId="142" xfId="0" applyNumberFormat="1" applyFont="1" applyFill="1" applyBorder="1" applyAlignment="1" applyProtection="1">
      <alignment horizontal="left"/>
      <protection/>
    </xf>
    <xf numFmtId="3" fontId="12" fillId="6" borderId="133" xfId="0" applyNumberFormat="1" applyFont="1" applyFill="1" applyBorder="1" applyAlignment="1" applyProtection="1">
      <alignment horizontal="center" vertical="center" wrapText="1"/>
      <protection/>
    </xf>
    <xf numFmtId="3" fontId="12" fillId="6" borderId="64" xfId="0" applyNumberFormat="1" applyFont="1" applyFill="1" applyBorder="1" applyAlignment="1" applyProtection="1">
      <alignment horizontal="center" vertical="center" wrapText="1"/>
      <protection/>
    </xf>
    <xf numFmtId="165" fontId="12" fillId="12" borderId="149" xfId="0" applyNumberFormat="1" applyFont="1" applyFill="1" applyBorder="1" applyAlignment="1" applyProtection="1">
      <alignment horizontal="center" vertical="center" wrapText="1"/>
      <protection/>
    </xf>
    <xf numFmtId="165" fontId="12" fillId="12" borderId="152" xfId="0" applyNumberFormat="1" applyFont="1" applyFill="1" applyBorder="1" applyAlignment="1" applyProtection="1">
      <alignment horizontal="center" vertical="center" wrapText="1"/>
      <protection/>
    </xf>
    <xf numFmtId="165" fontId="12" fillId="12" borderId="153" xfId="0" applyNumberFormat="1" applyFont="1" applyFill="1" applyBorder="1" applyAlignment="1" applyProtection="1">
      <alignment horizontal="center" vertical="center" wrapText="1"/>
      <protection/>
    </xf>
    <xf numFmtId="3" fontId="12" fillId="12" borderId="125" xfId="0" applyNumberFormat="1" applyFont="1" applyFill="1" applyBorder="1" applyAlignment="1" applyProtection="1">
      <alignment horizontal="center" vertical="center" wrapText="1"/>
      <protection/>
    </xf>
    <xf numFmtId="3" fontId="12" fillId="12" borderId="124" xfId="0" applyNumberFormat="1" applyFont="1" applyFill="1" applyBorder="1" applyAlignment="1" applyProtection="1">
      <alignment horizontal="center" vertical="center" wrapText="1"/>
      <protection/>
    </xf>
    <xf numFmtId="3" fontId="12" fillId="12" borderId="132" xfId="0" applyNumberFormat="1" applyFont="1" applyFill="1" applyBorder="1" applyAlignment="1" applyProtection="1">
      <alignment horizontal="center" vertical="center" wrapText="1"/>
      <protection/>
    </xf>
    <xf numFmtId="179" fontId="12" fillId="12" borderId="125" xfId="0" applyNumberFormat="1" applyFont="1" applyFill="1" applyBorder="1" applyAlignment="1" applyProtection="1">
      <alignment horizontal="center" vertical="center" wrapText="1"/>
      <protection/>
    </xf>
    <xf numFmtId="179" fontId="12" fillId="12" borderId="124" xfId="0" applyNumberFormat="1" applyFont="1" applyFill="1" applyBorder="1" applyAlignment="1" applyProtection="1">
      <alignment horizontal="center" vertical="center" wrapText="1"/>
      <protection/>
    </xf>
    <xf numFmtId="179" fontId="12" fillId="12" borderId="132" xfId="0" applyNumberFormat="1" applyFont="1" applyFill="1" applyBorder="1" applyAlignment="1" applyProtection="1">
      <alignment horizontal="center" vertical="center" wrapText="1"/>
      <protection/>
    </xf>
    <xf numFmtId="3" fontId="5" fillId="12" borderId="154" xfId="0" applyNumberFormat="1" applyFont="1" applyFill="1" applyBorder="1" applyAlignment="1" applyProtection="1">
      <alignment horizontal="center" vertical="center" wrapText="1"/>
      <protection/>
    </xf>
    <xf numFmtId="3" fontId="5" fillId="12" borderId="155" xfId="0" applyNumberFormat="1" applyFont="1" applyFill="1" applyBorder="1" applyAlignment="1" applyProtection="1">
      <alignment horizontal="center" vertical="center" wrapText="1"/>
      <protection/>
    </xf>
    <xf numFmtId="3" fontId="5" fillId="12" borderId="156" xfId="0" applyNumberFormat="1" applyFont="1" applyFill="1" applyBorder="1" applyAlignment="1" applyProtection="1">
      <alignment horizontal="center" vertical="center" wrapText="1"/>
      <protection/>
    </xf>
    <xf numFmtId="9" fontId="21" fillId="11" borderId="140" xfId="0" applyNumberFormat="1" applyFont="1" applyFill="1" applyBorder="1" applyAlignment="1" applyProtection="1">
      <alignment horizontal="center"/>
      <protection/>
    </xf>
    <xf numFmtId="9" fontId="21" fillId="11" borderId="141" xfId="0" applyNumberFormat="1" applyFont="1" applyFill="1" applyBorder="1" applyAlignment="1" applyProtection="1">
      <alignment horizontal="center"/>
      <protection/>
    </xf>
    <xf numFmtId="49" fontId="12" fillId="9" borderId="157" xfId="0" applyNumberFormat="1" applyFont="1" applyFill="1" applyBorder="1" applyAlignment="1" applyProtection="1">
      <alignment horizontal="center" vertical="center" textRotation="90" wrapText="1"/>
      <protection/>
    </xf>
    <xf numFmtId="49" fontId="12" fillId="9" borderId="158" xfId="0" applyNumberFormat="1" applyFont="1" applyFill="1" applyBorder="1" applyAlignment="1" applyProtection="1">
      <alignment horizontal="center" vertical="center" textRotation="90" wrapText="1"/>
      <protection/>
    </xf>
    <xf numFmtId="49" fontId="12" fillId="9" borderId="159" xfId="0" applyNumberFormat="1" applyFont="1" applyFill="1" applyBorder="1" applyAlignment="1" applyProtection="1">
      <alignment horizontal="center" vertical="center" textRotation="90" wrapText="1"/>
      <protection/>
    </xf>
    <xf numFmtId="3" fontId="12" fillId="9" borderId="160" xfId="0" applyNumberFormat="1" applyFont="1" applyFill="1" applyBorder="1" applyAlignment="1" applyProtection="1">
      <alignment horizontal="center" vertical="center" textRotation="90"/>
      <protection/>
    </xf>
    <xf numFmtId="3" fontId="12" fillId="9" borderId="161" xfId="0" applyNumberFormat="1" applyFont="1" applyFill="1" applyBorder="1" applyAlignment="1" applyProtection="1">
      <alignment horizontal="center" vertical="center" textRotation="90"/>
      <protection/>
    </xf>
    <xf numFmtId="3" fontId="12" fillId="9" borderId="162" xfId="0" applyNumberFormat="1" applyFont="1" applyFill="1" applyBorder="1" applyAlignment="1" applyProtection="1">
      <alignment horizontal="center" vertical="center" textRotation="90"/>
      <protection/>
    </xf>
    <xf numFmtId="3" fontId="19" fillId="9" borderId="163" xfId="0" applyNumberFormat="1" applyFont="1" applyFill="1" applyBorder="1" applyAlignment="1" applyProtection="1">
      <alignment horizontal="center" vertical="center"/>
      <protection/>
    </xf>
    <xf numFmtId="3" fontId="19" fillId="9" borderId="164" xfId="0" applyNumberFormat="1" applyFont="1" applyFill="1" applyBorder="1" applyAlignment="1" applyProtection="1">
      <alignment horizontal="center" vertical="center"/>
      <protection/>
    </xf>
    <xf numFmtId="3" fontId="19" fillId="9" borderId="165" xfId="0" applyNumberFormat="1" applyFont="1" applyFill="1" applyBorder="1" applyAlignment="1" applyProtection="1">
      <alignment horizontal="center" vertical="center"/>
      <protection/>
    </xf>
    <xf numFmtId="179" fontId="12" fillId="9" borderId="166" xfId="0" applyNumberFormat="1" applyFont="1" applyFill="1" applyBorder="1" applyAlignment="1" applyProtection="1">
      <alignment horizontal="center" vertical="center" textRotation="90" wrapText="1"/>
      <protection/>
    </xf>
    <xf numFmtId="179" fontId="12" fillId="9" borderId="167" xfId="0" applyNumberFormat="1" applyFont="1" applyFill="1" applyBorder="1" applyAlignment="1" applyProtection="1">
      <alignment horizontal="center" vertical="center" textRotation="90"/>
      <protection/>
    </xf>
    <xf numFmtId="179" fontId="12" fillId="9" borderId="168" xfId="0" applyNumberFormat="1" applyFont="1" applyFill="1" applyBorder="1" applyAlignment="1" applyProtection="1">
      <alignment horizontal="center" vertical="center" textRotation="90"/>
      <protection/>
    </xf>
    <xf numFmtId="3" fontId="12" fillId="9" borderId="169" xfId="0" applyNumberFormat="1" applyFont="1" applyFill="1" applyBorder="1" applyAlignment="1" applyProtection="1">
      <alignment horizontal="center" vertical="center" textRotation="90" wrapText="1"/>
      <protection/>
    </xf>
    <xf numFmtId="3" fontId="12" fillId="9" borderId="170" xfId="0" applyNumberFormat="1" applyFont="1" applyFill="1" applyBorder="1" applyAlignment="1" applyProtection="1">
      <alignment horizontal="center" vertical="center" textRotation="90"/>
      <protection/>
    </xf>
    <xf numFmtId="3" fontId="12" fillId="9" borderId="171" xfId="0" applyNumberFormat="1" applyFont="1" applyFill="1" applyBorder="1" applyAlignment="1" applyProtection="1">
      <alignment horizontal="center" vertical="center" textRotation="90"/>
      <protection/>
    </xf>
    <xf numFmtId="9" fontId="21" fillId="11" borderId="142" xfId="0" applyNumberFormat="1" applyFont="1" applyFill="1" applyBorder="1" applyAlignment="1" applyProtection="1">
      <alignment horizontal="center"/>
      <protection/>
    </xf>
    <xf numFmtId="3" fontId="12" fillId="11" borderId="35" xfId="0" applyNumberFormat="1" applyFont="1" applyFill="1" applyBorder="1" applyAlignment="1" applyProtection="1">
      <alignment horizontal="center" vertical="center" wrapText="1"/>
      <protection/>
    </xf>
    <xf numFmtId="3" fontId="12" fillId="11" borderId="64" xfId="0" applyNumberFormat="1" applyFont="1" applyFill="1" applyBorder="1" applyAlignment="1" applyProtection="1">
      <alignment horizontal="center" vertical="center" wrapText="1"/>
      <protection/>
    </xf>
    <xf numFmtId="3" fontId="12" fillId="11" borderId="99" xfId="0" applyNumberFormat="1" applyFont="1" applyFill="1" applyBorder="1" applyAlignment="1" applyProtection="1">
      <alignment horizontal="center" vertical="center" wrapText="1"/>
      <protection/>
    </xf>
    <xf numFmtId="165" fontId="12" fillId="11" borderId="125" xfId="0" applyNumberFormat="1" applyFont="1" applyFill="1" applyBorder="1" applyAlignment="1" applyProtection="1">
      <alignment horizontal="center" vertical="center" wrapText="1"/>
      <protection/>
    </xf>
    <xf numFmtId="165" fontId="12" fillId="11" borderId="132" xfId="0" applyNumberFormat="1" applyFont="1" applyFill="1" applyBorder="1" applyAlignment="1" applyProtection="1">
      <alignment horizontal="center" vertical="center" wrapText="1"/>
      <protection/>
    </xf>
    <xf numFmtId="9" fontId="12" fillId="11" borderId="35" xfId="0" applyNumberFormat="1" applyFont="1" applyFill="1" applyBorder="1" applyAlignment="1" applyProtection="1">
      <alignment horizontal="center" vertical="center" wrapText="1"/>
      <protection/>
    </xf>
    <xf numFmtId="9" fontId="12" fillId="11" borderId="64" xfId="0" applyNumberFormat="1" applyFont="1" applyFill="1" applyBorder="1" applyAlignment="1" applyProtection="1">
      <alignment horizontal="center" vertical="center" wrapText="1"/>
      <protection/>
    </xf>
    <xf numFmtId="9" fontId="12" fillId="11" borderId="99" xfId="0" applyNumberFormat="1" applyFont="1" applyFill="1" applyBorder="1" applyAlignment="1" applyProtection="1">
      <alignment horizontal="center" vertical="center" wrapText="1"/>
      <protection/>
    </xf>
    <xf numFmtId="3" fontId="5" fillId="11" borderId="35" xfId="0" applyNumberFormat="1" applyFont="1" applyFill="1" applyBorder="1" applyAlignment="1" applyProtection="1">
      <alignment horizontal="center" vertical="center" wrapText="1"/>
      <protection/>
    </xf>
    <xf numFmtId="165" fontId="5" fillId="11" borderId="36" xfId="0" applyNumberFormat="1" applyFont="1" applyFill="1" applyBorder="1" applyAlignment="1" applyProtection="1">
      <alignment horizontal="center" vertical="center" wrapText="1"/>
      <protection/>
    </xf>
    <xf numFmtId="165" fontId="22" fillId="11" borderId="124" xfId="0" applyNumberFormat="1" applyFont="1" applyFill="1" applyBorder="1" applyAlignment="1" applyProtection="1">
      <alignment horizontal="center" vertical="center" textRotation="90" wrapText="1"/>
      <protection/>
    </xf>
    <xf numFmtId="3" fontId="5" fillId="13" borderId="172" xfId="0" applyNumberFormat="1" applyFont="1" applyFill="1" applyBorder="1" applyAlignment="1" applyProtection="1">
      <alignment horizontal="center" vertical="center" wrapText="1"/>
      <protection/>
    </xf>
    <xf numFmtId="3" fontId="5" fillId="13" borderId="173" xfId="0" applyNumberFormat="1" applyFont="1" applyFill="1" applyBorder="1" applyAlignment="1" applyProtection="1">
      <alignment horizontal="center" vertical="center" wrapText="1"/>
      <protection/>
    </xf>
    <xf numFmtId="3" fontId="5" fillId="13" borderId="174" xfId="0" applyNumberFormat="1" applyFont="1" applyFill="1" applyBorder="1" applyAlignment="1" applyProtection="1">
      <alignment horizontal="center" vertical="center" wrapText="1"/>
      <protection/>
    </xf>
    <xf numFmtId="10" fontId="12" fillId="11" borderId="133" xfId="0" applyNumberFormat="1" applyFont="1" applyFill="1" applyBorder="1" applyAlignment="1" applyProtection="1">
      <alignment horizontal="center" vertical="center" wrapText="1"/>
      <protection/>
    </xf>
    <xf numFmtId="10" fontId="12" fillId="11" borderId="64" xfId="0" applyNumberFormat="1" applyFont="1" applyFill="1" applyBorder="1" applyAlignment="1" applyProtection="1">
      <alignment horizontal="center" vertical="center" wrapText="1"/>
      <protection/>
    </xf>
    <xf numFmtId="10" fontId="12" fillId="11" borderId="99" xfId="0" applyNumberFormat="1" applyFont="1" applyFill="1" applyBorder="1" applyAlignment="1" applyProtection="1">
      <alignment horizontal="center" vertical="center" wrapText="1"/>
      <protection/>
    </xf>
    <xf numFmtId="3" fontId="12" fillId="11" borderId="133" xfId="0" applyNumberFormat="1" applyFont="1" applyFill="1" applyBorder="1" applyAlignment="1" applyProtection="1">
      <alignment horizontal="center" vertical="center" wrapText="1"/>
      <protection/>
    </xf>
    <xf numFmtId="3" fontId="5" fillId="13" borderId="175" xfId="0" applyNumberFormat="1" applyFont="1" applyFill="1" applyBorder="1" applyAlignment="1" applyProtection="1">
      <alignment vertical="center"/>
      <protection/>
    </xf>
    <xf numFmtId="3" fontId="5" fillId="13" borderId="176" xfId="0" applyNumberFormat="1" applyFont="1" applyFill="1" applyBorder="1" applyAlignment="1" applyProtection="1">
      <alignment vertical="center"/>
      <protection/>
    </xf>
    <xf numFmtId="3" fontId="5" fillId="13" borderId="177" xfId="0" applyNumberFormat="1" applyFont="1" applyFill="1" applyBorder="1" applyAlignment="1" applyProtection="1">
      <alignment horizontal="center" vertical="center" wrapText="1"/>
      <protection/>
    </xf>
    <xf numFmtId="3" fontId="5" fillId="13" borderId="178" xfId="0" applyNumberFormat="1" applyFont="1" applyFill="1" applyBorder="1" applyAlignment="1" applyProtection="1">
      <alignment horizontal="center" vertical="center" wrapText="1"/>
      <protection/>
    </xf>
    <xf numFmtId="3" fontId="5" fillId="13" borderId="179" xfId="0" applyNumberFormat="1" applyFont="1" applyFill="1" applyBorder="1" applyAlignment="1" applyProtection="1">
      <alignment horizontal="center" vertical="center" wrapText="1"/>
      <protection/>
    </xf>
    <xf numFmtId="49" fontId="1" fillId="3" borderId="126" xfId="0" applyNumberFormat="1" applyFont="1" applyFill="1" applyBorder="1" applyAlignment="1" applyProtection="1">
      <alignment horizontal="center" vertical="center" wrapText="1"/>
      <protection/>
    </xf>
    <xf numFmtId="49" fontId="1" fillId="3" borderId="127" xfId="0" applyNumberFormat="1" applyFont="1" applyFill="1" applyBorder="1" applyAlignment="1" applyProtection="1">
      <alignment horizontal="center" vertical="center" wrapText="1"/>
      <protection/>
    </xf>
    <xf numFmtId="49" fontId="1" fillId="3" borderId="128" xfId="0" applyNumberFormat="1" applyFont="1" applyFill="1" applyBorder="1" applyAlignment="1" applyProtection="1">
      <alignment horizontal="center" vertical="center" wrapText="1"/>
      <protection/>
    </xf>
    <xf numFmtId="165" fontId="5" fillId="11" borderId="37" xfId="0" applyNumberFormat="1" applyFont="1" applyFill="1" applyBorder="1" applyAlignment="1" applyProtection="1">
      <alignment horizontal="center" vertical="center" wrapText="1"/>
      <protection/>
    </xf>
    <xf numFmtId="165" fontId="5" fillId="11" borderId="116" xfId="0" applyNumberFormat="1" applyFont="1" applyFill="1" applyBorder="1" applyAlignment="1" applyProtection="1">
      <alignment horizontal="center" vertical="center" wrapText="1"/>
      <protection/>
    </xf>
    <xf numFmtId="165" fontId="5" fillId="11" borderId="147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Border="1" applyAlignment="1" applyProtection="1">
      <alignment horizontal="left" vertical="center"/>
      <protection/>
    </xf>
    <xf numFmtId="176" fontId="0" fillId="0" borderId="0" xfId="0" applyNumberFormat="1" applyFont="1" applyAlignment="1">
      <alignment vertical="center"/>
    </xf>
    <xf numFmtId="3" fontId="1" fillId="3" borderId="180" xfId="0" applyNumberFormat="1" applyFont="1" applyFill="1" applyBorder="1" applyAlignment="1" applyProtection="1">
      <alignment horizontal="center" vertical="center" wrapText="1"/>
      <protection/>
    </xf>
    <xf numFmtId="3" fontId="1" fillId="3" borderId="181" xfId="0" applyNumberFormat="1" applyFont="1" applyFill="1" applyBorder="1" applyAlignment="1" applyProtection="1">
      <alignment horizontal="center" vertical="center" wrapText="1"/>
      <protection/>
    </xf>
    <xf numFmtId="3" fontId="1" fillId="3" borderId="182" xfId="0" applyNumberFormat="1" applyFont="1" applyFill="1" applyBorder="1" applyAlignment="1" applyProtection="1">
      <alignment horizontal="center" vertical="center" wrapText="1"/>
      <protection/>
    </xf>
    <xf numFmtId="49" fontId="1" fillId="3" borderId="183" xfId="0" applyNumberFormat="1" applyFont="1" applyFill="1" applyBorder="1" applyAlignment="1" applyProtection="1">
      <alignment horizontal="center" vertical="center" wrapText="1"/>
      <protection/>
    </xf>
    <xf numFmtId="49" fontId="1" fillId="3" borderId="184" xfId="0" applyNumberFormat="1" applyFont="1" applyFill="1" applyBorder="1" applyAlignment="1" applyProtection="1">
      <alignment horizontal="center" vertical="center" wrapText="1"/>
      <protection/>
    </xf>
    <xf numFmtId="49" fontId="1" fillId="3" borderId="20" xfId="0" applyNumberFormat="1" applyFont="1" applyFill="1" applyBorder="1" applyAlignment="1" applyProtection="1">
      <alignment horizontal="center" vertical="center" wrapText="1"/>
      <protection/>
    </xf>
    <xf numFmtId="3" fontId="1" fillId="3" borderId="183" xfId="0" applyNumberFormat="1" applyFont="1" applyFill="1" applyBorder="1" applyAlignment="1" applyProtection="1">
      <alignment horizontal="center" vertical="center" wrapText="1"/>
      <protection/>
    </xf>
    <xf numFmtId="3" fontId="1" fillId="3" borderId="184" xfId="0" applyNumberFormat="1" applyFont="1" applyFill="1" applyBorder="1" applyAlignment="1" applyProtection="1">
      <alignment horizontal="center" vertical="center" wrapText="1"/>
      <protection/>
    </xf>
    <xf numFmtId="3" fontId="1" fillId="3" borderId="20" xfId="0" applyNumberFormat="1" applyFont="1" applyFill="1" applyBorder="1" applyAlignment="1" applyProtection="1">
      <alignment horizontal="center" vertical="center" wrapText="1"/>
      <protection/>
    </xf>
    <xf numFmtId="170" fontId="1" fillId="0" borderId="0" xfId="0" applyNumberFormat="1" applyFont="1" applyBorder="1" applyAlignment="1" applyProtection="1">
      <alignment horizontal="left" vertical="center"/>
      <protection/>
    </xf>
    <xf numFmtId="12" fontId="0" fillId="0" borderId="0" xfId="0" applyNumberFormat="1" applyFont="1" applyBorder="1" applyAlignment="1">
      <alignment horizontal="left" vertical="center"/>
    </xf>
    <xf numFmtId="12" fontId="0" fillId="0" borderId="0" xfId="0" applyNumberFormat="1" applyFont="1" applyBorder="1" applyAlignment="1">
      <alignment horizontal="left" vertical="center" wrapText="1"/>
    </xf>
    <xf numFmtId="0" fontId="1" fillId="3" borderId="185" xfId="0" applyFont="1" applyFill="1" applyBorder="1" applyAlignment="1" applyProtection="1">
      <alignment horizontal="center" vertical="center" wrapText="1"/>
      <protection/>
    </xf>
    <xf numFmtId="0" fontId="1" fillId="3" borderId="90" xfId="0" applyFont="1" applyFill="1" applyBorder="1" applyAlignment="1" applyProtection="1">
      <alignment horizontal="center" vertical="center" wrapText="1"/>
      <protection/>
    </xf>
    <xf numFmtId="0" fontId="1" fillId="3" borderId="129" xfId="0" applyFont="1" applyFill="1" applyBorder="1" applyAlignment="1" applyProtection="1">
      <alignment horizontal="center" vertical="center" wrapText="1"/>
      <protection/>
    </xf>
    <xf numFmtId="0" fontId="1" fillId="3" borderId="186" xfId="0" applyFont="1" applyFill="1" applyBorder="1" applyAlignment="1" applyProtection="1">
      <alignment horizontal="center" vertical="center" wrapText="1"/>
      <protection/>
    </xf>
    <xf numFmtId="0" fontId="1" fillId="3" borderId="112" xfId="0" applyFont="1" applyFill="1" applyBorder="1" applyAlignment="1" applyProtection="1">
      <alignment horizontal="center" vertical="center" wrapText="1"/>
      <protection/>
    </xf>
    <xf numFmtId="0" fontId="1" fillId="3" borderId="120" xfId="0" applyFont="1" applyFill="1" applyBorder="1" applyAlignment="1" applyProtection="1">
      <alignment horizontal="center" vertical="center" wrapText="1"/>
      <protection/>
    </xf>
    <xf numFmtId="9" fontId="12" fillId="11" borderId="187" xfId="0" applyNumberFormat="1" applyFont="1" applyFill="1" applyBorder="1" applyAlignment="1" applyProtection="1">
      <alignment horizontal="center" vertical="center" wrapText="1"/>
      <protection/>
    </xf>
    <xf numFmtId="3" fontId="12" fillId="4" borderId="187" xfId="0" applyNumberFormat="1" applyFont="1" applyFill="1" applyBorder="1" applyAlignment="1" applyProtection="1">
      <alignment horizontal="center" vertical="center" wrapText="1"/>
      <protection/>
    </xf>
    <xf numFmtId="3" fontId="12" fillId="4" borderId="33" xfId="0" applyNumberFormat="1" applyFont="1" applyFill="1" applyBorder="1" applyAlignment="1" applyProtection="1">
      <alignment horizontal="center" vertical="center" wrapText="1"/>
      <protection/>
    </xf>
    <xf numFmtId="3" fontId="5" fillId="4" borderId="133" xfId="0" applyNumberFormat="1" applyFont="1" applyFill="1" applyBorder="1" applyAlignment="1" applyProtection="1">
      <alignment horizontal="center" vertical="center" wrapText="1"/>
      <protection/>
    </xf>
    <xf numFmtId="3" fontId="5" fillId="4" borderId="146" xfId="0" applyNumberFormat="1" applyFont="1" applyFill="1" applyBorder="1" applyAlignment="1" applyProtection="1">
      <alignment horizontal="center" vertical="center" wrapText="1"/>
      <protection/>
    </xf>
    <xf numFmtId="3" fontId="5" fillId="4" borderId="64" xfId="0" applyNumberFormat="1" applyFont="1" applyFill="1" applyBorder="1" applyAlignment="1" applyProtection="1">
      <alignment horizontal="center" vertical="center" wrapText="1"/>
      <protection/>
    </xf>
    <xf numFmtId="3" fontId="5" fillId="4" borderId="116" xfId="0" applyNumberFormat="1" applyFont="1" applyFill="1" applyBorder="1" applyAlignment="1" applyProtection="1">
      <alignment horizontal="center" vertical="center" wrapText="1"/>
      <protection/>
    </xf>
    <xf numFmtId="165" fontId="19" fillId="4" borderId="188" xfId="0" applyNumberFormat="1" applyFont="1" applyFill="1" applyBorder="1" applyAlignment="1" applyProtection="1">
      <alignment horizontal="center" vertical="center" wrapText="1"/>
      <protection/>
    </xf>
    <xf numFmtId="165" fontId="19" fillId="4" borderId="136" xfId="0" applyNumberFormat="1" applyFont="1" applyFill="1" applyBorder="1" applyAlignment="1" applyProtection="1">
      <alignment horizontal="center" vertical="center" wrapText="1"/>
      <protection/>
    </xf>
    <xf numFmtId="165" fontId="19" fillId="4" borderId="105" xfId="0" applyNumberFormat="1" applyFont="1" applyFill="1" applyBorder="1" applyAlignment="1" applyProtection="1">
      <alignment horizontal="center" vertical="center" wrapText="1"/>
      <protection/>
    </xf>
    <xf numFmtId="165" fontId="19" fillId="4" borderId="189" xfId="0" applyNumberFormat="1" applyFont="1" applyFill="1" applyBorder="1" applyAlignment="1" applyProtection="1">
      <alignment horizontal="center" vertical="center" wrapText="1"/>
      <protection/>
    </xf>
    <xf numFmtId="165" fontId="19" fillId="4" borderId="117" xfId="0" applyNumberFormat="1" applyFont="1" applyFill="1" applyBorder="1" applyAlignment="1" applyProtection="1">
      <alignment horizontal="center" vertical="center" wrapText="1"/>
      <protection/>
    </xf>
    <xf numFmtId="165" fontId="19" fillId="4" borderId="1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3" fontId="1" fillId="3" borderId="190" xfId="0" applyNumberFormat="1" applyFont="1" applyFill="1" applyBorder="1" applyAlignment="1" applyProtection="1">
      <alignment horizontal="center" vertical="center" wrapText="1"/>
      <protection/>
    </xf>
    <xf numFmtId="3" fontId="0" fillId="0" borderId="57" xfId="0" applyNumberFormat="1" applyFont="1" applyBorder="1" applyAlignment="1" applyProtection="1">
      <alignment horizontal="center" vertical="center"/>
      <protection/>
    </xf>
    <xf numFmtId="165" fontId="5" fillId="11" borderId="133" xfId="0" applyNumberFormat="1" applyFont="1" applyFill="1" applyBorder="1" applyAlignment="1" applyProtection="1">
      <alignment horizontal="center" vertical="center" wrapText="1"/>
      <protection/>
    </xf>
    <xf numFmtId="165" fontId="5" fillId="11" borderId="64" xfId="0" applyNumberFormat="1" applyFont="1" applyFill="1" applyBorder="1" applyAlignment="1" applyProtection="1">
      <alignment horizontal="center" vertical="center" wrapText="1"/>
      <protection/>
    </xf>
    <xf numFmtId="165" fontId="5" fillId="11" borderId="99" xfId="0" applyNumberFormat="1" applyFont="1" applyFill="1" applyBorder="1" applyAlignment="1" applyProtection="1">
      <alignment horizontal="center" vertical="center" wrapText="1"/>
      <protection/>
    </xf>
    <xf numFmtId="3" fontId="11" fillId="3" borderId="190" xfId="0" applyNumberFormat="1" applyFont="1" applyFill="1" applyBorder="1" applyAlignment="1" applyProtection="1">
      <alignment horizontal="center" vertical="center"/>
      <protection/>
    </xf>
    <xf numFmtId="3" fontId="11" fillId="3" borderId="57" xfId="0" applyNumberFormat="1" applyFont="1" applyFill="1" applyBorder="1" applyAlignment="1" applyProtection="1">
      <alignment horizontal="center" vertical="center"/>
      <protection/>
    </xf>
    <xf numFmtId="3" fontId="6" fillId="3" borderId="190" xfId="0" applyNumberFormat="1" applyFont="1" applyFill="1" applyBorder="1" applyAlignment="1" applyProtection="1">
      <alignment horizontal="center" vertical="center"/>
      <protection/>
    </xf>
    <xf numFmtId="3" fontId="6" fillId="3" borderId="57" xfId="0" applyNumberFormat="1" applyFont="1" applyFill="1" applyBorder="1" applyAlignment="1" applyProtection="1">
      <alignment horizontal="center" vertical="center"/>
      <protection/>
    </xf>
    <xf numFmtId="3" fontId="5" fillId="14" borderId="138" xfId="0" applyNumberFormat="1" applyFont="1" applyFill="1" applyBorder="1" applyAlignment="1" applyProtection="1">
      <alignment horizontal="center" vertical="center" wrapText="1"/>
      <protection/>
    </xf>
    <xf numFmtId="3" fontId="5" fillId="14" borderId="124" xfId="0" applyNumberFormat="1" applyFont="1" applyFill="1" applyBorder="1" applyAlignment="1" applyProtection="1">
      <alignment horizontal="center" vertical="center" wrapText="1"/>
      <protection/>
    </xf>
    <xf numFmtId="3" fontId="5" fillId="14" borderId="132" xfId="0" applyNumberFormat="1" applyFont="1" applyFill="1" applyBorder="1" applyAlignment="1" applyProtection="1">
      <alignment horizontal="center" vertical="center" wrapText="1"/>
      <protection/>
    </xf>
    <xf numFmtId="3" fontId="5" fillId="14" borderId="191" xfId="0" applyNumberFormat="1" applyFont="1" applyFill="1" applyBorder="1" applyAlignment="1" applyProtection="1">
      <alignment horizontal="center" vertical="center" wrapText="1"/>
      <protection/>
    </xf>
    <xf numFmtId="3" fontId="5" fillId="14" borderId="155" xfId="0" applyNumberFormat="1" applyFont="1" applyFill="1" applyBorder="1" applyAlignment="1" applyProtection="1">
      <alignment horizontal="center" vertical="center" wrapText="1"/>
      <protection/>
    </xf>
    <xf numFmtId="3" fontId="5" fillId="14" borderId="156" xfId="0" applyNumberFormat="1" applyFont="1" applyFill="1" applyBorder="1" applyAlignment="1" applyProtection="1">
      <alignment horizontal="center" vertical="center" wrapText="1"/>
      <protection/>
    </xf>
    <xf numFmtId="3" fontId="12" fillId="14" borderId="192" xfId="0" applyNumberFormat="1" applyFont="1" applyFill="1" applyBorder="1" applyAlignment="1" applyProtection="1">
      <alignment horizontal="center" vertical="center" wrapText="1"/>
      <protection/>
    </xf>
    <xf numFmtId="3" fontId="12" fillId="14" borderId="173" xfId="0" applyNumberFormat="1" applyFont="1" applyFill="1" applyBorder="1" applyAlignment="1" applyProtection="1">
      <alignment horizontal="center" vertical="center" wrapText="1"/>
      <protection/>
    </xf>
    <xf numFmtId="3" fontId="12" fillId="14" borderId="174" xfId="0" applyNumberFormat="1" applyFont="1" applyFill="1" applyBorder="1" applyAlignment="1" applyProtection="1">
      <alignment horizontal="center" vertical="center" wrapText="1"/>
      <protection/>
    </xf>
    <xf numFmtId="3" fontId="12" fillId="8" borderId="193" xfId="0" applyNumberFormat="1" applyFont="1" applyFill="1" applyBorder="1" applyAlignment="1" applyProtection="1">
      <alignment horizontal="left" vertical="center" wrapText="1"/>
      <protection/>
    </xf>
    <xf numFmtId="3" fontId="12" fillId="8" borderId="194" xfId="0" applyNumberFormat="1" applyFont="1" applyFill="1" applyBorder="1" applyAlignment="1" applyProtection="1">
      <alignment horizontal="left" vertical="center" wrapText="1"/>
      <protection/>
    </xf>
    <xf numFmtId="165" fontId="5" fillId="6" borderId="154" xfId="0" applyNumberFormat="1" applyFont="1" applyFill="1" applyBorder="1" applyAlignment="1" applyProtection="1">
      <alignment horizontal="center" vertical="center" wrapText="1"/>
      <protection/>
    </xf>
    <xf numFmtId="165" fontId="5" fillId="6" borderId="155" xfId="0" applyNumberFormat="1" applyFont="1" applyFill="1" applyBorder="1" applyAlignment="1" applyProtection="1">
      <alignment horizontal="center" vertical="center" wrapText="1"/>
      <protection/>
    </xf>
    <xf numFmtId="165" fontId="5" fillId="6" borderId="156" xfId="0" applyNumberFormat="1" applyFont="1" applyFill="1" applyBorder="1" applyAlignment="1" applyProtection="1">
      <alignment horizontal="center" vertical="center" wrapText="1"/>
      <protection/>
    </xf>
    <xf numFmtId="3" fontId="16" fillId="14" borderId="136" xfId="0" applyNumberFormat="1" applyFont="1" applyFill="1" applyBorder="1" applyAlignment="1" applyProtection="1">
      <alignment horizontal="center" vertical="center"/>
      <protection/>
    </xf>
    <xf numFmtId="3" fontId="16" fillId="14" borderId="105" xfId="0" applyNumberFormat="1" applyFont="1" applyFill="1" applyBorder="1" applyAlignment="1" applyProtection="1">
      <alignment horizontal="center" vertical="center"/>
      <protection/>
    </xf>
    <xf numFmtId="3" fontId="12" fillId="14" borderId="138" xfId="0" applyNumberFormat="1" applyFont="1" applyFill="1" applyBorder="1" applyAlignment="1" applyProtection="1">
      <alignment horizontal="center" vertical="center" wrapText="1"/>
      <protection/>
    </xf>
    <xf numFmtId="3" fontId="12" fillId="14" borderId="124" xfId="0" applyNumberFormat="1" applyFont="1" applyFill="1" applyBorder="1" applyAlignment="1" applyProtection="1">
      <alignment horizontal="center" vertical="center" wrapText="1"/>
      <protection/>
    </xf>
    <xf numFmtId="3" fontId="12" fillId="14" borderId="132" xfId="0" applyNumberFormat="1" applyFont="1" applyFill="1" applyBorder="1" applyAlignment="1" applyProtection="1">
      <alignment horizontal="center" vertical="center" wrapText="1"/>
      <protection/>
    </xf>
    <xf numFmtId="3" fontId="12" fillId="6" borderId="125" xfId="0" applyNumberFormat="1" applyFont="1" applyFill="1" applyBorder="1" applyAlignment="1" applyProtection="1">
      <alignment horizontal="center" vertical="center" wrapText="1"/>
      <protection/>
    </xf>
    <xf numFmtId="3" fontId="12" fillId="6" borderId="124" xfId="0" applyNumberFormat="1" applyFont="1" applyFill="1" applyBorder="1" applyAlignment="1" applyProtection="1">
      <alignment horizontal="center" vertical="center" wrapText="1"/>
      <protection/>
    </xf>
    <xf numFmtId="3" fontId="12" fillId="6" borderId="132" xfId="0" applyNumberFormat="1" applyFont="1" applyFill="1" applyBorder="1" applyAlignment="1" applyProtection="1">
      <alignment horizontal="center" vertical="center" wrapText="1"/>
      <protection/>
    </xf>
    <xf numFmtId="179" fontId="12" fillId="6" borderId="35" xfId="0" applyNumberFormat="1" applyFont="1" applyFill="1" applyBorder="1" applyAlignment="1" applyProtection="1">
      <alignment horizontal="center" vertical="center" wrapText="1"/>
      <protection/>
    </xf>
    <xf numFmtId="179" fontId="12" fillId="6" borderId="64" xfId="0" applyNumberFormat="1" applyFont="1" applyFill="1" applyBorder="1" applyAlignment="1" applyProtection="1">
      <alignment horizontal="center" vertical="center" wrapText="1"/>
      <protection/>
    </xf>
    <xf numFmtId="179" fontId="12" fillId="6" borderId="99" xfId="0" applyNumberFormat="1" applyFont="1" applyFill="1" applyBorder="1" applyAlignment="1" applyProtection="1">
      <alignment horizontal="center" vertical="center" wrapText="1"/>
      <protection/>
    </xf>
    <xf numFmtId="3" fontId="7" fillId="5" borderId="21" xfId="0" applyNumberFormat="1" applyFont="1" applyFill="1" applyBorder="1" applyAlignment="1" applyProtection="1">
      <alignment horizontal="center" vertical="center" wrapText="1"/>
      <protection/>
    </xf>
    <xf numFmtId="3" fontId="7" fillId="5" borderId="82" xfId="0" applyNumberFormat="1" applyFont="1" applyFill="1" applyBorder="1" applyAlignment="1" applyProtection="1">
      <alignment horizontal="center" vertical="center"/>
      <protection/>
    </xf>
    <xf numFmtId="3" fontId="17" fillId="4" borderId="195" xfId="0" applyNumberFormat="1" applyFont="1" applyFill="1" applyBorder="1" applyAlignment="1" applyProtection="1">
      <alignment vertical="center"/>
      <protection/>
    </xf>
    <xf numFmtId="3" fontId="17" fillId="4" borderId="136" xfId="0" applyNumberFormat="1" applyFont="1" applyFill="1" applyBorder="1" applyAlignment="1" applyProtection="1">
      <alignment vertical="center"/>
      <protection/>
    </xf>
    <xf numFmtId="3" fontId="17" fillId="4" borderId="196" xfId="0" applyNumberFormat="1" applyFont="1" applyFill="1" applyBorder="1" applyAlignment="1" applyProtection="1">
      <alignment vertical="center"/>
      <protection/>
    </xf>
    <xf numFmtId="3" fontId="25" fillId="15" borderId="149" xfId="0" applyNumberFormat="1" applyFont="1" applyFill="1" applyBorder="1" applyAlignment="1" applyProtection="1">
      <alignment horizontal="center" vertical="center" wrapText="1"/>
      <protection/>
    </xf>
    <xf numFmtId="3" fontId="25" fillId="15" borderId="150" xfId="0" applyNumberFormat="1" applyFont="1" applyFill="1" applyBorder="1" applyAlignment="1" applyProtection="1">
      <alignment horizontal="center" vertical="center" wrapText="1"/>
      <protection/>
    </xf>
    <xf numFmtId="3" fontId="25" fillId="15" borderId="197" xfId="0" applyNumberFormat="1" applyFont="1" applyFill="1" applyBorder="1" applyAlignment="1" applyProtection="1">
      <alignment horizontal="center" vertical="center" wrapText="1"/>
      <protection/>
    </xf>
    <xf numFmtId="3" fontId="25" fillId="15" borderId="152" xfId="0" applyNumberFormat="1" applyFont="1" applyFill="1" applyBorder="1" applyAlignment="1" applyProtection="1">
      <alignment horizontal="center" vertical="center" wrapText="1"/>
      <protection/>
    </xf>
    <xf numFmtId="3" fontId="25" fillId="15" borderId="0" xfId="0" applyNumberFormat="1" applyFont="1" applyFill="1" applyBorder="1" applyAlignment="1" applyProtection="1">
      <alignment horizontal="center" vertical="center" wrapText="1"/>
      <protection/>
    </xf>
    <xf numFmtId="3" fontId="25" fillId="15" borderId="198" xfId="0" applyNumberFormat="1" applyFont="1" applyFill="1" applyBorder="1" applyAlignment="1" applyProtection="1">
      <alignment horizontal="center" vertical="center" wrapText="1"/>
      <protection/>
    </xf>
    <xf numFmtId="3" fontId="25" fillId="15" borderId="199" xfId="0" applyNumberFormat="1" applyFont="1" applyFill="1" applyBorder="1" applyAlignment="1" applyProtection="1">
      <alignment horizontal="center" vertical="center" wrapText="1"/>
      <protection/>
    </xf>
    <xf numFmtId="3" fontId="25" fillId="15" borderId="200" xfId="0" applyNumberFormat="1" applyFont="1" applyFill="1" applyBorder="1" applyAlignment="1" applyProtection="1">
      <alignment horizontal="center" vertical="center" wrapText="1"/>
      <protection/>
    </xf>
    <xf numFmtId="3" fontId="25" fillId="15" borderId="201" xfId="0" applyNumberFormat="1" applyFont="1" applyFill="1" applyBorder="1" applyAlignment="1" applyProtection="1">
      <alignment horizontal="center" vertical="center" wrapText="1"/>
      <protection/>
    </xf>
    <xf numFmtId="0" fontId="7" fillId="5" borderId="190" xfId="0" applyFont="1" applyFill="1" applyBorder="1" applyAlignment="1" applyProtection="1">
      <alignment horizontal="center" vertical="center"/>
      <protection/>
    </xf>
    <xf numFmtId="0" fontId="7" fillId="5" borderId="202" xfId="0" applyFont="1" applyFill="1" applyBorder="1" applyAlignment="1" applyProtection="1">
      <alignment horizontal="center" vertical="center"/>
      <protection/>
    </xf>
    <xf numFmtId="0" fontId="7" fillId="5" borderId="57" xfId="0" applyFont="1" applyFill="1" applyBorder="1" applyAlignment="1" applyProtection="1">
      <alignment horizontal="center" vertical="center"/>
      <protection/>
    </xf>
    <xf numFmtId="0" fontId="7" fillId="5" borderId="15" xfId="0" applyFont="1" applyFill="1" applyBorder="1" applyAlignment="1" applyProtection="1">
      <alignment horizontal="center" vertical="center"/>
      <protection/>
    </xf>
    <xf numFmtId="3" fontId="16" fillId="12" borderId="188" xfId="0" applyNumberFormat="1" applyFont="1" applyFill="1" applyBorder="1" applyAlignment="1" applyProtection="1">
      <alignment horizontal="center" vertical="center"/>
      <protection/>
    </xf>
    <xf numFmtId="3" fontId="16" fillId="12" borderId="136" xfId="0" applyNumberFormat="1" applyFont="1" applyFill="1" applyBorder="1" applyAlignment="1" applyProtection="1">
      <alignment horizontal="center" vertical="center"/>
      <protection/>
    </xf>
    <xf numFmtId="3" fontId="16" fillId="12" borderId="105" xfId="0" applyNumberFormat="1" applyFont="1" applyFill="1" applyBorder="1" applyAlignment="1" applyProtection="1">
      <alignment horizontal="center" vertical="center"/>
      <protection/>
    </xf>
    <xf numFmtId="3" fontId="12" fillId="5" borderId="203" xfId="0" applyNumberFormat="1" applyFont="1" applyFill="1" applyBorder="1" applyAlignment="1" applyProtection="1">
      <alignment vertical="center" textRotation="90" wrapText="1"/>
      <protection/>
    </xf>
    <xf numFmtId="3" fontId="12" fillId="5" borderId="204" xfId="0" applyNumberFormat="1" applyFont="1" applyFill="1" applyBorder="1" applyAlignment="1" applyProtection="1">
      <alignment vertical="center" textRotation="90" wrapText="1"/>
      <protection/>
    </xf>
    <xf numFmtId="3" fontId="12" fillId="5" borderId="205" xfId="0" applyNumberFormat="1" applyFont="1" applyFill="1" applyBorder="1" applyAlignment="1" applyProtection="1">
      <alignment vertical="center" textRotation="90" wrapText="1"/>
      <protection/>
    </xf>
    <xf numFmtId="3" fontId="5" fillId="12" borderId="138" xfId="0" applyNumberFormat="1" applyFont="1" applyFill="1" applyBorder="1" applyAlignment="1" applyProtection="1">
      <alignment horizontal="center" vertical="center" wrapText="1"/>
      <protection/>
    </xf>
    <xf numFmtId="3" fontId="5" fillId="12" borderId="124" xfId="0" applyNumberFormat="1" applyFont="1" applyFill="1" applyBorder="1" applyAlignment="1" applyProtection="1">
      <alignment horizontal="center" vertical="center" wrapText="1"/>
      <protection/>
    </xf>
    <xf numFmtId="3" fontId="5" fillId="12" borderId="132" xfId="0" applyNumberFormat="1" applyFont="1" applyFill="1" applyBorder="1" applyAlignment="1" applyProtection="1">
      <alignment horizontal="center" vertical="center" wrapText="1"/>
      <protection/>
    </xf>
    <xf numFmtId="3" fontId="5" fillId="12" borderId="191" xfId="0" applyNumberFormat="1" applyFont="1" applyFill="1" applyBorder="1" applyAlignment="1" applyProtection="1">
      <alignment horizontal="center" vertical="center" wrapText="1"/>
      <protection/>
    </xf>
    <xf numFmtId="3" fontId="12" fillId="16" borderId="138" xfId="0" applyNumberFormat="1" applyFont="1" applyFill="1" applyBorder="1" applyAlignment="1" applyProtection="1">
      <alignment horizontal="center" vertical="center" wrapText="1"/>
      <protection/>
    </xf>
    <xf numFmtId="3" fontId="12" fillId="16" borderId="124" xfId="0" applyNumberFormat="1" applyFont="1" applyFill="1" applyBorder="1" applyAlignment="1" applyProtection="1">
      <alignment horizontal="center" vertical="center" wrapText="1"/>
      <protection/>
    </xf>
    <xf numFmtId="3" fontId="12" fillId="16" borderId="132" xfId="0" applyNumberFormat="1" applyFont="1" applyFill="1" applyBorder="1" applyAlignment="1" applyProtection="1">
      <alignment horizontal="center" vertical="center" wrapText="1"/>
      <protection/>
    </xf>
    <xf numFmtId="3" fontId="16" fillId="16" borderId="187" xfId="0" applyNumberFormat="1" applyFont="1" applyFill="1" applyBorder="1" applyAlignment="1" applyProtection="1">
      <alignment horizontal="center" vertical="center"/>
      <protection/>
    </xf>
    <xf numFmtId="3" fontId="16" fillId="16" borderId="133" xfId="0" applyNumberFormat="1" applyFont="1" applyFill="1" applyBorder="1" applyAlignment="1" applyProtection="1">
      <alignment horizontal="center" vertical="center"/>
      <protection/>
    </xf>
    <xf numFmtId="3" fontId="16" fillId="16" borderId="134" xfId="0" applyNumberFormat="1" applyFont="1" applyFill="1" applyBorder="1" applyAlignment="1" applyProtection="1">
      <alignment horizontal="center" vertical="center"/>
      <protection/>
    </xf>
    <xf numFmtId="3" fontId="16" fillId="16" borderId="146" xfId="0" applyNumberFormat="1" applyFont="1" applyFill="1" applyBorder="1" applyAlignment="1" applyProtection="1">
      <alignment horizontal="center" vertical="center"/>
      <protection/>
    </xf>
    <xf numFmtId="3" fontId="5" fillId="16" borderId="206" xfId="0" applyNumberFormat="1" applyFont="1" applyFill="1" applyBorder="1" applyAlignment="1" applyProtection="1">
      <alignment horizontal="center" vertical="center" wrapText="1"/>
      <protection/>
    </xf>
    <xf numFmtId="3" fontId="5" fillId="16" borderId="207" xfId="0" applyNumberFormat="1" applyFont="1" applyFill="1" applyBorder="1" applyAlignment="1" applyProtection="1">
      <alignment horizontal="center" vertical="center" wrapText="1"/>
      <protection/>
    </xf>
    <xf numFmtId="3" fontId="5" fillId="16" borderId="208" xfId="0" applyNumberFormat="1" applyFont="1" applyFill="1" applyBorder="1" applyAlignment="1" applyProtection="1">
      <alignment horizontal="center" vertical="center" wrapText="1"/>
      <protection/>
    </xf>
    <xf numFmtId="3" fontId="5" fillId="16" borderId="191" xfId="0" applyNumberFormat="1" applyFont="1" applyFill="1" applyBorder="1" applyAlignment="1" applyProtection="1">
      <alignment horizontal="center" vertical="center" wrapText="1"/>
      <protection/>
    </xf>
    <xf numFmtId="3" fontId="5" fillId="16" borderId="155" xfId="0" applyNumberFormat="1" applyFont="1" applyFill="1" applyBorder="1" applyAlignment="1" applyProtection="1">
      <alignment horizontal="center" vertical="center" wrapText="1"/>
      <protection/>
    </xf>
    <xf numFmtId="3" fontId="5" fillId="16" borderId="156" xfId="0" applyNumberFormat="1" applyFont="1" applyFill="1" applyBorder="1" applyAlignment="1" applyProtection="1">
      <alignment horizontal="center" vertical="center" wrapText="1"/>
      <protection/>
    </xf>
    <xf numFmtId="3" fontId="11" fillId="3" borderId="183" xfId="0" applyNumberFormat="1" applyFont="1" applyFill="1" applyBorder="1" applyAlignment="1" applyProtection="1">
      <alignment horizontal="center" vertical="center" wrapText="1"/>
      <protection/>
    </xf>
    <xf numFmtId="3" fontId="11" fillId="3" borderId="184" xfId="0" applyNumberFormat="1" applyFont="1" applyFill="1" applyBorder="1" applyAlignment="1" applyProtection="1">
      <alignment horizontal="center" vertical="center" wrapText="1"/>
      <protection/>
    </xf>
    <xf numFmtId="3" fontId="11" fillId="3" borderId="20" xfId="0" applyNumberFormat="1" applyFont="1" applyFill="1" applyBorder="1" applyAlignment="1" applyProtection="1">
      <alignment horizontal="center" vertical="center" wrapText="1"/>
      <protection/>
    </xf>
    <xf numFmtId="165" fontId="19" fillId="2" borderId="209" xfId="0" applyNumberFormat="1" applyFont="1" applyFill="1" applyBorder="1" applyAlignment="1" applyProtection="1">
      <alignment horizontal="center" vertical="center" wrapText="1"/>
      <protection/>
    </xf>
    <xf numFmtId="165" fontId="19" fillId="2" borderId="210" xfId="0" applyNumberFormat="1" applyFont="1" applyFill="1" applyBorder="1" applyAlignment="1" applyProtection="1">
      <alignment horizontal="center" vertical="center" wrapText="1"/>
      <protection/>
    </xf>
    <xf numFmtId="3" fontId="5" fillId="16" borderId="211" xfId="0" applyNumberFormat="1" applyFont="1" applyFill="1" applyBorder="1" applyAlignment="1" applyProtection="1">
      <alignment horizontal="center" vertical="center" wrapText="1"/>
      <protection/>
    </xf>
    <xf numFmtId="3" fontId="5" fillId="16" borderId="144" xfId="0" applyNumberFormat="1" applyFont="1" applyFill="1" applyBorder="1" applyAlignment="1" applyProtection="1">
      <alignment horizontal="center" vertical="center" wrapText="1"/>
      <protection/>
    </xf>
    <xf numFmtId="3" fontId="5" fillId="16" borderId="145" xfId="0" applyNumberFormat="1" applyFont="1" applyFill="1" applyBorder="1" applyAlignment="1" applyProtection="1">
      <alignment horizontal="center" vertical="center" wrapText="1"/>
      <protection/>
    </xf>
    <xf numFmtId="3" fontId="16" fillId="8" borderId="212" xfId="0" applyNumberFormat="1" applyFont="1" applyFill="1" applyBorder="1" applyAlignment="1" applyProtection="1">
      <alignment horizontal="center" vertical="center"/>
      <protection/>
    </xf>
    <xf numFmtId="3" fontId="16" fillId="8" borderId="165" xfId="0" applyNumberFormat="1" applyFont="1" applyFill="1" applyBorder="1" applyAlignment="1" applyProtection="1">
      <alignment horizontal="center" vertical="center"/>
      <protection/>
    </xf>
    <xf numFmtId="3" fontId="5" fillId="12" borderId="211" xfId="0" applyNumberFormat="1" applyFont="1" applyFill="1" applyBorder="1" applyAlignment="1" applyProtection="1">
      <alignment horizontal="center" vertical="center" wrapText="1"/>
      <protection/>
    </xf>
    <xf numFmtId="3" fontId="5" fillId="12" borderId="144" xfId="0" applyNumberFormat="1" applyFont="1" applyFill="1" applyBorder="1" applyAlignment="1" applyProtection="1">
      <alignment horizontal="center" vertical="center" wrapText="1"/>
      <protection/>
    </xf>
    <xf numFmtId="3" fontId="5" fillId="12" borderId="145" xfId="0" applyNumberFormat="1" applyFont="1" applyFill="1" applyBorder="1" applyAlignment="1" applyProtection="1">
      <alignment horizontal="center" vertical="center" wrapText="1"/>
      <protection/>
    </xf>
    <xf numFmtId="3" fontId="17" fillId="4" borderId="188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color rgb="FFFF0000"/>
      </font>
      <border/>
    </dxf>
    <dxf>
      <font>
        <b/>
        <i val="0"/>
        <color rgb="FFFF000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GL623"/>
  <sheetViews>
    <sheetView showGridLines="0" tabSelected="1" workbookViewId="0" topLeftCell="A11">
      <selection activeCell="S19" sqref="S19"/>
    </sheetView>
  </sheetViews>
  <sheetFormatPr defaultColWidth="9.00390625" defaultRowHeight="12.75" outlineLevelCol="1"/>
  <cols>
    <col min="1" max="1" width="5.50390625" style="20" customWidth="1"/>
    <col min="2" max="2" width="4.00390625" style="20" bestFit="1" customWidth="1"/>
    <col min="3" max="3" width="3.50390625" style="20" bestFit="1" customWidth="1"/>
    <col min="4" max="4" width="5.375" style="26" customWidth="1"/>
    <col min="5" max="5" width="9.625" style="27" customWidth="1"/>
    <col min="6" max="6" width="4.625" style="28" customWidth="1"/>
    <col min="7" max="7" width="6.125" style="28" customWidth="1"/>
    <col min="8" max="8" width="6.50390625" style="28" bestFit="1" customWidth="1"/>
    <col min="9" max="10" width="7.375" style="115" hidden="1" customWidth="1"/>
    <col min="11" max="12" width="6.125" style="28" customWidth="1"/>
    <col min="13" max="13" width="25.875" style="27" customWidth="1"/>
    <col min="14" max="14" width="10.125" style="27" customWidth="1"/>
    <col min="15" max="15" width="6.625" style="28" customWidth="1"/>
    <col min="16" max="16" width="8.375" style="31" customWidth="1"/>
    <col min="17" max="17" width="10.875" style="31" customWidth="1"/>
    <col min="18" max="18" width="20.50390625" style="31" customWidth="1"/>
    <col min="19" max="20" width="10.50390625" style="28" customWidth="1"/>
    <col min="21" max="21" width="10.00390625" style="28" customWidth="1"/>
    <col min="22" max="22" width="8.00390625" style="28" customWidth="1"/>
    <col min="23" max="23" width="16.00390625" style="116" customWidth="1"/>
    <col min="24" max="24" width="8.125" style="116" customWidth="1"/>
    <col min="25" max="25" width="9.50390625" style="116" customWidth="1"/>
    <col min="26" max="26" width="11.50390625" style="116" customWidth="1"/>
    <col min="27" max="27" width="8.00390625" style="116" customWidth="1"/>
    <col min="28" max="28" width="11.625" style="116" bestFit="1" customWidth="1"/>
    <col min="29" max="29" width="7.00390625" style="331" customWidth="1"/>
    <col min="30" max="30" width="10.50390625" style="331" customWidth="1"/>
    <col min="31" max="31" width="10.00390625" style="357" customWidth="1"/>
    <col min="32" max="32" width="10.50390625" style="365" customWidth="1"/>
    <col min="33" max="33" width="10.00390625" style="351" customWidth="1"/>
    <col min="34" max="34" width="7.125" style="22" bestFit="1" customWidth="1"/>
    <col min="35" max="35" width="7.50390625" style="22" bestFit="1" customWidth="1"/>
    <col min="36" max="36" width="9.00390625" style="22" customWidth="1"/>
    <col min="37" max="37" width="11.00390625" style="22" customWidth="1"/>
    <col min="38" max="38" width="7.125" style="154" customWidth="1"/>
    <col min="39" max="39" width="6.50390625" style="302" customWidth="1"/>
    <col min="40" max="40" width="8.50390625" style="94" customWidth="1"/>
    <col min="41" max="41" width="8.875" style="94" customWidth="1"/>
    <col min="42" max="42" width="4.50390625" style="154" customWidth="1"/>
    <col min="43" max="43" width="31.625" style="278" customWidth="1"/>
    <col min="44" max="44" width="10.50390625" style="278" customWidth="1"/>
    <col min="45" max="45" width="4.375" style="280" customWidth="1" outlineLevel="1"/>
    <col min="46" max="46" width="5.625" style="278" customWidth="1" outlineLevel="1"/>
    <col min="47" max="47" width="15.875" style="278" customWidth="1" outlineLevel="1"/>
    <col min="48" max="48" width="10.50390625" style="278" customWidth="1" outlineLevel="1"/>
    <col min="49" max="49" width="4.875" style="278" customWidth="1"/>
    <col min="50" max="50" width="8.50390625" style="279" bestFit="1" customWidth="1"/>
    <col min="51" max="51" width="6.50390625" style="250" bestFit="1" customWidth="1"/>
    <col min="52" max="52" width="4.875" style="245" customWidth="1"/>
    <col min="53" max="53" width="7.50390625" style="245" customWidth="1"/>
    <col min="54" max="54" width="7.125" style="280" customWidth="1"/>
    <col min="55" max="55" width="7.625" style="278" customWidth="1"/>
    <col min="56" max="56" width="8.125" style="248" customWidth="1"/>
    <col min="57" max="57" width="9.125" style="248" customWidth="1"/>
    <col min="58" max="58" width="4.50390625" style="280" customWidth="1"/>
    <col min="59" max="59" width="31.625" style="278" customWidth="1"/>
    <col min="60" max="60" width="10.50390625" style="278" customWidth="1"/>
    <col min="61" max="61" width="5.50390625" style="280" customWidth="1" outlineLevel="1"/>
    <col min="62" max="62" width="5.625" style="278" customWidth="1" outlineLevel="1"/>
    <col min="63" max="63" width="15.875" style="278" customWidth="1" outlineLevel="1"/>
    <col min="64" max="64" width="10.50390625" style="278" customWidth="1" outlineLevel="1"/>
    <col min="65" max="65" width="4.875" style="278" customWidth="1"/>
    <col min="66" max="66" width="8.50390625" style="280" bestFit="1" customWidth="1"/>
    <col min="67" max="67" width="6.50390625" style="245" customWidth="1"/>
    <col min="68" max="68" width="7.375" style="245" bestFit="1" customWidth="1"/>
    <col min="69" max="69" width="7.125" style="280" customWidth="1"/>
    <col min="70" max="70" width="7.00390625" style="278" customWidth="1"/>
    <col min="71" max="71" width="8.50390625" style="248" customWidth="1"/>
    <col min="72" max="72" width="9.00390625" style="248" customWidth="1"/>
    <col min="73" max="73" width="4.50390625" style="280" customWidth="1"/>
    <col min="74" max="74" width="31.625" style="278" customWidth="1"/>
    <col min="75" max="75" width="10.50390625" style="278" customWidth="1"/>
    <col min="76" max="76" width="4.625" style="280" customWidth="1" outlineLevel="1"/>
    <col min="77" max="77" width="5.625" style="278" customWidth="1" outlineLevel="1"/>
    <col min="78" max="78" width="15.875" style="278" customWidth="1" outlineLevel="1"/>
    <col min="79" max="79" width="10.50390625" style="278" customWidth="1" outlineLevel="1"/>
    <col min="80" max="80" width="4.875" style="278" customWidth="1"/>
    <col min="81" max="81" width="8.50390625" style="280" bestFit="1" customWidth="1"/>
    <col min="82" max="82" width="7.00390625" style="245" customWidth="1"/>
    <col min="83" max="83" width="7.375" style="245" customWidth="1"/>
    <col min="84" max="84" width="5.50390625" style="278" customWidth="1" outlineLevel="1"/>
    <col min="85" max="85" width="12.375" style="248" customWidth="1" outlineLevel="1"/>
    <col min="86" max="86" width="7.375" style="253" customWidth="1" outlineLevel="1"/>
    <col min="87" max="87" width="8.375" style="253" customWidth="1" outlineLevel="1"/>
    <col min="88" max="88" width="11.875" style="250" customWidth="1"/>
    <col min="89" max="89" width="5.00390625" style="247" customWidth="1"/>
    <col min="90" max="94" width="7.375" style="248" customWidth="1"/>
    <col min="95" max="96" width="9.625" style="248" customWidth="1"/>
    <col min="97" max="103" width="7.375" style="248" customWidth="1" outlineLevel="1"/>
    <col min="104" max="104" width="8.375" style="250" customWidth="1"/>
    <col min="105" max="105" width="9.00390625" style="253" customWidth="1"/>
    <col min="106" max="106" width="9.375" style="250" customWidth="1"/>
    <col min="107" max="107" width="7.00390625" style="245" customWidth="1"/>
    <col min="108" max="108" width="16.50390625" style="246" customWidth="1" outlineLevel="1"/>
    <col min="109" max="109" width="9.125" style="281" customWidth="1" outlineLevel="1"/>
    <col min="110" max="110" width="9.125" style="396" customWidth="1" outlineLevel="1"/>
    <col min="111" max="111" width="9.125" style="282" customWidth="1"/>
    <col min="112" max="112" width="8.00390625" style="248" customWidth="1"/>
    <col min="113" max="113" width="12.125" style="486" customWidth="1"/>
    <col min="114" max="114" width="3.375" style="248" customWidth="1"/>
    <col min="115" max="115" width="6.875" style="248" customWidth="1"/>
    <col min="116" max="116" width="6.875" style="249" customWidth="1"/>
    <col min="117" max="117" width="15.00390625" style="486" customWidth="1"/>
    <col min="118" max="118" width="3.375" style="248" customWidth="1"/>
    <col min="119" max="119" width="6.875" style="248" customWidth="1"/>
    <col min="120" max="120" width="6.875" style="249" customWidth="1"/>
    <col min="121" max="121" width="10.875" style="486" customWidth="1"/>
    <col min="122" max="122" width="3.375" style="248" customWidth="1"/>
    <col min="123" max="123" width="6.875" style="248" customWidth="1"/>
    <col min="124" max="124" width="6.875" style="249" customWidth="1"/>
    <col min="125" max="125" width="6.625" style="486" customWidth="1"/>
    <col min="126" max="126" width="3.375" style="248" customWidth="1"/>
    <col min="127" max="127" width="6.875" style="248" customWidth="1"/>
    <col min="128" max="128" width="6.875" style="249" customWidth="1"/>
    <col min="129" max="129" width="8.875" style="486" customWidth="1"/>
    <col min="130" max="130" width="3.375" style="248" customWidth="1"/>
    <col min="131" max="131" width="7.00390625" style="248" customWidth="1"/>
    <col min="132" max="132" width="6.875" style="249" customWidth="1"/>
    <col min="133" max="133" width="15.00390625" style="486" customWidth="1"/>
    <col min="134" max="134" width="3.375" style="248" customWidth="1"/>
    <col min="135" max="135" width="6.875" style="248" customWidth="1"/>
    <col min="136" max="136" width="6.875" style="249" customWidth="1"/>
    <col min="137" max="137" width="15.00390625" style="486" customWidth="1"/>
    <col min="138" max="138" width="3.375" style="248" customWidth="1"/>
    <col min="139" max="139" width="6.875" style="248" customWidth="1"/>
    <col min="140" max="140" width="6.875" style="249" customWidth="1"/>
    <col min="141" max="141" width="11.50390625" style="486" customWidth="1"/>
    <col min="142" max="142" width="3.375" style="248" customWidth="1"/>
    <col min="143" max="143" width="6.875" style="248" customWidth="1"/>
    <col min="144" max="144" width="6.875" style="249" customWidth="1"/>
    <col min="145" max="145" width="10.875" style="486" customWidth="1"/>
    <col min="146" max="146" width="3.375" style="248" customWidth="1"/>
    <col min="147" max="147" width="6.875" style="248" customWidth="1"/>
    <col min="148" max="148" width="6.875" style="249" customWidth="1"/>
    <col min="149" max="149" width="10.875" style="486" customWidth="1"/>
    <col min="150" max="150" width="3.375" style="248" customWidth="1"/>
    <col min="151" max="151" width="6.875" style="248" customWidth="1"/>
    <col min="152" max="152" width="6.875" style="249" customWidth="1"/>
    <col min="153" max="154" width="12.50390625" style="250" customWidth="1"/>
    <col min="155" max="155" width="15.50390625" style="247" customWidth="1"/>
    <col min="156" max="156" width="12.50390625" style="248" customWidth="1"/>
    <col min="157" max="157" width="9.50390625" style="248" customWidth="1"/>
    <col min="158" max="158" width="9.625" style="251" customWidth="1"/>
    <col min="159" max="159" width="9.50390625" style="251" customWidth="1"/>
    <col min="160" max="162" width="9.375" style="250" customWidth="1"/>
    <col min="163" max="163" width="9.375" style="248" customWidth="1"/>
    <col min="164" max="164" width="9.875" style="250" customWidth="1"/>
    <col min="165" max="165" width="10.50390625" style="250" customWidth="1"/>
    <col min="166" max="167" width="11.50390625" style="250" customWidth="1"/>
    <col min="168" max="168" width="11.875" style="250" customWidth="1"/>
    <col min="169" max="169" width="5.00390625" style="252" customWidth="1"/>
    <col min="170" max="170" width="11.125" style="252" customWidth="1"/>
    <col min="171" max="171" width="10.375" style="252" customWidth="1"/>
    <col min="172" max="172" width="5.00390625" style="252" customWidth="1"/>
    <col min="173" max="173" width="6.50390625" style="252" customWidth="1"/>
    <col min="174" max="174" width="10.50390625" style="252" customWidth="1"/>
    <col min="175" max="175" width="5.00390625" style="252" customWidth="1"/>
    <col min="176" max="176" width="6.50390625" style="252" customWidth="1"/>
    <col min="177" max="177" width="8.625" style="252" customWidth="1"/>
    <col min="178" max="181" width="6.625" style="252" customWidth="1"/>
    <col min="182" max="182" width="4.625" style="252" customWidth="1"/>
    <col min="183" max="184" width="6.625" style="252" customWidth="1"/>
    <col min="185" max="185" width="6.50390625" style="252" customWidth="1"/>
    <col min="186" max="186" width="13.125" style="93" customWidth="1"/>
    <col min="187" max="191" width="11.50390625" style="93" customWidth="1"/>
    <col min="192" max="192" width="12.375" style="93" bestFit="1" customWidth="1"/>
    <col min="193" max="193" width="11.50390625" style="93" customWidth="1"/>
    <col min="194" max="16384" width="11.50390625" style="45" customWidth="1"/>
  </cols>
  <sheetData>
    <row r="1" spans="1:193" s="2" customFormat="1" ht="13.5" customHeight="1" thickBot="1">
      <c r="A1" s="44"/>
      <c r="B1" s="44"/>
      <c r="C1" s="44"/>
      <c r="D1" s="45"/>
      <c r="E1" s="46"/>
      <c r="F1" s="29"/>
      <c r="G1" s="29"/>
      <c r="H1" s="29"/>
      <c r="I1" s="30"/>
      <c r="J1" s="30"/>
      <c r="K1" s="29"/>
      <c r="L1" s="29"/>
      <c r="M1" s="46"/>
      <c r="N1" s="46"/>
      <c r="O1" s="29"/>
      <c r="P1" s="47"/>
      <c r="Q1" s="47"/>
      <c r="R1" s="47"/>
      <c r="S1" s="29"/>
      <c r="T1" s="29"/>
      <c r="U1" s="29"/>
      <c r="V1" s="29"/>
      <c r="W1" s="48"/>
      <c r="X1" s="48"/>
      <c r="Y1" s="48"/>
      <c r="Z1" s="48"/>
      <c r="AA1" s="48"/>
      <c r="AB1" s="48"/>
      <c r="AC1" s="374" t="s">
        <v>2</v>
      </c>
      <c r="AD1" s="322"/>
      <c r="AE1" s="352"/>
      <c r="AF1" s="359"/>
      <c r="AG1" s="344"/>
      <c r="AH1" s="22"/>
      <c r="AI1" s="22"/>
      <c r="AJ1" s="22"/>
      <c r="AK1" s="22"/>
      <c r="AL1" s="481"/>
      <c r="AM1" s="299"/>
      <c r="AN1" s="209"/>
      <c r="AO1" s="209"/>
      <c r="AP1" s="207"/>
      <c r="AQ1" s="215"/>
      <c r="AR1" s="208"/>
      <c r="AS1" s="207"/>
      <c r="AT1" s="208"/>
      <c r="AU1" s="208"/>
      <c r="AV1" s="208"/>
      <c r="AW1" s="208"/>
      <c r="AX1" s="210"/>
      <c r="AY1" s="211"/>
      <c r="AZ1" s="212"/>
      <c r="BA1" s="212"/>
      <c r="BB1" s="207"/>
      <c r="BC1" s="208"/>
      <c r="BD1" s="209"/>
      <c r="BE1" s="209"/>
      <c r="BF1" s="207"/>
      <c r="BG1" s="215"/>
      <c r="BH1" s="208"/>
      <c r="BI1" s="207"/>
      <c r="BJ1" s="208"/>
      <c r="BK1" s="208"/>
      <c r="BL1" s="208"/>
      <c r="BM1" s="208"/>
      <c r="BN1" s="207"/>
      <c r="BO1" s="212"/>
      <c r="BP1" s="212"/>
      <c r="BQ1" s="207"/>
      <c r="BR1" s="208"/>
      <c r="BS1" s="209"/>
      <c r="BT1" s="209"/>
      <c r="BU1" s="207"/>
      <c r="BV1" s="215"/>
      <c r="BW1" s="208"/>
      <c r="BX1" s="207"/>
      <c r="BY1" s="208"/>
      <c r="BZ1" s="208"/>
      <c r="CA1" s="208"/>
      <c r="CB1" s="208"/>
      <c r="CC1" s="207"/>
      <c r="CD1" s="212"/>
      <c r="CE1" s="212"/>
      <c r="CF1" s="208"/>
      <c r="CG1" s="209"/>
      <c r="CH1" s="236"/>
      <c r="CI1" s="236"/>
      <c r="CJ1" s="211"/>
      <c r="CK1" s="240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11"/>
      <c r="DA1" s="236"/>
      <c r="DB1" s="211"/>
      <c r="DC1" s="212"/>
      <c r="DD1" s="176"/>
      <c r="DE1" s="213"/>
      <c r="DF1" s="394"/>
      <c r="DG1" s="214"/>
      <c r="DH1" s="165"/>
      <c r="DI1" s="482"/>
      <c r="DJ1" s="94"/>
      <c r="DK1" s="94"/>
      <c r="DL1" s="183"/>
      <c r="DM1" s="482"/>
      <c r="DN1" s="94"/>
      <c r="DO1" s="94"/>
      <c r="DP1" s="183"/>
      <c r="DQ1" s="482"/>
      <c r="DR1" s="94"/>
      <c r="DS1" s="94"/>
      <c r="DT1" s="183"/>
      <c r="DU1" s="482"/>
      <c r="DV1" s="94"/>
      <c r="DW1" s="94"/>
      <c r="DX1" s="183"/>
      <c r="DY1" s="482"/>
      <c r="DZ1" s="94"/>
      <c r="EA1" s="94"/>
      <c r="EB1" s="183"/>
      <c r="EC1" s="482"/>
      <c r="ED1" s="94"/>
      <c r="EE1" s="94"/>
      <c r="EF1" s="183"/>
      <c r="EG1" s="482"/>
      <c r="EH1" s="94"/>
      <c r="EI1" s="94"/>
      <c r="EJ1" s="183"/>
      <c r="EK1" s="482"/>
      <c r="EL1" s="94"/>
      <c r="EM1" s="94"/>
      <c r="EN1" s="183"/>
      <c r="EO1" s="482"/>
      <c r="EP1" s="94"/>
      <c r="EQ1" s="94"/>
      <c r="ER1" s="183"/>
      <c r="ES1" s="482"/>
      <c r="ET1" s="94"/>
      <c r="EU1" s="94"/>
      <c r="EV1" s="183"/>
      <c r="EW1" s="23"/>
      <c r="EX1" s="23"/>
      <c r="EY1" s="119"/>
      <c r="EZ1" s="94"/>
      <c r="FA1" s="94"/>
      <c r="FB1" s="43"/>
      <c r="FC1" s="43"/>
      <c r="FD1" s="23"/>
      <c r="FE1" s="23"/>
      <c r="FF1" s="23"/>
      <c r="FG1" s="94"/>
      <c r="FH1" s="23"/>
      <c r="FI1" s="23"/>
      <c r="FJ1" s="23"/>
      <c r="FK1" s="23"/>
      <c r="FL1" s="23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49"/>
      <c r="GE1" s="393"/>
      <c r="GF1" s="50"/>
      <c r="GG1" s="50"/>
      <c r="GH1" s="50"/>
      <c r="GI1" s="50"/>
      <c r="GJ1" s="50"/>
      <c r="GK1" s="50"/>
    </row>
    <row r="2" spans="1:193" s="2" customFormat="1" ht="15" thickTop="1">
      <c r="A2" s="899"/>
      <c r="B2" s="899"/>
      <c r="C2" s="899"/>
      <c r="D2" s="509"/>
      <c r="E2" s="45"/>
      <c r="F2" s="29"/>
      <c r="G2" s="29"/>
      <c r="H2" s="29"/>
      <c r="I2" s="30"/>
      <c r="J2" s="30"/>
      <c r="K2" s="29"/>
      <c r="L2" s="29"/>
      <c r="M2" s="46"/>
      <c r="N2" s="46"/>
      <c r="O2" s="29"/>
      <c r="P2" s="47"/>
      <c r="Q2" s="47"/>
      <c r="R2" s="47"/>
      <c r="S2" s="29"/>
      <c r="T2" s="29"/>
      <c r="U2" s="29"/>
      <c r="V2" s="29"/>
      <c r="W2" s="48"/>
      <c r="X2" s="48"/>
      <c r="Y2" s="48"/>
      <c r="Z2" s="48"/>
      <c r="AA2" s="48"/>
      <c r="AB2" s="48"/>
      <c r="AC2" s="317" t="e">
        <f>#REF!</f>
        <v>#REF!</v>
      </c>
      <c r="AD2" s="322"/>
      <c r="AE2" s="352"/>
      <c r="AF2" s="359"/>
      <c r="AG2" s="344"/>
      <c r="AH2" s="22"/>
      <c r="AI2" s="22"/>
      <c r="AJ2" s="217"/>
      <c r="AK2" s="217"/>
      <c r="AL2" s="207"/>
      <c r="AM2" s="300"/>
      <c r="AN2" s="217"/>
      <c r="AO2" s="62"/>
      <c r="AP2" s="62"/>
      <c r="AQ2" s="216"/>
      <c r="AR2" s="208"/>
      <c r="AS2" s="207"/>
      <c r="AT2" s="208"/>
      <c r="AU2" s="208"/>
      <c r="AV2" s="208"/>
      <c r="AW2" s="208"/>
      <c r="AX2" s="210"/>
      <c r="AY2" s="211"/>
      <c r="AZ2" s="212"/>
      <c r="BA2" s="212"/>
      <c r="BB2" s="207"/>
      <c r="BC2" s="300"/>
      <c r="BD2" s="217"/>
      <c r="BE2" s="217"/>
      <c r="BF2" s="207"/>
      <c r="BG2" s="216"/>
      <c r="BH2" s="208"/>
      <c r="BI2" s="207"/>
      <c r="BJ2" s="208"/>
      <c r="BK2" s="208"/>
      <c r="BL2" s="208"/>
      <c r="BM2" s="208"/>
      <c r="BN2" s="207"/>
      <c r="BO2" s="212"/>
      <c r="BP2" s="212"/>
      <c r="BQ2" s="207"/>
      <c r="BR2" s="300"/>
      <c r="BS2" s="217"/>
      <c r="BT2" s="217"/>
      <c r="BU2" s="207"/>
      <c r="BV2" s="216"/>
      <c r="BW2" s="208"/>
      <c r="BX2" s="207"/>
      <c r="BY2" s="208"/>
      <c r="BZ2" s="208"/>
      <c r="CA2" s="208"/>
      <c r="CB2" s="208"/>
      <c r="CC2" s="207"/>
      <c r="CD2" s="212"/>
      <c r="CE2" s="212"/>
      <c r="CF2" s="208"/>
      <c r="CG2" s="209"/>
      <c r="CH2" s="236"/>
      <c r="CI2" s="236"/>
      <c r="CJ2" s="211"/>
      <c r="CK2" s="240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11"/>
      <c r="DA2" s="236"/>
      <c r="DB2" s="211"/>
      <c r="DC2" s="212"/>
      <c r="DD2" s="176"/>
      <c r="DE2" s="213"/>
      <c r="DF2" s="394"/>
      <c r="DG2" s="214"/>
      <c r="DH2" s="94"/>
      <c r="DI2" s="482"/>
      <c r="DJ2" s="94"/>
      <c r="DK2" s="94"/>
      <c r="DL2" s="183"/>
      <c r="DM2" s="482"/>
      <c r="DN2" s="94"/>
      <c r="DO2" s="94"/>
      <c r="DP2" s="183"/>
      <c r="DQ2" s="482"/>
      <c r="DR2" s="94"/>
      <c r="DS2" s="94"/>
      <c r="DT2" s="183"/>
      <c r="DU2" s="482"/>
      <c r="DV2" s="94"/>
      <c r="DW2" s="94"/>
      <c r="DX2" s="183"/>
      <c r="DY2" s="482"/>
      <c r="DZ2" s="94"/>
      <c r="EA2" s="94"/>
      <c r="EB2" s="183"/>
      <c r="EC2" s="482"/>
      <c r="ED2" s="94"/>
      <c r="EE2" s="94"/>
      <c r="EF2" s="183"/>
      <c r="EG2" s="482"/>
      <c r="EH2" s="94"/>
      <c r="EI2" s="94"/>
      <c r="EJ2" s="183"/>
      <c r="EK2" s="482"/>
      <c r="EL2" s="94"/>
      <c r="EM2" s="94"/>
      <c r="EN2" s="183"/>
      <c r="EO2" s="482"/>
      <c r="EP2" s="94"/>
      <c r="EQ2" s="94"/>
      <c r="ER2" s="183"/>
      <c r="ES2" s="482"/>
      <c r="ET2" s="94"/>
      <c r="EU2" s="94"/>
      <c r="EV2" s="183"/>
      <c r="EW2" s="23"/>
      <c r="EX2" s="23"/>
      <c r="EY2" s="119"/>
      <c r="EZ2" s="94"/>
      <c r="FA2" s="94"/>
      <c r="FB2" s="43"/>
      <c r="FC2" s="43"/>
      <c r="FD2" s="23"/>
      <c r="FE2" s="23"/>
      <c r="FF2" s="23"/>
      <c r="FG2" s="94"/>
      <c r="FH2" s="23"/>
      <c r="FI2" s="23"/>
      <c r="FJ2" s="23"/>
      <c r="FK2" s="23"/>
      <c r="FL2" s="23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52"/>
      <c r="GE2" s="951"/>
      <c r="GF2" s="950"/>
      <c r="GG2" s="948"/>
      <c r="GH2" s="950"/>
      <c r="GI2" s="948"/>
      <c r="GJ2" s="949"/>
      <c r="GK2" s="934"/>
    </row>
    <row r="3" spans="1:193" s="2" customFormat="1" ht="13.5" thickBot="1">
      <c r="A3" s="899"/>
      <c r="B3" s="899"/>
      <c r="C3" s="899"/>
      <c r="D3" s="510"/>
      <c r="E3" s="45"/>
      <c r="F3" s="29"/>
      <c r="G3" s="29"/>
      <c r="H3" s="29"/>
      <c r="I3" s="30"/>
      <c r="J3" s="30"/>
      <c r="K3" s="29"/>
      <c r="L3" s="29"/>
      <c r="M3" s="53"/>
      <c r="N3" s="514"/>
      <c r="O3" s="29"/>
      <c r="P3" s="47"/>
      <c r="Q3" s="47"/>
      <c r="R3" s="47"/>
      <c r="S3" s="29"/>
      <c r="T3" s="29"/>
      <c r="U3" s="29"/>
      <c r="V3" s="29"/>
      <c r="W3" s="48"/>
      <c r="X3" s="48"/>
      <c r="Y3" s="48"/>
      <c r="Z3" s="48"/>
      <c r="AA3" s="48"/>
      <c r="AB3" s="48"/>
      <c r="AC3" s="322"/>
      <c r="AD3" s="322"/>
      <c r="AE3" s="352"/>
      <c r="AF3" s="359"/>
      <c r="AG3" s="344"/>
      <c r="AH3" s="22"/>
      <c r="AI3" s="22"/>
      <c r="AJ3" s="217"/>
      <c r="AK3" s="217"/>
      <c r="AL3" s="207"/>
      <c r="AM3" s="300"/>
      <c r="AN3" s="217"/>
      <c r="AO3" s="62"/>
      <c r="AP3" s="62"/>
      <c r="AQ3" s="216"/>
      <c r="AR3" s="208"/>
      <c r="AS3" s="207"/>
      <c r="AT3" s="208"/>
      <c r="AU3" s="208"/>
      <c r="AV3" s="208"/>
      <c r="AW3" s="208"/>
      <c r="AX3" s="210"/>
      <c r="AY3" s="211"/>
      <c r="AZ3" s="212"/>
      <c r="BA3" s="212"/>
      <c r="BB3" s="207"/>
      <c r="BC3" s="300"/>
      <c r="BD3" s="217"/>
      <c r="BE3" s="217"/>
      <c r="BF3" s="207"/>
      <c r="BG3" s="216"/>
      <c r="BH3" s="208"/>
      <c r="BI3" s="207"/>
      <c r="BJ3" s="208"/>
      <c r="BK3" s="208"/>
      <c r="BL3" s="208"/>
      <c r="BM3" s="208"/>
      <c r="BN3" s="207"/>
      <c r="BO3" s="212"/>
      <c r="BP3" s="212"/>
      <c r="BQ3" s="207"/>
      <c r="BR3" s="300"/>
      <c r="BS3" s="217"/>
      <c r="BT3" s="217"/>
      <c r="BU3" s="207"/>
      <c r="BV3" s="216"/>
      <c r="BW3" s="208"/>
      <c r="BX3" s="207"/>
      <c r="BY3" s="208"/>
      <c r="BZ3" s="208"/>
      <c r="CA3" s="208"/>
      <c r="CB3" s="208"/>
      <c r="CC3" s="207"/>
      <c r="CD3" s="212"/>
      <c r="CE3" s="212"/>
      <c r="CF3" s="208"/>
      <c r="CG3" s="209"/>
      <c r="CH3" s="236"/>
      <c r="CI3" s="236"/>
      <c r="CJ3" s="211"/>
      <c r="CK3" s="240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11"/>
      <c r="DA3" s="236"/>
      <c r="DB3" s="211"/>
      <c r="DC3" s="212"/>
      <c r="DD3" s="176"/>
      <c r="DE3" s="213"/>
      <c r="DF3" s="394"/>
      <c r="DG3" s="214"/>
      <c r="DH3" s="165"/>
      <c r="DI3" s="482"/>
      <c r="DJ3" s="94"/>
      <c r="DK3" s="94"/>
      <c r="DL3" s="183"/>
      <c r="DM3" s="482"/>
      <c r="DN3" s="94"/>
      <c r="DO3" s="94"/>
      <c r="DP3" s="183"/>
      <c r="DQ3" s="482"/>
      <c r="DR3" s="94"/>
      <c r="DS3" s="94"/>
      <c r="DT3" s="183"/>
      <c r="DU3" s="482"/>
      <c r="DV3" s="94"/>
      <c r="DW3" s="94"/>
      <c r="DX3" s="183"/>
      <c r="DY3" s="482"/>
      <c r="DZ3" s="94"/>
      <c r="EA3" s="94"/>
      <c r="EB3" s="183"/>
      <c r="EC3" s="482"/>
      <c r="ED3" s="94"/>
      <c r="EE3" s="94"/>
      <c r="EF3" s="183"/>
      <c r="EG3" s="482"/>
      <c r="EH3" s="94"/>
      <c r="EI3" s="94"/>
      <c r="EJ3" s="183"/>
      <c r="EK3" s="482"/>
      <c r="EL3" s="94"/>
      <c r="EM3" s="94"/>
      <c r="EN3" s="183"/>
      <c r="EO3" s="482"/>
      <c r="EP3" s="94"/>
      <c r="EQ3" s="94"/>
      <c r="ER3" s="183"/>
      <c r="ES3" s="482"/>
      <c r="ET3" s="94"/>
      <c r="EU3" s="94"/>
      <c r="EV3" s="183"/>
      <c r="EW3" s="23"/>
      <c r="EX3" s="23"/>
      <c r="EY3" s="119"/>
      <c r="EZ3" s="94"/>
      <c r="FA3" s="94"/>
      <c r="FB3" s="43"/>
      <c r="FC3" s="43"/>
      <c r="FD3" s="23"/>
      <c r="FE3" s="23"/>
      <c r="FF3" s="23"/>
      <c r="FG3" s="94"/>
      <c r="FH3" s="23"/>
      <c r="FI3" s="23"/>
      <c r="FJ3" s="23"/>
      <c r="FK3" s="23"/>
      <c r="FL3" s="23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54"/>
      <c r="GE3" s="221"/>
      <c r="GF3" s="222"/>
      <c r="GG3" s="222"/>
      <c r="GH3" s="222"/>
      <c r="GI3" s="222"/>
      <c r="GJ3" s="223"/>
      <c r="GK3" s="935"/>
    </row>
    <row r="4" spans="1:193" s="2" customFormat="1" ht="17.25" thickBot="1" thickTop="1">
      <c r="A4" s="899"/>
      <c r="B4" s="899"/>
      <c r="C4" s="899"/>
      <c r="D4" s="510"/>
      <c r="E4" s="45"/>
      <c r="F4" s="29"/>
      <c r="G4" s="29"/>
      <c r="H4" s="29"/>
      <c r="I4" s="30"/>
      <c r="J4" s="30"/>
      <c r="K4" s="29"/>
      <c r="L4" s="29"/>
      <c r="M4" s="517"/>
      <c r="N4" s="514"/>
      <c r="O4" s="29"/>
      <c r="P4" s="47"/>
      <c r="Q4" s="47"/>
      <c r="R4" s="47"/>
      <c r="S4" s="29"/>
      <c r="T4" s="29"/>
      <c r="U4" s="29"/>
      <c r="V4" s="29"/>
      <c r="W4" s="48"/>
      <c r="X4" s="48"/>
      <c r="Y4" s="48"/>
      <c r="Z4" s="48"/>
      <c r="AA4" s="48"/>
      <c r="AB4" s="48"/>
      <c r="AC4" s="322"/>
      <c r="AD4" s="322"/>
      <c r="AE4" s="352"/>
      <c r="AF4" s="359"/>
      <c r="AG4" s="344"/>
      <c r="AH4" s="22"/>
      <c r="AI4" s="22"/>
      <c r="AJ4" s="219"/>
      <c r="AK4" s="219"/>
      <c r="AL4" s="218"/>
      <c r="AM4" s="301"/>
      <c r="AN4" s="219"/>
      <c r="AO4" s="62"/>
      <c r="AP4" s="62"/>
      <c r="AQ4" s="220"/>
      <c r="AR4" s="208"/>
      <c r="AS4" s="207"/>
      <c r="AT4" s="208"/>
      <c r="AU4" s="208"/>
      <c r="AV4" s="208"/>
      <c r="AW4" s="208"/>
      <c r="AX4" s="210"/>
      <c r="AY4" s="211"/>
      <c r="AZ4" s="212"/>
      <c r="BA4" s="212"/>
      <c r="BB4" s="207"/>
      <c r="BC4" s="301"/>
      <c r="BD4" s="219"/>
      <c r="BE4" s="219"/>
      <c r="BF4" s="207"/>
      <c r="BG4" s="220"/>
      <c r="BH4" s="208"/>
      <c r="BI4" s="207"/>
      <c r="BJ4" s="208"/>
      <c r="BK4" s="208"/>
      <c r="BL4" s="208"/>
      <c r="BM4" s="208"/>
      <c r="BN4" s="207"/>
      <c r="BO4" s="212"/>
      <c r="BP4" s="212"/>
      <c r="BQ4" s="207"/>
      <c r="BR4" s="301"/>
      <c r="BS4" s="219"/>
      <c r="BT4" s="219"/>
      <c r="BU4" s="207"/>
      <c r="BV4" s="220"/>
      <c r="BW4" s="208"/>
      <c r="BX4" s="207"/>
      <c r="BY4" s="208"/>
      <c r="BZ4" s="208"/>
      <c r="CA4" s="208"/>
      <c r="CB4" s="208"/>
      <c r="CC4" s="207"/>
      <c r="CD4" s="212"/>
      <c r="CE4" s="212"/>
      <c r="CF4" s="208"/>
      <c r="CG4" s="209"/>
      <c r="CH4" s="236"/>
      <c r="CI4" s="236"/>
      <c r="CJ4" s="211"/>
      <c r="CK4" s="240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11"/>
      <c r="DA4" s="236"/>
      <c r="DB4" s="211"/>
      <c r="DC4" s="212"/>
      <c r="DD4" s="176"/>
      <c r="DE4" s="213"/>
      <c r="DF4" s="394"/>
      <c r="DG4" s="214"/>
      <c r="DH4" s="165"/>
      <c r="DI4" s="482"/>
      <c r="DJ4" s="94"/>
      <c r="DK4" s="94"/>
      <c r="DL4" s="183"/>
      <c r="DM4" s="482"/>
      <c r="DN4" s="94"/>
      <c r="DO4" s="94"/>
      <c r="DP4" s="183"/>
      <c r="DQ4" s="482"/>
      <c r="DR4" s="94"/>
      <c r="DS4" s="94"/>
      <c r="DT4" s="183"/>
      <c r="DU4" s="482"/>
      <c r="DV4" s="94"/>
      <c r="DW4" s="94"/>
      <c r="DX4" s="183"/>
      <c r="DY4" s="482"/>
      <c r="DZ4" s="94"/>
      <c r="EA4" s="94"/>
      <c r="EB4" s="183"/>
      <c r="EC4" s="482"/>
      <c r="ED4" s="94"/>
      <c r="EE4" s="94"/>
      <c r="EF4" s="183"/>
      <c r="EG4" s="482"/>
      <c r="EH4" s="94"/>
      <c r="EI4" s="94"/>
      <c r="EJ4" s="183"/>
      <c r="EK4" s="482"/>
      <c r="EL4" s="94"/>
      <c r="EM4" s="94"/>
      <c r="EN4" s="183"/>
      <c r="EO4" s="482"/>
      <c r="EP4" s="94"/>
      <c r="EQ4" s="94"/>
      <c r="ER4" s="183"/>
      <c r="ES4" s="482"/>
      <c r="ET4" s="94"/>
      <c r="EU4" s="94"/>
      <c r="EV4" s="183"/>
      <c r="EW4" s="23"/>
      <c r="EX4" s="23"/>
      <c r="EY4" s="119"/>
      <c r="EZ4" s="94"/>
      <c r="FA4" s="94"/>
      <c r="FB4" s="43"/>
      <c r="FC4" s="43"/>
      <c r="FD4" s="23"/>
      <c r="FE4" s="23"/>
      <c r="FF4" s="23"/>
      <c r="FG4" s="94"/>
      <c r="FH4" s="23"/>
      <c r="FI4" s="23"/>
      <c r="FJ4" s="23"/>
      <c r="FK4" s="23"/>
      <c r="FL4" s="23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224"/>
      <c r="GE4" s="227"/>
      <c r="GF4" s="228"/>
      <c r="GG4" s="228"/>
      <c r="GH4" s="228"/>
      <c r="GI4" s="228"/>
      <c r="GJ4" s="229"/>
      <c r="GK4" s="321"/>
    </row>
    <row r="5" spans="1:193" s="2" customFormat="1" ht="15.75" thickBot="1" thickTop="1">
      <c r="A5" s="899"/>
      <c r="B5" s="899"/>
      <c r="C5" s="899"/>
      <c r="D5" s="510"/>
      <c r="E5" s="45"/>
      <c r="F5" s="29"/>
      <c r="G5" s="29"/>
      <c r="H5" s="29"/>
      <c r="I5" s="30"/>
      <c r="J5" s="30"/>
      <c r="K5" s="29"/>
      <c r="L5" s="29"/>
      <c r="M5" s="518"/>
      <c r="N5" s="515"/>
      <c r="O5" s="29"/>
      <c r="P5" s="47"/>
      <c r="Q5" s="47"/>
      <c r="R5" s="47"/>
      <c r="S5" s="29"/>
      <c r="T5" s="29"/>
      <c r="U5" s="29"/>
      <c r="V5" s="29"/>
      <c r="W5" s="56"/>
      <c r="X5" s="56"/>
      <c r="Y5" s="56"/>
      <c r="Z5" s="56"/>
      <c r="AA5" s="56"/>
      <c r="AB5" s="56"/>
      <c r="AC5" s="323"/>
      <c r="AD5" s="792"/>
      <c r="AE5" s="793"/>
      <c r="AF5" s="793"/>
      <c r="AG5" s="293" t="s">
        <v>6</v>
      </c>
      <c r="AH5" s="22"/>
      <c r="AI5" s="22"/>
      <c r="AJ5" s="217"/>
      <c r="AK5" s="217"/>
      <c r="AL5" s="207"/>
      <c r="AM5" s="300"/>
      <c r="AN5" s="217"/>
      <c r="AO5" s="62"/>
      <c r="AP5" s="62"/>
      <c r="AQ5" s="216"/>
      <c r="AR5" s="208"/>
      <c r="AS5" s="207"/>
      <c r="AT5" s="208"/>
      <c r="AU5" s="208"/>
      <c r="AV5" s="208"/>
      <c r="AW5" s="208"/>
      <c r="AX5" s="210"/>
      <c r="AY5" s="211"/>
      <c r="AZ5" s="212"/>
      <c r="BA5" s="212"/>
      <c r="BB5" s="207"/>
      <c r="BC5" s="300"/>
      <c r="BD5" s="217"/>
      <c r="BE5" s="217"/>
      <c r="BF5" s="207"/>
      <c r="BG5" s="216"/>
      <c r="BH5" s="208"/>
      <c r="BI5" s="207"/>
      <c r="BJ5" s="208"/>
      <c r="BK5" s="208"/>
      <c r="BL5" s="208"/>
      <c r="BM5" s="208"/>
      <c r="BN5" s="207"/>
      <c r="BO5" s="212"/>
      <c r="BP5" s="212"/>
      <c r="BQ5" s="207"/>
      <c r="BR5" s="300"/>
      <c r="BS5" s="217"/>
      <c r="BT5" s="217"/>
      <c r="BU5" s="207"/>
      <c r="BV5" s="216"/>
      <c r="BW5" s="208"/>
      <c r="BX5" s="207"/>
      <c r="BY5" s="208"/>
      <c r="BZ5" s="208"/>
      <c r="CA5" s="208"/>
      <c r="CB5" s="208"/>
      <c r="CC5" s="207"/>
      <c r="CD5" s="212"/>
      <c r="CE5" s="212"/>
      <c r="CF5" s="208"/>
      <c r="CG5" s="209"/>
      <c r="CH5" s="236"/>
      <c r="CI5" s="236"/>
      <c r="CJ5" s="211"/>
      <c r="CK5" s="240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11"/>
      <c r="DA5" s="236"/>
      <c r="DB5" s="211"/>
      <c r="DC5" s="212"/>
      <c r="DD5" s="176"/>
      <c r="DE5" s="213"/>
      <c r="DF5" s="394"/>
      <c r="DG5" s="214"/>
      <c r="DH5" s="165"/>
      <c r="DI5" s="482"/>
      <c r="DJ5" s="94"/>
      <c r="DK5" s="94"/>
      <c r="DL5" s="183"/>
      <c r="DM5" s="482"/>
      <c r="DN5" s="94"/>
      <c r="DO5" s="94"/>
      <c r="DP5" s="183"/>
      <c r="DQ5" s="482"/>
      <c r="DR5" s="94"/>
      <c r="DS5" s="94"/>
      <c r="DT5" s="183"/>
      <c r="DU5" s="482"/>
      <c r="DV5" s="94"/>
      <c r="DW5" s="94"/>
      <c r="DX5" s="183"/>
      <c r="DY5" s="482"/>
      <c r="DZ5" s="94"/>
      <c r="EA5" s="94"/>
      <c r="EB5" s="183"/>
      <c r="EC5" s="482"/>
      <c r="ED5" s="94"/>
      <c r="EE5" s="94"/>
      <c r="EF5" s="183"/>
      <c r="EG5" s="482"/>
      <c r="EH5" s="94"/>
      <c r="EI5" s="94"/>
      <c r="EJ5" s="183"/>
      <c r="EK5" s="482"/>
      <c r="EL5" s="94"/>
      <c r="EM5" s="94"/>
      <c r="EN5" s="183"/>
      <c r="EO5" s="482"/>
      <c r="EP5" s="94"/>
      <c r="EQ5" s="94"/>
      <c r="ER5" s="183"/>
      <c r="ES5" s="482"/>
      <c r="ET5" s="94"/>
      <c r="EU5" s="94"/>
      <c r="EV5" s="183"/>
      <c r="EW5" s="23"/>
      <c r="EX5" s="23"/>
      <c r="EY5" s="119"/>
      <c r="EZ5" s="94"/>
      <c r="FA5" s="94"/>
      <c r="FB5" s="43"/>
      <c r="FC5" s="43"/>
      <c r="FD5" s="23"/>
      <c r="FE5" s="23"/>
      <c r="FF5" s="23"/>
      <c r="FG5" s="94"/>
      <c r="FH5" s="23"/>
      <c r="FI5" s="23"/>
      <c r="FJ5" s="23"/>
      <c r="FK5" s="23"/>
      <c r="FL5" s="62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225"/>
      <c r="GE5" s="404"/>
      <c r="GF5" s="405"/>
      <c r="GG5" s="405"/>
      <c r="GH5" s="405"/>
      <c r="GI5" s="405"/>
      <c r="GJ5" s="406"/>
      <c r="GK5" s="408"/>
    </row>
    <row r="6" spans="1:193" s="2" customFormat="1" ht="15.75" thickBot="1" thickTop="1">
      <c r="A6" s="899"/>
      <c r="B6" s="899"/>
      <c r="C6" s="899"/>
      <c r="D6" s="21"/>
      <c r="E6" s="57"/>
      <c r="F6" s="29"/>
      <c r="G6" s="29"/>
      <c r="H6" s="29"/>
      <c r="I6" s="30"/>
      <c r="J6" s="30"/>
      <c r="K6" s="29"/>
      <c r="L6" s="29"/>
      <c r="M6" s="518"/>
      <c r="N6" s="515"/>
      <c r="O6" s="866"/>
      <c r="P6" s="867"/>
      <c r="Q6" s="867"/>
      <c r="R6" s="47"/>
      <c r="S6" s="29"/>
      <c r="T6" s="29"/>
      <c r="U6" s="29"/>
      <c r="V6" s="29"/>
      <c r="W6" s="56"/>
      <c r="X6" s="56"/>
      <c r="Y6" s="56"/>
      <c r="Z6" s="56"/>
      <c r="AA6" s="56"/>
      <c r="AB6" s="56"/>
      <c r="AC6" s="323"/>
      <c r="AD6" s="794"/>
      <c r="AE6" s="795"/>
      <c r="AF6" s="294">
        <f>$GK$9</f>
        <v>0</v>
      </c>
      <c r="AG6" s="295">
        <f>IF(AF10&lt;&gt;0,AF6-AF10,0)</f>
        <v>0</v>
      </c>
      <c r="AH6" s="22"/>
      <c r="AI6" s="22"/>
      <c r="AJ6" s="217"/>
      <c r="AK6" s="217"/>
      <c r="AL6" s="207"/>
      <c r="AM6" s="300"/>
      <c r="AN6" s="217"/>
      <c r="AO6" s="217"/>
      <c r="AP6" s="207"/>
      <c r="AQ6" s="216"/>
      <c r="AR6" s="208"/>
      <c r="AS6" s="207"/>
      <c r="AT6" s="208"/>
      <c r="AU6" s="208"/>
      <c r="AV6" s="208"/>
      <c r="AW6" s="208"/>
      <c r="AX6" s="210"/>
      <c r="AY6" s="211"/>
      <c r="AZ6" s="212"/>
      <c r="BA6" s="212"/>
      <c r="BB6" s="207"/>
      <c r="BC6" s="300"/>
      <c r="BD6" s="217"/>
      <c r="BE6" s="217"/>
      <c r="BF6" s="207"/>
      <c r="BG6" s="216"/>
      <c r="BH6" s="208"/>
      <c r="BI6" s="207"/>
      <c r="BJ6" s="208"/>
      <c r="BK6" s="208"/>
      <c r="BL6" s="208"/>
      <c r="BM6" s="208"/>
      <c r="BN6" s="207"/>
      <c r="BO6" s="212"/>
      <c r="BP6" s="212"/>
      <c r="BQ6" s="207"/>
      <c r="BR6" s="300"/>
      <c r="BS6" s="217"/>
      <c r="BT6" s="217"/>
      <c r="BU6" s="207"/>
      <c r="BV6" s="216"/>
      <c r="BW6" s="208"/>
      <c r="BX6" s="207"/>
      <c r="BY6" s="208"/>
      <c r="BZ6" s="208"/>
      <c r="CA6" s="208"/>
      <c r="CB6" s="208"/>
      <c r="CC6" s="207"/>
      <c r="CD6" s="212"/>
      <c r="CE6" s="212"/>
      <c r="CF6" s="208"/>
      <c r="CG6" s="209"/>
      <c r="CH6" s="236"/>
      <c r="CI6" s="236"/>
      <c r="CJ6" s="211"/>
      <c r="CK6" s="240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11"/>
      <c r="DA6" s="236"/>
      <c r="DB6" s="211"/>
      <c r="DC6" s="212"/>
      <c r="DD6" s="176"/>
      <c r="DE6" s="213"/>
      <c r="DF6" s="394"/>
      <c r="DG6" s="214"/>
      <c r="DH6" s="165"/>
      <c r="DI6" s="482"/>
      <c r="DJ6" s="94"/>
      <c r="DK6" s="94"/>
      <c r="DL6" s="183"/>
      <c r="DM6" s="482"/>
      <c r="DN6" s="94"/>
      <c r="DO6" s="94"/>
      <c r="DP6" s="183"/>
      <c r="DQ6" s="482"/>
      <c r="DR6" s="94"/>
      <c r="DS6" s="94"/>
      <c r="DT6" s="183"/>
      <c r="DU6" s="482"/>
      <c r="DV6" s="94"/>
      <c r="DW6" s="94"/>
      <c r="DX6" s="183"/>
      <c r="DY6" s="482"/>
      <c r="DZ6" s="94"/>
      <c r="EA6" s="94"/>
      <c r="EB6" s="183"/>
      <c r="EC6" s="482"/>
      <c r="ED6" s="94"/>
      <c r="EE6" s="94"/>
      <c r="EF6" s="183"/>
      <c r="EG6" s="482"/>
      <c r="EH6" s="94"/>
      <c r="EI6" s="94"/>
      <c r="EJ6" s="183"/>
      <c r="EK6" s="482"/>
      <c r="EL6" s="94"/>
      <c r="EM6" s="94"/>
      <c r="EN6" s="183"/>
      <c r="EO6" s="482"/>
      <c r="EP6" s="94"/>
      <c r="EQ6" s="94"/>
      <c r="ER6" s="183"/>
      <c r="ES6" s="482"/>
      <c r="ET6" s="94"/>
      <c r="EU6" s="94"/>
      <c r="EV6" s="183"/>
      <c r="EW6" s="23"/>
      <c r="EX6" s="23"/>
      <c r="EY6" s="119"/>
      <c r="EZ6" s="94"/>
      <c r="FA6" s="94"/>
      <c r="FB6" s="43"/>
      <c r="FC6" s="43"/>
      <c r="FD6" s="23"/>
      <c r="FE6" s="23"/>
      <c r="FF6" s="23"/>
      <c r="FG6" s="94"/>
      <c r="FH6" s="23"/>
      <c r="FI6" s="23"/>
      <c r="FJ6" s="317"/>
      <c r="FK6" s="317"/>
      <c r="FL6" s="62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226"/>
      <c r="GE6" s="230"/>
      <c r="GF6" s="231"/>
      <c r="GG6" s="231"/>
      <c r="GH6" s="231"/>
      <c r="GI6" s="231"/>
      <c r="GJ6" s="232"/>
      <c r="GK6" s="409"/>
    </row>
    <row r="7" spans="1:193" s="2" customFormat="1" ht="14.25" thickBot="1" thickTop="1">
      <c r="A7" s="899"/>
      <c r="B7" s="899"/>
      <c r="C7" s="899"/>
      <c r="D7" s="511"/>
      <c r="E7" s="57"/>
      <c r="F7" s="29"/>
      <c r="G7" s="29"/>
      <c r="H7" s="29"/>
      <c r="I7" s="30"/>
      <c r="J7" s="30"/>
      <c r="K7" s="29"/>
      <c r="L7" s="29"/>
      <c r="M7" s="519"/>
      <c r="N7" s="511"/>
      <c r="O7" s="29"/>
      <c r="P7" s="47"/>
      <c r="Q7" s="47"/>
      <c r="R7" s="47"/>
      <c r="S7" s="29"/>
      <c r="T7" s="29"/>
      <c r="U7" s="29"/>
      <c r="V7" s="29"/>
      <c r="W7" s="56"/>
      <c r="X7" s="56"/>
      <c r="Y7" s="56"/>
      <c r="Z7" s="56"/>
      <c r="AA7" s="56"/>
      <c r="AB7" s="56"/>
      <c r="AC7" s="323"/>
      <c r="AD7" s="796"/>
      <c r="AE7" s="797"/>
      <c r="AF7" s="391">
        <f>$GK$10</f>
        <v>0</v>
      </c>
      <c r="AG7" s="398">
        <f>IF(AF11&lt;&gt;0,AF7-AF11,0)</f>
        <v>0</v>
      </c>
      <c r="AH7" s="22"/>
      <c r="AI7" s="22"/>
      <c r="AJ7" s="217"/>
      <c r="AK7" s="217"/>
      <c r="AL7" s="207"/>
      <c r="AM7" s="300"/>
      <c r="AN7" s="217"/>
      <c r="AO7" s="217"/>
      <c r="AP7" s="207"/>
      <c r="AQ7" s="216"/>
      <c r="AR7" s="208"/>
      <c r="AS7" s="207"/>
      <c r="AT7" s="208"/>
      <c r="AU7" s="208"/>
      <c r="AV7" s="208"/>
      <c r="AW7" s="208"/>
      <c r="AX7" s="210"/>
      <c r="AY7" s="211"/>
      <c r="AZ7" s="212"/>
      <c r="BA7" s="212"/>
      <c r="BB7" s="207"/>
      <c r="BC7" s="300"/>
      <c r="BD7" s="217"/>
      <c r="BE7" s="217"/>
      <c r="BF7" s="207"/>
      <c r="BG7" s="216"/>
      <c r="BH7" s="208"/>
      <c r="BI7" s="207"/>
      <c r="BJ7" s="208"/>
      <c r="BK7" s="208"/>
      <c r="BL7" s="208"/>
      <c r="BM7" s="208"/>
      <c r="BN7" s="207"/>
      <c r="BO7" s="212"/>
      <c r="BP7" s="212"/>
      <c r="BQ7" s="207"/>
      <c r="BR7" s="300"/>
      <c r="BS7" s="217"/>
      <c r="BT7" s="217"/>
      <c r="BU7" s="207"/>
      <c r="BV7" s="216"/>
      <c r="BW7" s="208"/>
      <c r="BX7" s="207"/>
      <c r="BY7" s="208"/>
      <c r="BZ7" s="208"/>
      <c r="CA7" s="208"/>
      <c r="CB7" s="208"/>
      <c r="CC7" s="207"/>
      <c r="CD7" s="212"/>
      <c r="CE7" s="212"/>
      <c r="CF7" s="208"/>
      <c r="CG7" s="209"/>
      <c r="CH7" s="236"/>
      <c r="CI7" s="236"/>
      <c r="CJ7" s="211"/>
      <c r="CK7" s="240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11"/>
      <c r="DA7" s="236"/>
      <c r="DB7" s="211"/>
      <c r="DC7" s="212"/>
      <c r="DD7" s="176"/>
      <c r="DE7" s="213"/>
      <c r="DF7" s="394"/>
      <c r="DG7" s="214"/>
      <c r="DH7" s="165"/>
      <c r="DI7" s="482"/>
      <c r="DJ7" s="94"/>
      <c r="DK7" s="94"/>
      <c r="DL7" s="183"/>
      <c r="DM7" s="482"/>
      <c r="DN7" s="94"/>
      <c r="DO7" s="94"/>
      <c r="DP7" s="183"/>
      <c r="DQ7" s="482"/>
      <c r="DR7" s="94"/>
      <c r="DS7" s="94"/>
      <c r="DT7" s="183"/>
      <c r="DU7" s="482"/>
      <c r="DV7" s="94"/>
      <c r="DW7" s="94"/>
      <c r="DX7" s="183"/>
      <c r="DY7" s="482"/>
      <c r="DZ7" s="94"/>
      <c r="EA7" s="94"/>
      <c r="EB7" s="183"/>
      <c r="EC7" s="482"/>
      <c r="ED7" s="94"/>
      <c r="EE7" s="94"/>
      <c r="EF7" s="183"/>
      <c r="EG7" s="482"/>
      <c r="EH7" s="94"/>
      <c r="EI7" s="94"/>
      <c r="EJ7" s="183"/>
      <c r="EK7" s="482"/>
      <c r="EL7" s="94"/>
      <c r="EM7" s="94"/>
      <c r="EN7" s="183"/>
      <c r="EO7" s="482"/>
      <c r="EP7" s="94"/>
      <c r="EQ7" s="94"/>
      <c r="ER7" s="183"/>
      <c r="ES7" s="482"/>
      <c r="ET7" s="94"/>
      <c r="EU7" s="94"/>
      <c r="EV7" s="183"/>
      <c r="EW7" s="23"/>
      <c r="EX7" s="23"/>
      <c r="EY7" s="119"/>
      <c r="EZ7" s="94"/>
      <c r="FA7" s="94"/>
      <c r="FB7" s="43"/>
      <c r="FC7" s="43"/>
      <c r="FD7" s="23"/>
      <c r="FE7" s="23"/>
      <c r="FF7" s="23"/>
      <c r="FG7" s="94"/>
      <c r="FH7" s="23"/>
      <c r="FI7" s="23"/>
      <c r="FJ7" s="23"/>
      <c r="FK7" s="23"/>
      <c r="FL7" s="62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55"/>
      <c r="GE7" s="408"/>
      <c r="GF7" s="408"/>
      <c r="GG7" s="408"/>
      <c r="GH7" s="408"/>
      <c r="GI7" s="408"/>
      <c r="GJ7" s="408"/>
      <c r="GK7" s="408"/>
    </row>
    <row r="8" spans="1:193" s="2" customFormat="1" ht="14.25" thickBot="1" thickTop="1">
      <c r="A8" s="899"/>
      <c r="B8" s="899"/>
      <c r="C8" s="899"/>
      <c r="D8" s="512"/>
      <c r="E8" s="57"/>
      <c r="F8" s="29"/>
      <c r="G8" s="29"/>
      <c r="H8" s="29"/>
      <c r="I8" s="30"/>
      <c r="J8" s="30"/>
      <c r="K8" s="29"/>
      <c r="L8" s="29"/>
      <c r="M8" s="520"/>
      <c r="N8" s="516"/>
      <c r="O8" s="29"/>
      <c r="P8" s="47"/>
      <c r="Q8" s="47"/>
      <c r="R8" s="47"/>
      <c r="S8" s="29"/>
      <c r="T8" s="29"/>
      <c r="U8" s="29"/>
      <c r="V8" s="29"/>
      <c r="W8" s="56"/>
      <c r="X8" s="56"/>
      <c r="Y8" s="56"/>
      <c r="Z8" s="56"/>
      <c r="AA8" s="56"/>
      <c r="AB8" s="56"/>
      <c r="AC8" s="323"/>
      <c r="AD8" s="152"/>
      <c r="AE8" s="373"/>
      <c r="AF8" s="22"/>
      <c r="AG8" s="94"/>
      <c r="AH8" s="22"/>
      <c r="AI8" s="22"/>
      <c r="AJ8" s="217"/>
      <c r="AK8" s="217"/>
      <c r="AL8" s="207"/>
      <c r="AM8" s="300"/>
      <c r="AN8" s="217"/>
      <c r="AO8" s="217"/>
      <c r="AP8" s="207"/>
      <c r="AQ8" s="217"/>
      <c r="AR8" s="208"/>
      <c r="AS8" s="207"/>
      <c r="AT8" s="208"/>
      <c r="AU8" s="208"/>
      <c r="AV8" s="208"/>
      <c r="AW8" s="208"/>
      <c r="AX8" s="210"/>
      <c r="AY8" s="211"/>
      <c r="AZ8" s="212"/>
      <c r="BA8" s="212"/>
      <c r="BB8" s="207"/>
      <c r="BC8" s="300"/>
      <c r="BD8" s="217"/>
      <c r="BE8" s="217"/>
      <c r="BF8" s="207"/>
      <c r="BG8" s="217"/>
      <c r="BH8" s="208"/>
      <c r="BI8" s="207"/>
      <c r="BJ8" s="208"/>
      <c r="BK8" s="208"/>
      <c r="BL8" s="208"/>
      <c r="BM8" s="208"/>
      <c r="BN8" s="207"/>
      <c r="BO8" s="212"/>
      <c r="BP8" s="212"/>
      <c r="BQ8" s="207"/>
      <c r="BR8" s="300"/>
      <c r="BS8" s="217"/>
      <c r="BT8" s="217"/>
      <c r="BU8" s="207"/>
      <c r="BV8" s="217"/>
      <c r="BW8" s="208"/>
      <c r="BX8" s="207"/>
      <c r="BY8" s="208"/>
      <c r="BZ8" s="208"/>
      <c r="CA8" s="208"/>
      <c r="CB8" s="208"/>
      <c r="CC8" s="207"/>
      <c r="CD8" s="212"/>
      <c r="CE8" s="212"/>
      <c r="CF8" s="208"/>
      <c r="CG8" s="209"/>
      <c r="CH8" s="236"/>
      <c r="CI8" s="236"/>
      <c r="CJ8" s="211"/>
      <c r="CK8" s="240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11"/>
      <c r="DA8" s="236"/>
      <c r="DB8" s="211"/>
      <c r="DC8" s="212"/>
      <c r="DD8" s="176"/>
      <c r="DE8" s="213"/>
      <c r="DF8" s="394"/>
      <c r="DG8" s="214"/>
      <c r="DH8" s="94"/>
      <c r="DI8" s="126"/>
      <c r="DJ8" s="153"/>
      <c r="DK8" s="153"/>
      <c r="DL8" s="184"/>
      <c r="DM8" s="126"/>
      <c r="DN8" s="153"/>
      <c r="DO8" s="153"/>
      <c r="DP8" s="184"/>
      <c r="DQ8" s="126"/>
      <c r="DR8" s="153"/>
      <c r="DS8" s="153"/>
      <c r="DT8" s="184"/>
      <c r="DU8" s="126"/>
      <c r="DV8" s="153"/>
      <c r="DW8" s="153"/>
      <c r="DX8" s="184"/>
      <c r="DY8" s="126"/>
      <c r="DZ8" s="153"/>
      <c r="EA8" s="153"/>
      <c r="EB8" s="184"/>
      <c r="EC8" s="126"/>
      <c r="ED8" s="153"/>
      <c r="EE8" s="153"/>
      <c r="EF8" s="184"/>
      <c r="EG8" s="126"/>
      <c r="EH8" s="153"/>
      <c r="EI8" s="153"/>
      <c r="EJ8" s="184"/>
      <c r="EK8" s="126"/>
      <c r="EL8" s="153"/>
      <c r="EM8" s="153"/>
      <c r="EN8" s="184"/>
      <c r="EO8" s="126"/>
      <c r="EP8" s="153"/>
      <c r="EQ8" s="153"/>
      <c r="ER8" s="184"/>
      <c r="ES8" s="126"/>
      <c r="ET8" s="153"/>
      <c r="EU8" s="153"/>
      <c r="EV8" s="184"/>
      <c r="EW8" s="23"/>
      <c r="EX8" s="23"/>
      <c r="EY8" s="119"/>
      <c r="EZ8" s="94"/>
      <c r="FA8" s="94"/>
      <c r="FB8" s="43"/>
      <c r="FC8" s="43"/>
      <c r="FD8" s="23"/>
      <c r="FE8" s="23"/>
      <c r="FF8" s="23"/>
      <c r="FG8" s="94"/>
      <c r="FH8" s="23"/>
      <c r="FI8" s="23"/>
      <c r="FJ8" s="23"/>
      <c r="FK8" s="23"/>
      <c r="FL8" s="62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224"/>
      <c r="GE8" s="410"/>
      <c r="GF8" s="411"/>
      <c r="GG8" s="411"/>
      <c r="GH8" s="411"/>
      <c r="GI8" s="412"/>
      <c r="GJ8" s="413"/>
      <c r="GK8" s="414"/>
    </row>
    <row r="9" spans="1:193" s="51" customFormat="1" ht="14.25" thickBot="1" thickTop="1">
      <c r="A9" s="899"/>
      <c r="B9" s="899"/>
      <c r="C9" s="899"/>
      <c r="D9" s="46"/>
      <c r="E9" s="57"/>
      <c r="F9" s="46"/>
      <c r="G9" s="29"/>
      <c r="H9" s="29"/>
      <c r="I9" s="30"/>
      <c r="J9" s="30"/>
      <c r="K9" s="29"/>
      <c r="L9" s="29"/>
      <c r="M9" s="521"/>
      <c r="N9" s="514"/>
      <c r="O9" s="29"/>
      <c r="P9" s="58"/>
      <c r="Q9" s="47"/>
      <c r="R9" s="47"/>
      <c r="S9" s="29"/>
      <c r="T9" s="29"/>
      <c r="U9" s="29"/>
      <c r="V9" s="29"/>
      <c r="W9" s="56"/>
      <c r="X9" s="56"/>
      <c r="Y9" s="56"/>
      <c r="Z9" s="56"/>
      <c r="AA9" s="56"/>
      <c r="AB9" s="56"/>
      <c r="AC9" s="323"/>
      <c r="AD9" s="792"/>
      <c r="AE9" s="793"/>
      <c r="AF9" s="793"/>
      <c r="AG9" s="293" t="s">
        <v>5</v>
      </c>
      <c r="AH9" s="22"/>
      <c r="AI9" s="22"/>
      <c r="AJ9" s="217"/>
      <c r="AK9" s="217"/>
      <c r="AL9" s="207"/>
      <c r="AM9" s="300"/>
      <c r="AN9" s="217"/>
      <c r="AO9" s="217"/>
      <c r="AP9" s="207"/>
      <c r="AQ9" s="208"/>
      <c r="AR9" s="208"/>
      <c r="AS9" s="207"/>
      <c r="AT9" s="208"/>
      <c r="AU9" s="208"/>
      <c r="AV9" s="208"/>
      <c r="AW9" s="208"/>
      <c r="AX9" s="210"/>
      <c r="AY9" s="211"/>
      <c r="AZ9" s="212"/>
      <c r="BA9" s="212"/>
      <c r="BB9" s="207"/>
      <c r="BC9" s="208"/>
      <c r="BD9" s="209"/>
      <c r="BE9" s="209"/>
      <c r="BF9" s="207"/>
      <c r="BG9" s="208"/>
      <c r="BH9" s="208"/>
      <c r="BI9" s="207"/>
      <c r="BJ9" s="208"/>
      <c r="BK9" s="208"/>
      <c r="BL9" s="208"/>
      <c r="BM9" s="208"/>
      <c r="BN9" s="207"/>
      <c r="BO9" s="212"/>
      <c r="BP9" s="212"/>
      <c r="BQ9" s="207"/>
      <c r="BR9" s="208"/>
      <c r="BS9" s="209"/>
      <c r="BT9" s="209"/>
      <c r="BU9" s="207"/>
      <c r="BV9" s="208"/>
      <c r="BW9" s="208"/>
      <c r="BX9" s="207"/>
      <c r="BY9" s="208"/>
      <c r="BZ9" s="208"/>
      <c r="CA9" s="208"/>
      <c r="CB9" s="208"/>
      <c r="CC9" s="207"/>
      <c r="CD9" s="212"/>
      <c r="CE9" s="212"/>
      <c r="CF9" s="208"/>
      <c r="CG9" s="209"/>
      <c r="CH9" s="236"/>
      <c r="CI9" s="236"/>
      <c r="CJ9" s="211"/>
      <c r="CK9" s="240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11"/>
      <c r="DA9" s="236"/>
      <c r="DB9" s="211"/>
      <c r="DC9" s="212"/>
      <c r="DD9" s="177"/>
      <c r="DE9" s="94"/>
      <c r="DF9" s="395"/>
      <c r="DG9" s="23"/>
      <c r="DH9" s="178"/>
      <c r="DI9" s="483"/>
      <c r="DJ9" s="121"/>
      <c r="DK9" s="121"/>
      <c r="DL9" s="185"/>
      <c r="DM9" s="483"/>
      <c r="DN9" s="121"/>
      <c r="DO9" s="121"/>
      <c r="DP9" s="185"/>
      <c r="DQ9" s="483"/>
      <c r="DR9" s="121"/>
      <c r="DS9" s="121"/>
      <c r="DT9" s="185"/>
      <c r="DU9" s="483"/>
      <c r="DV9" s="121"/>
      <c r="DW9" s="121"/>
      <c r="DX9" s="185"/>
      <c r="DY9" s="483"/>
      <c r="DZ9" s="121"/>
      <c r="EA9" s="121"/>
      <c r="EB9" s="185"/>
      <c r="EC9" s="483"/>
      <c r="ED9" s="121"/>
      <c r="EE9" s="121"/>
      <c r="EF9" s="185"/>
      <c r="EG9" s="483"/>
      <c r="EH9" s="121"/>
      <c r="EI9" s="121"/>
      <c r="EJ9" s="185"/>
      <c r="EK9" s="483"/>
      <c r="EL9" s="121"/>
      <c r="EM9" s="121"/>
      <c r="EN9" s="185"/>
      <c r="EO9" s="483"/>
      <c r="EP9" s="121"/>
      <c r="EQ9" s="121"/>
      <c r="ER9" s="185"/>
      <c r="ES9" s="483"/>
      <c r="ET9" s="121"/>
      <c r="EU9" s="121"/>
      <c r="EV9" s="185"/>
      <c r="EW9" s="23"/>
      <c r="EX9" s="23"/>
      <c r="EY9" s="119"/>
      <c r="EZ9" s="94"/>
      <c r="FA9" s="94"/>
      <c r="FB9" s="43"/>
      <c r="FC9" s="43"/>
      <c r="FD9" s="23"/>
      <c r="FE9" s="23"/>
      <c r="FF9" s="23"/>
      <c r="FG9" s="94"/>
      <c r="FH9" s="23"/>
      <c r="FI9" s="23"/>
      <c r="FJ9" s="23"/>
      <c r="FK9" s="23"/>
      <c r="FL9" s="121"/>
      <c r="FM9" s="120"/>
      <c r="FN9" s="121"/>
      <c r="FO9" s="121"/>
      <c r="FP9" s="121"/>
      <c r="FQ9" s="121"/>
      <c r="FR9" s="121"/>
      <c r="FS9" s="121"/>
      <c r="FT9" s="121"/>
      <c r="FU9" s="120"/>
      <c r="FV9" s="120"/>
      <c r="FW9" s="120"/>
      <c r="FX9" s="120"/>
      <c r="FY9" s="120"/>
      <c r="FZ9" s="120"/>
      <c r="GA9" s="120"/>
      <c r="GB9" s="120"/>
      <c r="GC9" s="120"/>
      <c r="GD9" s="224"/>
      <c r="GE9" s="227"/>
      <c r="GF9" s="228"/>
      <c r="GG9" s="228"/>
      <c r="GH9" s="228"/>
      <c r="GI9" s="229"/>
      <c r="GJ9" s="418"/>
      <c r="GK9" s="233"/>
    </row>
    <row r="10" spans="1:193" s="2" customFormat="1" ht="14.25" thickBot="1" thickTop="1">
      <c r="A10" s="899"/>
      <c r="B10" s="899"/>
      <c r="C10" s="899"/>
      <c r="D10" s="511"/>
      <c r="E10" s="57"/>
      <c r="F10" s="29"/>
      <c r="G10" s="29"/>
      <c r="H10" s="29"/>
      <c r="I10" s="30"/>
      <c r="J10" s="30"/>
      <c r="K10" s="29"/>
      <c r="L10" s="29"/>
      <c r="M10" s="45"/>
      <c r="N10" s="45"/>
      <c r="O10" s="29"/>
      <c r="P10" s="58"/>
      <c r="Q10" s="47"/>
      <c r="R10" s="47"/>
      <c r="S10" s="59"/>
      <c r="T10" s="59"/>
      <c r="U10" s="59"/>
      <c r="V10" s="59"/>
      <c r="W10" s="60"/>
      <c r="X10" s="60"/>
      <c r="Y10" s="60"/>
      <c r="Z10" s="60"/>
      <c r="AA10" s="60"/>
      <c r="AB10" s="60"/>
      <c r="AC10" s="324"/>
      <c r="AD10" s="781"/>
      <c r="AE10" s="782"/>
      <c r="AF10" s="298"/>
      <c r="AG10" s="296">
        <f>IF(AF10&lt;&gt;0,(AF6/AF10)-1,0)</f>
        <v>0</v>
      </c>
      <c r="AH10" s="22"/>
      <c r="AI10" s="22"/>
      <c r="AJ10" s="217"/>
      <c r="AK10" s="217"/>
      <c r="AL10" s="207"/>
      <c r="AM10" s="300"/>
      <c r="AN10" s="217"/>
      <c r="AO10" s="217"/>
      <c r="AP10" s="207"/>
      <c r="AQ10" s="208"/>
      <c r="AR10" s="208"/>
      <c r="AS10" s="207"/>
      <c r="AT10" s="208"/>
      <c r="AU10" s="208"/>
      <c r="AV10" s="208"/>
      <c r="AW10" s="208"/>
      <c r="AX10" s="210"/>
      <c r="AY10" s="211"/>
      <c r="AZ10" s="212"/>
      <c r="BA10" s="212"/>
      <c r="BB10" s="207"/>
      <c r="BC10" s="208"/>
      <c r="BD10" s="209"/>
      <c r="BE10" s="209"/>
      <c r="BF10" s="207"/>
      <c r="BG10" s="208"/>
      <c r="BH10" s="208"/>
      <c r="BI10" s="207"/>
      <c r="BJ10" s="208"/>
      <c r="BK10" s="208"/>
      <c r="BL10" s="208"/>
      <c r="BM10" s="208"/>
      <c r="BN10" s="207"/>
      <c r="BO10" s="212"/>
      <c r="BP10" s="212"/>
      <c r="BQ10" s="207"/>
      <c r="BR10" s="208"/>
      <c r="BS10" s="209"/>
      <c r="BT10" s="209"/>
      <c r="BU10" s="207"/>
      <c r="BV10" s="208"/>
      <c r="BW10" s="208"/>
      <c r="BX10" s="207"/>
      <c r="BY10" s="208"/>
      <c r="BZ10" s="208"/>
      <c r="CA10" s="208"/>
      <c r="CB10" s="208"/>
      <c r="CC10" s="207"/>
      <c r="CD10" s="212"/>
      <c r="CE10" s="212"/>
      <c r="CF10" s="208"/>
      <c r="CG10" s="209"/>
      <c r="CH10" s="236"/>
      <c r="CI10" s="236"/>
      <c r="CJ10" s="211"/>
      <c r="CK10" s="240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11"/>
      <c r="DA10" s="236"/>
      <c r="DB10" s="211"/>
      <c r="DC10" s="212"/>
      <c r="DD10" s="176"/>
      <c r="DE10" s="213"/>
      <c r="DF10" s="394"/>
      <c r="DG10" s="214"/>
      <c r="DH10" s="785"/>
      <c r="DI10" s="786"/>
      <c r="DJ10" s="786"/>
      <c r="DK10" s="786"/>
      <c r="DL10" s="786"/>
      <c r="DM10" s="786"/>
      <c r="DN10" s="786"/>
      <c r="DO10" s="786"/>
      <c r="DP10" s="786"/>
      <c r="DQ10" s="786"/>
      <c r="DR10" s="786"/>
      <c r="DS10" s="786"/>
      <c r="DT10" s="786"/>
      <c r="DU10" s="786"/>
      <c r="DV10" s="786"/>
      <c r="DW10" s="786"/>
      <c r="DX10" s="786"/>
      <c r="DY10" s="786"/>
      <c r="DZ10" s="786"/>
      <c r="EA10" s="786"/>
      <c r="EB10" s="786"/>
      <c r="EC10" s="786"/>
      <c r="ED10" s="786"/>
      <c r="EE10" s="786"/>
      <c r="EF10" s="786"/>
      <c r="EG10" s="786"/>
      <c r="EH10" s="786"/>
      <c r="EI10" s="786"/>
      <c r="EJ10" s="786"/>
      <c r="EK10" s="786"/>
      <c r="EL10" s="786"/>
      <c r="EM10" s="786"/>
      <c r="EN10" s="786"/>
      <c r="EO10" s="786"/>
      <c r="EP10" s="786"/>
      <c r="EQ10" s="786"/>
      <c r="ER10" s="786"/>
      <c r="ES10" s="786"/>
      <c r="ET10" s="786"/>
      <c r="EU10" s="786"/>
      <c r="EV10" s="787"/>
      <c r="EW10" s="855"/>
      <c r="EX10" s="856"/>
      <c r="EY10" s="119"/>
      <c r="EZ10" s="94"/>
      <c r="FA10" s="126"/>
      <c r="FB10" s="126"/>
      <c r="FC10" s="126"/>
      <c r="FD10" s="23"/>
      <c r="FE10" s="23"/>
      <c r="FF10" s="309"/>
      <c r="FG10" s="94" t="s">
        <v>1</v>
      </c>
      <c r="FH10" s="23"/>
      <c r="FI10" s="23"/>
      <c r="FJ10" s="23"/>
      <c r="FK10" s="23"/>
      <c r="FL10" s="62"/>
      <c r="FM10" s="120"/>
      <c r="FN10" s="120"/>
      <c r="FO10" s="120"/>
      <c r="FP10" s="120"/>
      <c r="FQ10" s="120"/>
      <c r="FR10" s="23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225"/>
      <c r="GE10" s="404"/>
      <c r="GF10" s="405"/>
      <c r="GG10" s="405"/>
      <c r="GH10" s="405"/>
      <c r="GI10" s="406"/>
      <c r="GJ10" s="415"/>
      <c r="GK10" s="407"/>
    </row>
    <row r="11" spans="1:193" s="2" customFormat="1" ht="14.25" customHeight="1" thickBot="1" thickTop="1">
      <c r="A11" s="899"/>
      <c r="B11" s="899"/>
      <c r="C11" s="899"/>
      <c r="D11" s="511"/>
      <c r="E11" s="45"/>
      <c r="F11" s="29"/>
      <c r="G11" s="29"/>
      <c r="H11" s="29"/>
      <c r="I11" s="30"/>
      <c r="J11" s="30"/>
      <c r="K11" s="29"/>
      <c r="L11" s="29"/>
      <c r="M11" s="61"/>
      <c r="N11" s="390"/>
      <c r="O11" s="29"/>
      <c r="P11" s="58"/>
      <c r="Q11" s="47"/>
      <c r="R11" s="47"/>
      <c r="S11" s="45"/>
      <c r="T11" s="45"/>
      <c r="U11" s="45"/>
      <c r="V11" s="45"/>
      <c r="W11" s="60"/>
      <c r="X11" s="60"/>
      <c r="Y11" s="60"/>
      <c r="Z11" s="60"/>
      <c r="AA11" s="60"/>
      <c r="AB11" s="60"/>
      <c r="AC11" s="324"/>
      <c r="AD11" s="783"/>
      <c r="AE11" s="784"/>
      <c r="AF11" s="392"/>
      <c r="AG11" s="297"/>
      <c r="AH11" s="22"/>
      <c r="AI11" s="22"/>
      <c r="AJ11" s="22"/>
      <c r="AK11" s="22"/>
      <c r="AL11" s="181"/>
      <c r="AM11" s="300"/>
      <c r="AN11" s="217"/>
      <c r="AO11" s="217"/>
      <c r="AP11" s="207"/>
      <c r="AQ11" s="208"/>
      <c r="AR11" s="208"/>
      <c r="AS11" s="207"/>
      <c r="AT11" s="208"/>
      <c r="AU11" s="208"/>
      <c r="AV11" s="208"/>
      <c r="AW11" s="208"/>
      <c r="AX11" s="210"/>
      <c r="AY11" s="211"/>
      <c r="AZ11" s="212"/>
      <c r="BA11" s="212"/>
      <c r="BB11" s="207"/>
      <c r="BC11" s="208"/>
      <c r="BD11" s="209"/>
      <c r="BE11" s="209"/>
      <c r="BF11" s="207"/>
      <c r="BG11" s="208"/>
      <c r="BH11" s="208"/>
      <c r="BI11" s="207"/>
      <c r="BJ11" s="208"/>
      <c r="BK11" s="208"/>
      <c r="BL11" s="208"/>
      <c r="BM11" s="208"/>
      <c r="BN11" s="207"/>
      <c r="BO11" s="212"/>
      <c r="BP11" s="212"/>
      <c r="BQ11" s="207"/>
      <c r="BR11" s="208"/>
      <c r="BS11" s="209"/>
      <c r="BT11" s="209"/>
      <c r="BU11" s="207"/>
      <c r="BV11" s="208"/>
      <c r="BW11" s="208"/>
      <c r="BX11" s="207"/>
      <c r="BY11" s="208"/>
      <c r="BZ11" s="208"/>
      <c r="CA11" s="208"/>
      <c r="CB11" s="208"/>
      <c r="CC11" s="207"/>
      <c r="CD11" s="212"/>
      <c r="CE11" s="212"/>
      <c r="CF11" s="208"/>
      <c r="CG11" s="209"/>
      <c r="CH11" s="236"/>
      <c r="CI11" s="236"/>
      <c r="CJ11" s="211"/>
      <c r="CK11" s="240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11"/>
      <c r="DA11" s="236"/>
      <c r="DB11" s="211"/>
      <c r="DC11" s="212"/>
      <c r="DD11" s="460"/>
      <c r="DE11" s="461"/>
      <c r="DF11" s="462"/>
      <c r="DG11" s="463"/>
      <c r="DH11" s="955"/>
      <c r="DI11" s="827"/>
      <c r="DJ11" s="828"/>
      <c r="DK11" s="828"/>
      <c r="DL11" s="829"/>
      <c r="DM11" s="827"/>
      <c r="DN11" s="828"/>
      <c r="DO11" s="828"/>
      <c r="DP11" s="829"/>
      <c r="DQ11" s="827"/>
      <c r="DR11" s="828"/>
      <c r="DS11" s="828"/>
      <c r="DT11" s="829"/>
      <c r="DU11" s="827"/>
      <c r="DV11" s="828"/>
      <c r="DW11" s="828"/>
      <c r="DX11" s="829"/>
      <c r="DY11" s="827"/>
      <c r="DZ11" s="828"/>
      <c r="EA11" s="828"/>
      <c r="EB11" s="829"/>
      <c r="EC11" s="827"/>
      <c r="ED11" s="828"/>
      <c r="EE11" s="828"/>
      <c r="EF11" s="829"/>
      <c r="EG11" s="827"/>
      <c r="EH11" s="828"/>
      <c r="EI11" s="828"/>
      <c r="EJ11" s="829"/>
      <c r="EK11" s="827"/>
      <c r="EL11" s="828"/>
      <c r="EM11" s="828"/>
      <c r="EN11" s="829"/>
      <c r="EO11" s="827"/>
      <c r="EP11" s="828"/>
      <c r="EQ11" s="828"/>
      <c r="ER11" s="829"/>
      <c r="ES11" s="827"/>
      <c r="ET11" s="828"/>
      <c r="EU11" s="828"/>
      <c r="EV11" s="829"/>
      <c r="EW11" s="848"/>
      <c r="EX11" s="857"/>
      <c r="EY11" s="243"/>
      <c r="EZ11" s="126"/>
      <c r="FA11" s="126"/>
      <c r="FB11" s="126"/>
      <c r="FC11" s="126"/>
      <c r="FD11" s="23"/>
      <c r="FE11" s="23"/>
      <c r="FF11" s="23"/>
      <c r="FG11" s="94"/>
      <c r="FH11" s="23"/>
      <c r="FI11" s="23"/>
      <c r="FJ11" s="23"/>
      <c r="FK11" s="23"/>
      <c r="FL11" s="23"/>
      <c r="FM11" s="120"/>
      <c r="FN11" s="120"/>
      <c r="FO11" s="120"/>
      <c r="FP11" s="120"/>
      <c r="FQ11" s="120"/>
      <c r="FR11" s="387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226"/>
      <c r="GE11" s="230"/>
      <c r="GF11" s="231"/>
      <c r="GG11" s="231"/>
      <c r="GH11" s="231"/>
      <c r="GI11" s="232"/>
      <c r="GJ11" s="419"/>
      <c r="GK11" s="234"/>
    </row>
    <row r="12" spans="1:193" s="2" customFormat="1" ht="17.25" customHeight="1" thickBot="1" thickTop="1">
      <c r="A12" s="899"/>
      <c r="B12" s="899"/>
      <c r="C12" s="899"/>
      <c r="D12" s="513"/>
      <c r="E12" s="46"/>
      <c r="F12" s="29"/>
      <c r="G12" s="29"/>
      <c r="H12" s="29"/>
      <c r="I12" s="30"/>
      <c r="J12" s="30"/>
      <c r="K12" s="29"/>
      <c r="L12" s="48"/>
      <c r="M12" s="366"/>
      <c r="N12" s="877"/>
      <c r="O12" s="877"/>
      <c r="P12" s="47"/>
      <c r="Q12" s="47"/>
      <c r="R12" s="47"/>
      <c r="S12" s="59"/>
      <c r="T12" s="59"/>
      <c r="U12" s="59"/>
      <c r="V12" s="59"/>
      <c r="W12" s="63"/>
      <c r="X12" s="63"/>
      <c r="Y12" s="63"/>
      <c r="Z12" s="63"/>
      <c r="AA12" s="63"/>
      <c r="AB12" s="63"/>
      <c r="AC12" s="325"/>
      <c r="AD12" s="336"/>
      <c r="AE12" s="353"/>
      <c r="AF12" s="360"/>
      <c r="AG12" s="345"/>
      <c r="AH12" s="22"/>
      <c r="AI12" s="22"/>
      <c r="AJ12" s="22"/>
      <c r="AK12" s="22"/>
      <c r="AL12" s="207"/>
      <c r="AM12" s="299"/>
      <c r="AN12" s="209"/>
      <c r="AO12" s="209"/>
      <c r="AP12" s="207"/>
      <c r="AQ12" s="208"/>
      <c r="AR12" s="208"/>
      <c r="AS12" s="207"/>
      <c r="AT12" s="208"/>
      <c r="AU12" s="208"/>
      <c r="AV12" s="208"/>
      <c r="AW12" s="208"/>
      <c r="AX12" s="210"/>
      <c r="AY12" s="211"/>
      <c r="AZ12" s="212"/>
      <c r="BA12" s="181"/>
      <c r="BB12" s="207"/>
      <c r="BC12" s="208"/>
      <c r="BD12" s="209"/>
      <c r="BE12" s="209"/>
      <c r="BF12" s="207"/>
      <c r="BG12" s="208"/>
      <c r="BH12" s="208"/>
      <c r="BI12" s="207"/>
      <c r="BJ12" s="208"/>
      <c r="BK12" s="208"/>
      <c r="BL12" s="208"/>
      <c r="BM12" s="208"/>
      <c r="BN12" s="207"/>
      <c r="BO12" s="211"/>
      <c r="BP12" s="181"/>
      <c r="BQ12" s="207"/>
      <c r="BR12" s="208"/>
      <c r="BS12" s="209"/>
      <c r="BT12" s="209"/>
      <c r="BU12" s="207"/>
      <c r="BV12" s="208"/>
      <c r="BW12" s="208"/>
      <c r="BX12" s="207"/>
      <c r="BY12" s="208"/>
      <c r="BZ12" s="208"/>
      <c r="CA12" s="208"/>
      <c r="CB12" s="208"/>
      <c r="CC12" s="207"/>
      <c r="CD12" s="212"/>
      <c r="CE12" s="181"/>
      <c r="CF12" s="207"/>
      <c r="CG12" s="209"/>
      <c r="CH12" s="236"/>
      <c r="CI12" s="236"/>
      <c r="CJ12" s="181"/>
      <c r="CK12" s="240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11"/>
      <c r="DA12" s="236"/>
      <c r="DB12" s="211"/>
      <c r="DC12" s="212"/>
      <c r="DD12" s="460"/>
      <c r="DE12" s="464"/>
      <c r="DF12" s="462"/>
      <c r="DG12" s="181"/>
      <c r="DH12" s="956"/>
      <c r="DI12" s="821"/>
      <c r="DJ12" s="824"/>
      <c r="DK12" s="833"/>
      <c r="DL12" s="830"/>
      <c r="DM12" s="821"/>
      <c r="DN12" s="824"/>
      <c r="DO12" s="833"/>
      <c r="DP12" s="830"/>
      <c r="DQ12" s="821"/>
      <c r="DR12" s="824"/>
      <c r="DS12" s="833"/>
      <c r="DT12" s="830"/>
      <c r="DU12" s="821"/>
      <c r="DV12" s="824"/>
      <c r="DW12" s="833"/>
      <c r="DX12" s="830"/>
      <c r="DY12" s="821"/>
      <c r="DZ12" s="824"/>
      <c r="EA12" s="833"/>
      <c r="EB12" s="830"/>
      <c r="EC12" s="821"/>
      <c r="ED12" s="824"/>
      <c r="EE12" s="833"/>
      <c r="EF12" s="830"/>
      <c r="EG12" s="821"/>
      <c r="EH12" s="824"/>
      <c r="EI12" s="833"/>
      <c r="EJ12" s="830"/>
      <c r="EK12" s="821"/>
      <c r="EL12" s="824"/>
      <c r="EM12" s="833"/>
      <c r="EN12" s="830"/>
      <c r="EO12" s="821"/>
      <c r="EP12" s="824"/>
      <c r="EQ12" s="833"/>
      <c r="ER12" s="830"/>
      <c r="ES12" s="821"/>
      <c r="ET12" s="824"/>
      <c r="EU12" s="833"/>
      <c r="EV12" s="830"/>
      <c r="EW12" s="849"/>
      <c r="EX12" s="858"/>
      <c r="EY12" s="243"/>
      <c r="EZ12" s="126"/>
      <c r="FA12" s="126"/>
      <c r="FB12" s="126"/>
      <c r="FC12" s="126"/>
      <c r="FD12" s="23"/>
      <c r="FE12" s="23"/>
      <c r="FF12" s="316" t="s">
        <v>4</v>
      </c>
      <c r="FG12" s="23" t="str">
        <f>IF($FG$13&lt;&gt;"OK",CONCATENATE("Ručně opravte alespoň jeden řádek rozdíl+-:  ",$FF$10-SUM($FI$18:$FI$26)),"OK")</f>
        <v>OK</v>
      </c>
      <c r="FH12" s="23"/>
      <c r="FI12" s="23"/>
      <c r="FJ12" s="23"/>
      <c r="FK12" s="23"/>
      <c r="FL12" s="319" t="e">
        <f>FF10-SUMIF(FG18:FG26,"&gt;0",FI18:FI26)</f>
        <v>#REF!</v>
      </c>
      <c r="FM12" s="988"/>
      <c r="FN12" s="937"/>
      <c r="FO12" s="937"/>
      <c r="FP12" s="936"/>
      <c r="FQ12" s="937"/>
      <c r="FR12" s="938"/>
      <c r="FS12" s="937"/>
      <c r="FT12" s="937"/>
      <c r="FU12" s="937"/>
      <c r="FV12" s="936"/>
      <c r="FW12" s="938"/>
      <c r="FX12" s="937"/>
      <c r="FY12" s="937"/>
      <c r="FZ12" s="936"/>
      <c r="GA12" s="937"/>
      <c r="GB12" s="938"/>
      <c r="GC12" s="471"/>
      <c r="GD12" s="62"/>
      <c r="GE12" s="62"/>
      <c r="GF12" s="62"/>
      <c r="GG12" s="62"/>
      <c r="GH12" s="62"/>
      <c r="GI12" s="62"/>
      <c r="GJ12" s="62"/>
      <c r="GK12" s="62"/>
    </row>
    <row r="13" spans="1:193" s="2" customFormat="1" ht="16.5" customHeight="1" thickBot="1" thickTop="1">
      <c r="A13" s="59"/>
      <c r="B13" s="59"/>
      <c r="C13" s="59"/>
      <c r="D13" s="64"/>
      <c r="E13" s="46"/>
      <c r="F13" s="29"/>
      <c r="G13" s="29"/>
      <c r="H13" s="29"/>
      <c r="I13" s="30"/>
      <c r="J13" s="30"/>
      <c r="K13" s="29"/>
      <c r="L13" s="29"/>
      <c r="M13" s="46"/>
      <c r="N13" s="46"/>
      <c r="O13" s="29"/>
      <c r="P13" s="47"/>
      <c r="Q13" s="47"/>
      <c r="R13" s="47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32"/>
      <c r="AD13" s="337"/>
      <c r="AE13" s="887"/>
      <c r="AF13" s="889"/>
      <c r="AG13" s="890"/>
      <c r="AH13" s="893"/>
      <c r="AI13" s="894"/>
      <c r="AJ13" s="895"/>
      <c r="AK13" s="978"/>
      <c r="AL13" s="819"/>
      <c r="AM13" s="820"/>
      <c r="AN13" s="820"/>
      <c r="AO13" s="820"/>
      <c r="AP13" s="820"/>
      <c r="AQ13" s="820"/>
      <c r="AR13" s="820"/>
      <c r="AS13" s="820"/>
      <c r="AT13" s="820"/>
      <c r="AU13" s="820"/>
      <c r="AV13" s="820"/>
      <c r="AW13" s="820"/>
      <c r="AX13" s="820"/>
      <c r="AY13" s="820"/>
      <c r="AZ13" s="820"/>
      <c r="BA13" s="820"/>
      <c r="BB13" s="819"/>
      <c r="BC13" s="820"/>
      <c r="BD13" s="820"/>
      <c r="BE13" s="820"/>
      <c r="BF13" s="820"/>
      <c r="BG13" s="820"/>
      <c r="BH13" s="820"/>
      <c r="BI13" s="820"/>
      <c r="BJ13" s="820"/>
      <c r="BK13" s="820"/>
      <c r="BL13" s="820"/>
      <c r="BM13" s="820"/>
      <c r="BN13" s="820"/>
      <c r="BO13" s="820"/>
      <c r="BP13" s="820"/>
      <c r="BQ13" s="819"/>
      <c r="BR13" s="820"/>
      <c r="BS13" s="820"/>
      <c r="BT13" s="820"/>
      <c r="BU13" s="820"/>
      <c r="BV13" s="820"/>
      <c r="BW13" s="820"/>
      <c r="BX13" s="820"/>
      <c r="BY13" s="820"/>
      <c r="BZ13" s="820"/>
      <c r="CA13" s="820"/>
      <c r="CB13" s="820"/>
      <c r="CC13" s="820"/>
      <c r="CD13" s="820"/>
      <c r="CE13" s="836"/>
      <c r="CF13" s="751"/>
      <c r="CG13" s="752"/>
      <c r="CH13" s="752"/>
      <c r="CI13" s="752"/>
      <c r="CJ13" s="753"/>
      <c r="CK13" s="802"/>
      <c r="CL13" s="803"/>
      <c r="CM13" s="803"/>
      <c r="CN13" s="803"/>
      <c r="CO13" s="803"/>
      <c r="CP13" s="803"/>
      <c r="CQ13" s="803"/>
      <c r="CR13" s="803"/>
      <c r="CS13" s="803"/>
      <c r="CT13" s="803"/>
      <c r="CU13" s="803"/>
      <c r="CV13" s="803"/>
      <c r="CW13" s="803"/>
      <c r="CX13" s="803"/>
      <c r="CY13" s="803"/>
      <c r="CZ13" s="803"/>
      <c r="DA13" s="803"/>
      <c r="DB13" s="803"/>
      <c r="DC13" s="804"/>
      <c r="DD13" s="754"/>
      <c r="DE13" s="755"/>
      <c r="DF13" s="755"/>
      <c r="DG13" s="756"/>
      <c r="DH13" s="956"/>
      <c r="DI13" s="822"/>
      <c r="DJ13" s="825"/>
      <c r="DK13" s="834"/>
      <c r="DL13" s="831"/>
      <c r="DM13" s="822"/>
      <c r="DN13" s="825"/>
      <c r="DO13" s="834"/>
      <c r="DP13" s="831"/>
      <c r="DQ13" s="822"/>
      <c r="DR13" s="825"/>
      <c r="DS13" s="834"/>
      <c r="DT13" s="831"/>
      <c r="DU13" s="822"/>
      <c r="DV13" s="825"/>
      <c r="DW13" s="834"/>
      <c r="DX13" s="831"/>
      <c r="DY13" s="822"/>
      <c r="DZ13" s="825"/>
      <c r="EA13" s="834"/>
      <c r="EB13" s="831"/>
      <c r="EC13" s="822"/>
      <c r="ED13" s="825"/>
      <c r="EE13" s="834"/>
      <c r="EF13" s="831"/>
      <c r="EG13" s="822"/>
      <c r="EH13" s="825"/>
      <c r="EI13" s="834"/>
      <c r="EJ13" s="831"/>
      <c r="EK13" s="822"/>
      <c r="EL13" s="825"/>
      <c r="EM13" s="834"/>
      <c r="EN13" s="831"/>
      <c r="EO13" s="822"/>
      <c r="EP13" s="825"/>
      <c r="EQ13" s="834"/>
      <c r="ER13" s="831"/>
      <c r="ES13" s="822"/>
      <c r="ET13" s="825"/>
      <c r="EU13" s="834"/>
      <c r="EV13" s="831"/>
      <c r="EW13" s="849"/>
      <c r="EX13" s="858"/>
      <c r="EY13" s="243"/>
      <c r="EZ13" s="126"/>
      <c r="FA13" s="94"/>
      <c r="FB13" s="43"/>
      <c r="FC13" s="43"/>
      <c r="FD13" s="23"/>
      <c r="FE13" s="23"/>
      <c r="FF13" s="317"/>
      <c r="FG13" s="320" t="str">
        <f>IF($FF$12="NE","OK",IF(SUMPRODUCT($FG$18:$FG$26,$D$18:$D$26)&gt;$FF$10,"POZOR, zadali jste více než je Vámi nadefinovaná celk.částka",IF(SUM($FI$18:$FI$26)&gt;$FF$10,"POZOR, zadali jste více než je Vámi nadefinovaná celk.částka",IF(SUM($FI$18:$FI$26)&lt;$FF$10,"POZOR, zaokrouhlením není dosaženo celk.částky","OK"))))</f>
        <v>OK</v>
      </c>
      <c r="FH13" s="23"/>
      <c r="FI13" s="23"/>
      <c r="FJ13" s="23"/>
      <c r="FK13" s="62"/>
      <c r="FL13" s="319" t="e">
        <f>SUMIF(FG18:FG26,"",FL18:FL26)</f>
        <v>#REF!</v>
      </c>
      <c r="FM13" s="475"/>
      <c r="FN13" s="476"/>
      <c r="FO13" s="477"/>
      <c r="FP13" s="478"/>
      <c r="FQ13" s="476"/>
      <c r="FR13" s="477"/>
      <c r="FS13" s="478"/>
      <c r="FT13" s="476"/>
      <c r="FU13" s="477"/>
      <c r="FV13" s="478"/>
      <c r="FW13" s="477"/>
      <c r="FX13" s="470"/>
      <c r="FY13" s="469"/>
      <c r="FZ13" s="473"/>
      <c r="GA13" s="468"/>
      <c r="GB13" s="474"/>
      <c r="GC13" s="472"/>
      <c r="GD13" s="62"/>
      <c r="GE13" s="416"/>
      <c r="GF13" s="416"/>
      <c r="GG13" s="62"/>
      <c r="GH13" s="192"/>
      <c r="GI13" s="62"/>
      <c r="GJ13" s="62"/>
      <c r="GK13" s="62"/>
    </row>
    <row r="14" spans="1:193" s="3" customFormat="1" ht="16.5" customHeight="1" thickBot="1" thickTop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326"/>
      <c r="AD14" s="326"/>
      <c r="AE14" s="888"/>
      <c r="AF14" s="891"/>
      <c r="AG14" s="892"/>
      <c r="AH14" s="896"/>
      <c r="AI14" s="897"/>
      <c r="AJ14" s="898"/>
      <c r="AK14" s="979"/>
      <c r="AL14" s="886"/>
      <c r="AM14" s="840"/>
      <c r="AN14" s="854"/>
      <c r="AO14" s="720"/>
      <c r="AP14" s="734"/>
      <c r="AQ14" s="735"/>
      <c r="AR14" s="736"/>
      <c r="AS14" s="734"/>
      <c r="AT14" s="735"/>
      <c r="AU14" s="735"/>
      <c r="AV14" s="736"/>
      <c r="AW14" s="788"/>
      <c r="AX14" s="851"/>
      <c r="AY14" s="728"/>
      <c r="AZ14" s="902"/>
      <c r="BA14" s="731"/>
      <c r="BB14" s="748"/>
      <c r="BC14" s="840"/>
      <c r="BD14" s="837"/>
      <c r="BE14" s="720"/>
      <c r="BF14" s="734"/>
      <c r="BG14" s="735"/>
      <c r="BH14" s="736"/>
      <c r="BI14" s="734"/>
      <c r="BJ14" s="735"/>
      <c r="BK14" s="735"/>
      <c r="BL14" s="736"/>
      <c r="BM14" s="788"/>
      <c r="BN14" s="842"/>
      <c r="BO14" s="845"/>
      <c r="BP14" s="846"/>
      <c r="BQ14" s="748"/>
      <c r="BR14" s="840"/>
      <c r="BS14" s="837"/>
      <c r="BT14" s="720"/>
      <c r="BU14" s="734"/>
      <c r="BV14" s="735"/>
      <c r="BW14" s="736"/>
      <c r="BX14" s="734"/>
      <c r="BY14" s="735"/>
      <c r="BZ14" s="735"/>
      <c r="CA14" s="736"/>
      <c r="CB14" s="847"/>
      <c r="CC14" s="842"/>
      <c r="CD14" s="845"/>
      <c r="CE14" s="863"/>
      <c r="CF14" s="807"/>
      <c r="CG14" s="810"/>
      <c r="CH14" s="813"/>
      <c r="CI14" s="760"/>
      <c r="CJ14" s="816"/>
      <c r="CK14" s="775"/>
      <c r="CL14" s="928"/>
      <c r="CM14" s="805"/>
      <c r="CN14" s="805"/>
      <c r="CO14" s="805"/>
      <c r="CP14" s="805"/>
      <c r="CQ14" s="805"/>
      <c r="CR14" s="805"/>
      <c r="CS14" s="772"/>
      <c r="CT14" s="773"/>
      <c r="CU14" s="773"/>
      <c r="CV14" s="773"/>
      <c r="CW14" s="773"/>
      <c r="CX14" s="773"/>
      <c r="CY14" s="773"/>
      <c r="CZ14" s="774"/>
      <c r="DA14" s="931"/>
      <c r="DB14" s="778"/>
      <c r="DC14" s="920"/>
      <c r="DD14" s="757"/>
      <c r="DE14" s="763"/>
      <c r="DF14" s="766"/>
      <c r="DG14" s="769"/>
      <c r="DH14" s="956"/>
      <c r="DI14" s="822"/>
      <c r="DJ14" s="825"/>
      <c r="DK14" s="834"/>
      <c r="DL14" s="831"/>
      <c r="DM14" s="822"/>
      <c r="DN14" s="825"/>
      <c r="DO14" s="834"/>
      <c r="DP14" s="831"/>
      <c r="DQ14" s="822"/>
      <c r="DR14" s="825"/>
      <c r="DS14" s="834"/>
      <c r="DT14" s="831"/>
      <c r="DU14" s="822"/>
      <c r="DV14" s="825"/>
      <c r="DW14" s="834"/>
      <c r="DX14" s="831"/>
      <c r="DY14" s="822"/>
      <c r="DZ14" s="825"/>
      <c r="EA14" s="834"/>
      <c r="EB14" s="831"/>
      <c r="EC14" s="822"/>
      <c r="ED14" s="825"/>
      <c r="EE14" s="834"/>
      <c r="EF14" s="831"/>
      <c r="EG14" s="822"/>
      <c r="EH14" s="825"/>
      <c r="EI14" s="834"/>
      <c r="EJ14" s="831"/>
      <c r="EK14" s="822"/>
      <c r="EL14" s="825"/>
      <c r="EM14" s="834"/>
      <c r="EN14" s="831"/>
      <c r="EO14" s="822"/>
      <c r="EP14" s="825"/>
      <c r="EQ14" s="834"/>
      <c r="ER14" s="831"/>
      <c r="ES14" s="822"/>
      <c r="ET14" s="825"/>
      <c r="EU14" s="834"/>
      <c r="EV14" s="831"/>
      <c r="EW14" s="849"/>
      <c r="EX14" s="858"/>
      <c r="EY14" s="983"/>
      <c r="EZ14" s="984"/>
      <c r="FA14" s="923"/>
      <c r="FB14" s="923"/>
      <c r="FC14" s="923"/>
      <c r="FD14" s="923"/>
      <c r="FE14" s="924"/>
      <c r="FF14" s="965"/>
      <c r="FG14" s="966"/>
      <c r="FH14" s="967"/>
      <c r="FI14" s="968"/>
      <c r="FJ14" s="952"/>
      <c r="FK14" s="953"/>
      <c r="FL14" s="954"/>
      <c r="FM14" s="939"/>
      <c r="FN14" s="940"/>
      <c r="FO14" s="940"/>
      <c r="FP14" s="940"/>
      <c r="FQ14" s="940"/>
      <c r="FR14" s="940"/>
      <c r="FS14" s="940"/>
      <c r="FT14" s="940"/>
      <c r="FU14" s="940"/>
      <c r="FV14" s="940"/>
      <c r="FW14" s="940"/>
      <c r="FX14" s="940"/>
      <c r="FY14" s="940"/>
      <c r="FZ14" s="940"/>
      <c r="GA14" s="940"/>
      <c r="GB14" s="940"/>
      <c r="GC14" s="941"/>
      <c r="GD14" s="32"/>
      <c r="GE14" s="417"/>
      <c r="GF14" s="417"/>
      <c r="GG14" s="62"/>
      <c r="GH14" s="32"/>
      <c r="GI14" s="32"/>
      <c r="GJ14" s="32"/>
      <c r="GK14" s="32"/>
    </row>
    <row r="15" spans="1:193" s="3" customFormat="1" ht="12.75" customHeight="1" thickTop="1">
      <c r="A15" s="860"/>
      <c r="B15" s="880"/>
      <c r="C15" s="881"/>
      <c r="D15" s="882"/>
      <c r="E15" s="871"/>
      <c r="F15" s="874"/>
      <c r="G15" s="907"/>
      <c r="H15" s="908"/>
      <c r="I15" s="905"/>
      <c r="J15" s="906"/>
      <c r="K15" s="900"/>
      <c r="L15" s="901"/>
      <c r="M15" s="871"/>
      <c r="N15" s="871"/>
      <c r="O15" s="874"/>
      <c r="P15" s="871"/>
      <c r="Q15" s="871"/>
      <c r="R15" s="871"/>
      <c r="S15" s="874"/>
      <c r="T15" s="975"/>
      <c r="U15" s="874"/>
      <c r="V15" s="874"/>
      <c r="W15" s="868"/>
      <c r="X15" s="724"/>
      <c r="Y15" s="721"/>
      <c r="Z15" s="721"/>
      <c r="AA15" s="721"/>
      <c r="AB15" s="721"/>
      <c r="AC15" s="798"/>
      <c r="AD15" s="799"/>
      <c r="AE15" s="888"/>
      <c r="AF15" s="891"/>
      <c r="AG15" s="892"/>
      <c r="AH15" s="896"/>
      <c r="AI15" s="897"/>
      <c r="AJ15" s="898"/>
      <c r="AK15" s="979"/>
      <c r="AL15" s="749"/>
      <c r="AM15" s="791"/>
      <c r="AN15" s="838"/>
      <c r="AO15" s="719"/>
      <c r="AP15" s="739"/>
      <c r="AQ15" s="742"/>
      <c r="AR15" s="745"/>
      <c r="AS15" s="737"/>
      <c r="AT15" s="791"/>
      <c r="AU15" s="743"/>
      <c r="AV15" s="791"/>
      <c r="AW15" s="789"/>
      <c r="AX15" s="852"/>
      <c r="AY15" s="729"/>
      <c r="AZ15" s="903"/>
      <c r="BA15" s="732"/>
      <c r="BB15" s="749"/>
      <c r="BC15" s="791"/>
      <c r="BD15" s="838"/>
      <c r="BE15" s="719"/>
      <c r="BF15" s="739"/>
      <c r="BG15" s="742"/>
      <c r="BH15" s="745"/>
      <c r="BI15" s="737"/>
      <c r="BJ15" s="791"/>
      <c r="BK15" s="743"/>
      <c r="BL15" s="791"/>
      <c r="BM15" s="789"/>
      <c r="BN15" s="843"/>
      <c r="BO15" s="729"/>
      <c r="BP15" s="732"/>
      <c r="BQ15" s="749"/>
      <c r="BR15" s="791"/>
      <c r="BS15" s="838"/>
      <c r="BT15" s="719"/>
      <c r="BU15" s="739"/>
      <c r="BV15" s="742"/>
      <c r="BW15" s="745"/>
      <c r="BX15" s="737"/>
      <c r="BY15" s="791"/>
      <c r="BZ15" s="743"/>
      <c r="CA15" s="791"/>
      <c r="CB15" s="789"/>
      <c r="CC15" s="843"/>
      <c r="CD15" s="729"/>
      <c r="CE15" s="864"/>
      <c r="CF15" s="808"/>
      <c r="CG15" s="811"/>
      <c r="CH15" s="814"/>
      <c r="CI15" s="761"/>
      <c r="CJ15" s="817"/>
      <c r="CK15" s="776"/>
      <c r="CL15" s="929"/>
      <c r="CM15" s="806"/>
      <c r="CN15" s="806"/>
      <c r="CO15" s="806"/>
      <c r="CP15" s="806"/>
      <c r="CQ15" s="806"/>
      <c r="CR15" s="806"/>
      <c r="CS15" s="305"/>
      <c r="CT15" s="305"/>
      <c r="CU15" s="305"/>
      <c r="CV15" s="305"/>
      <c r="CW15" s="305"/>
      <c r="CX15" s="305"/>
      <c r="CY15" s="305"/>
      <c r="CZ15" s="779"/>
      <c r="DA15" s="932"/>
      <c r="DB15" s="779"/>
      <c r="DC15" s="921"/>
      <c r="DD15" s="758"/>
      <c r="DE15" s="764"/>
      <c r="DF15" s="767"/>
      <c r="DG15" s="770"/>
      <c r="DH15" s="956"/>
      <c r="DI15" s="822"/>
      <c r="DJ15" s="825"/>
      <c r="DK15" s="834"/>
      <c r="DL15" s="831"/>
      <c r="DM15" s="822"/>
      <c r="DN15" s="825"/>
      <c r="DO15" s="834"/>
      <c r="DP15" s="831"/>
      <c r="DQ15" s="822"/>
      <c r="DR15" s="825"/>
      <c r="DS15" s="834"/>
      <c r="DT15" s="831"/>
      <c r="DU15" s="822"/>
      <c r="DV15" s="825"/>
      <c r="DW15" s="834"/>
      <c r="DX15" s="831"/>
      <c r="DY15" s="822"/>
      <c r="DZ15" s="825"/>
      <c r="EA15" s="834"/>
      <c r="EB15" s="831"/>
      <c r="EC15" s="822"/>
      <c r="ED15" s="825"/>
      <c r="EE15" s="834"/>
      <c r="EF15" s="831"/>
      <c r="EG15" s="822"/>
      <c r="EH15" s="825"/>
      <c r="EI15" s="834"/>
      <c r="EJ15" s="831"/>
      <c r="EK15" s="822"/>
      <c r="EL15" s="825"/>
      <c r="EM15" s="834"/>
      <c r="EN15" s="831"/>
      <c r="EO15" s="822"/>
      <c r="EP15" s="825"/>
      <c r="EQ15" s="834"/>
      <c r="ER15" s="831"/>
      <c r="ES15" s="822"/>
      <c r="ET15" s="825"/>
      <c r="EU15" s="834"/>
      <c r="EV15" s="831"/>
      <c r="EW15" s="849"/>
      <c r="EX15" s="858"/>
      <c r="EY15" s="918"/>
      <c r="EZ15" s="919"/>
      <c r="FA15" s="915"/>
      <c r="FB15" s="925"/>
      <c r="FC15" s="925"/>
      <c r="FD15" s="909"/>
      <c r="FE15" s="912"/>
      <c r="FF15" s="980"/>
      <c r="FG15" s="962"/>
      <c r="FH15" s="969"/>
      <c r="FI15" s="972"/>
      <c r="FJ15" s="985"/>
      <c r="FK15" s="958"/>
      <c r="FL15" s="961"/>
      <c r="FM15" s="942"/>
      <c r="FN15" s="943"/>
      <c r="FO15" s="943"/>
      <c r="FP15" s="943"/>
      <c r="FQ15" s="943"/>
      <c r="FR15" s="943"/>
      <c r="FS15" s="943"/>
      <c r="FT15" s="943"/>
      <c r="FU15" s="943"/>
      <c r="FV15" s="943"/>
      <c r="FW15" s="943"/>
      <c r="FX15" s="943"/>
      <c r="FY15" s="943"/>
      <c r="FZ15" s="943"/>
      <c r="GA15" s="943"/>
      <c r="GB15" s="943"/>
      <c r="GC15" s="944"/>
      <c r="GD15" s="32"/>
      <c r="GE15" s="32"/>
      <c r="GF15" s="32"/>
      <c r="GG15" s="32"/>
      <c r="GH15" s="32"/>
      <c r="GI15" s="32"/>
      <c r="GJ15" s="32"/>
      <c r="GK15" s="32"/>
    </row>
    <row r="16" spans="1:193" s="3" customFormat="1" ht="12.75" customHeight="1">
      <c r="A16" s="861"/>
      <c r="B16" s="883"/>
      <c r="C16" s="884"/>
      <c r="D16" s="885"/>
      <c r="E16" s="872"/>
      <c r="F16" s="875"/>
      <c r="G16" s="479"/>
      <c r="H16" s="479"/>
      <c r="I16" s="479"/>
      <c r="J16" s="479"/>
      <c r="K16" s="480"/>
      <c r="L16" s="479"/>
      <c r="M16" s="872"/>
      <c r="N16" s="872"/>
      <c r="O16" s="875"/>
      <c r="P16" s="872"/>
      <c r="Q16" s="872"/>
      <c r="R16" s="872"/>
      <c r="S16" s="875"/>
      <c r="T16" s="976"/>
      <c r="U16" s="875"/>
      <c r="V16" s="875"/>
      <c r="W16" s="869"/>
      <c r="X16" s="725"/>
      <c r="Y16" s="722"/>
      <c r="Z16" s="722"/>
      <c r="AA16" s="722"/>
      <c r="AB16" s="722"/>
      <c r="AC16" s="800"/>
      <c r="AD16" s="801"/>
      <c r="AE16" s="888"/>
      <c r="AF16" s="891"/>
      <c r="AG16" s="892"/>
      <c r="AH16" s="896"/>
      <c r="AI16" s="897"/>
      <c r="AJ16" s="898"/>
      <c r="AK16" s="979"/>
      <c r="AL16" s="749"/>
      <c r="AM16" s="791"/>
      <c r="AN16" s="838"/>
      <c r="AO16" s="719"/>
      <c r="AP16" s="740"/>
      <c r="AQ16" s="743"/>
      <c r="AR16" s="746"/>
      <c r="AS16" s="737"/>
      <c r="AT16" s="743"/>
      <c r="AU16" s="743"/>
      <c r="AV16" s="743"/>
      <c r="AW16" s="789"/>
      <c r="AX16" s="852"/>
      <c r="AY16" s="729"/>
      <c r="AZ16" s="903"/>
      <c r="BA16" s="732"/>
      <c r="BB16" s="749"/>
      <c r="BC16" s="791"/>
      <c r="BD16" s="838"/>
      <c r="BE16" s="719"/>
      <c r="BF16" s="740"/>
      <c r="BG16" s="743"/>
      <c r="BH16" s="746"/>
      <c r="BI16" s="737"/>
      <c r="BJ16" s="743"/>
      <c r="BK16" s="743"/>
      <c r="BL16" s="743"/>
      <c r="BM16" s="789"/>
      <c r="BN16" s="843"/>
      <c r="BO16" s="729"/>
      <c r="BP16" s="732"/>
      <c r="BQ16" s="749"/>
      <c r="BR16" s="791"/>
      <c r="BS16" s="838"/>
      <c r="BT16" s="719"/>
      <c r="BU16" s="740"/>
      <c r="BV16" s="743"/>
      <c r="BW16" s="746"/>
      <c r="BX16" s="737"/>
      <c r="BY16" s="743"/>
      <c r="BZ16" s="743"/>
      <c r="CA16" s="743"/>
      <c r="CB16" s="789"/>
      <c r="CC16" s="843"/>
      <c r="CD16" s="729"/>
      <c r="CE16" s="864"/>
      <c r="CF16" s="808"/>
      <c r="CG16" s="811"/>
      <c r="CH16" s="814"/>
      <c r="CI16" s="761"/>
      <c r="CJ16" s="817"/>
      <c r="CK16" s="776"/>
      <c r="CL16" s="929"/>
      <c r="CM16" s="806"/>
      <c r="CN16" s="806"/>
      <c r="CO16" s="806"/>
      <c r="CP16" s="806"/>
      <c r="CQ16" s="292"/>
      <c r="CR16" s="292"/>
      <c r="CS16" s="292"/>
      <c r="CT16" s="292"/>
      <c r="CU16" s="292"/>
      <c r="CV16" s="292"/>
      <c r="CW16" s="292"/>
      <c r="CX16" s="292"/>
      <c r="CY16" s="292"/>
      <c r="CZ16" s="779"/>
      <c r="DA16" s="932"/>
      <c r="DB16" s="779"/>
      <c r="DC16" s="921"/>
      <c r="DD16" s="758"/>
      <c r="DE16" s="764"/>
      <c r="DF16" s="767"/>
      <c r="DG16" s="770"/>
      <c r="DH16" s="956"/>
      <c r="DI16" s="822"/>
      <c r="DJ16" s="825"/>
      <c r="DK16" s="834"/>
      <c r="DL16" s="831"/>
      <c r="DM16" s="822"/>
      <c r="DN16" s="825"/>
      <c r="DO16" s="834"/>
      <c r="DP16" s="831"/>
      <c r="DQ16" s="822"/>
      <c r="DR16" s="825"/>
      <c r="DS16" s="834"/>
      <c r="DT16" s="831"/>
      <c r="DU16" s="822"/>
      <c r="DV16" s="825"/>
      <c r="DW16" s="834"/>
      <c r="DX16" s="831"/>
      <c r="DY16" s="822"/>
      <c r="DZ16" s="825"/>
      <c r="EA16" s="834"/>
      <c r="EB16" s="831"/>
      <c r="EC16" s="822"/>
      <c r="ED16" s="825"/>
      <c r="EE16" s="834"/>
      <c r="EF16" s="831"/>
      <c r="EG16" s="822"/>
      <c r="EH16" s="825"/>
      <c r="EI16" s="834"/>
      <c r="EJ16" s="831"/>
      <c r="EK16" s="822"/>
      <c r="EL16" s="825"/>
      <c r="EM16" s="834"/>
      <c r="EN16" s="831"/>
      <c r="EO16" s="822"/>
      <c r="EP16" s="825"/>
      <c r="EQ16" s="834"/>
      <c r="ER16" s="831"/>
      <c r="ES16" s="822"/>
      <c r="ET16" s="825"/>
      <c r="EU16" s="834"/>
      <c r="EV16" s="831"/>
      <c r="EW16" s="849"/>
      <c r="EX16" s="858"/>
      <c r="EY16" s="306"/>
      <c r="EZ16" s="307"/>
      <c r="FA16" s="916"/>
      <c r="FB16" s="926"/>
      <c r="FC16" s="926"/>
      <c r="FD16" s="910"/>
      <c r="FE16" s="913"/>
      <c r="FF16" s="981"/>
      <c r="FG16" s="963"/>
      <c r="FH16" s="970"/>
      <c r="FI16" s="973"/>
      <c r="FJ16" s="986"/>
      <c r="FK16" s="959"/>
      <c r="FL16" s="817"/>
      <c r="FM16" s="942"/>
      <c r="FN16" s="943"/>
      <c r="FO16" s="943"/>
      <c r="FP16" s="943"/>
      <c r="FQ16" s="943"/>
      <c r="FR16" s="943"/>
      <c r="FS16" s="943"/>
      <c r="FT16" s="943"/>
      <c r="FU16" s="943"/>
      <c r="FV16" s="943"/>
      <c r="FW16" s="943"/>
      <c r="FX16" s="943"/>
      <c r="FY16" s="943"/>
      <c r="FZ16" s="943"/>
      <c r="GA16" s="943"/>
      <c r="GB16" s="943"/>
      <c r="GC16" s="944"/>
      <c r="GD16" s="32"/>
      <c r="GE16" s="32"/>
      <c r="GF16" s="32"/>
      <c r="GG16" s="32"/>
      <c r="GH16" s="32"/>
      <c r="GI16" s="32"/>
      <c r="GJ16" s="32"/>
      <c r="GK16" s="32"/>
    </row>
    <row r="17" spans="1:193" s="1" customFormat="1" ht="12.75" customHeight="1" thickBot="1">
      <c r="A17" s="862"/>
      <c r="B17" s="4"/>
      <c r="C17" s="4"/>
      <c r="D17" s="5"/>
      <c r="E17" s="873"/>
      <c r="F17" s="876"/>
      <c r="G17" s="123"/>
      <c r="H17" s="123"/>
      <c r="I17" s="123"/>
      <c r="J17" s="123"/>
      <c r="K17" s="123"/>
      <c r="L17" s="123"/>
      <c r="M17" s="873"/>
      <c r="N17" s="873"/>
      <c r="O17" s="42"/>
      <c r="P17" s="873"/>
      <c r="Q17" s="873"/>
      <c r="R17" s="873"/>
      <c r="S17" s="876"/>
      <c r="T17" s="977"/>
      <c r="U17" s="876"/>
      <c r="V17" s="876"/>
      <c r="W17" s="870"/>
      <c r="X17" s="726"/>
      <c r="Y17" s="723"/>
      <c r="Z17" s="723"/>
      <c r="AA17" s="723"/>
      <c r="AB17" s="723"/>
      <c r="AC17" s="358"/>
      <c r="AD17" s="375"/>
      <c r="AE17" s="384"/>
      <c r="AF17" s="385"/>
      <c r="AG17" s="386"/>
      <c r="AH17" s="424"/>
      <c r="AI17" s="425"/>
      <c r="AJ17" s="426"/>
      <c r="AK17" s="428"/>
      <c r="AL17" s="750"/>
      <c r="AM17" s="841"/>
      <c r="AN17" s="839"/>
      <c r="AO17" s="727"/>
      <c r="AP17" s="741"/>
      <c r="AQ17" s="744"/>
      <c r="AR17" s="747"/>
      <c r="AS17" s="738"/>
      <c r="AT17" s="744"/>
      <c r="AU17" s="744"/>
      <c r="AV17" s="744"/>
      <c r="AW17" s="790"/>
      <c r="AX17" s="853"/>
      <c r="AY17" s="730"/>
      <c r="AZ17" s="904"/>
      <c r="BA17" s="733"/>
      <c r="BB17" s="750"/>
      <c r="BC17" s="841"/>
      <c r="BD17" s="839"/>
      <c r="BE17" s="727"/>
      <c r="BF17" s="741"/>
      <c r="BG17" s="744"/>
      <c r="BH17" s="747"/>
      <c r="BI17" s="738"/>
      <c r="BJ17" s="744"/>
      <c r="BK17" s="744"/>
      <c r="BL17" s="744"/>
      <c r="BM17" s="790"/>
      <c r="BN17" s="844"/>
      <c r="BO17" s="730"/>
      <c r="BP17" s="733"/>
      <c r="BQ17" s="750"/>
      <c r="BR17" s="841"/>
      <c r="BS17" s="839"/>
      <c r="BT17" s="727"/>
      <c r="BU17" s="741"/>
      <c r="BV17" s="744"/>
      <c r="BW17" s="747"/>
      <c r="BX17" s="738"/>
      <c r="BY17" s="744"/>
      <c r="BZ17" s="744"/>
      <c r="CA17" s="744"/>
      <c r="CB17" s="790"/>
      <c r="CC17" s="844"/>
      <c r="CD17" s="730"/>
      <c r="CE17" s="865"/>
      <c r="CF17" s="809"/>
      <c r="CG17" s="812"/>
      <c r="CH17" s="815"/>
      <c r="CI17" s="762"/>
      <c r="CJ17" s="818"/>
      <c r="CK17" s="777"/>
      <c r="CL17" s="930"/>
      <c r="CM17" s="465"/>
      <c r="CN17" s="465"/>
      <c r="CO17" s="465"/>
      <c r="CP17" s="465"/>
      <c r="CQ17" s="465"/>
      <c r="CR17" s="465"/>
      <c r="CS17" s="465"/>
      <c r="CT17" s="465"/>
      <c r="CU17" s="465"/>
      <c r="CV17" s="465"/>
      <c r="CW17" s="465"/>
      <c r="CX17" s="465"/>
      <c r="CY17" s="465"/>
      <c r="CZ17" s="780"/>
      <c r="DA17" s="933"/>
      <c r="DB17" s="780"/>
      <c r="DC17" s="922"/>
      <c r="DD17" s="759"/>
      <c r="DE17" s="765"/>
      <c r="DF17" s="768"/>
      <c r="DG17" s="771"/>
      <c r="DH17" s="957"/>
      <c r="DI17" s="823"/>
      <c r="DJ17" s="826"/>
      <c r="DK17" s="835"/>
      <c r="DL17" s="832"/>
      <c r="DM17" s="823"/>
      <c r="DN17" s="826"/>
      <c r="DO17" s="835"/>
      <c r="DP17" s="832"/>
      <c r="DQ17" s="823"/>
      <c r="DR17" s="826"/>
      <c r="DS17" s="835"/>
      <c r="DT17" s="832"/>
      <c r="DU17" s="823"/>
      <c r="DV17" s="826"/>
      <c r="DW17" s="835"/>
      <c r="DX17" s="832"/>
      <c r="DY17" s="823"/>
      <c r="DZ17" s="826"/>
      <c r="EA17" s="835"/>
      <c r="EB17" s="832"/>
      <c r="EC17" s="823"/>
      <c r="ED17" s="826"/>
      <c r="EE17" s="835"/>
      <c r="EF17" s="832"/>
      <c r="EG17" s="823"/>
      <c r="EH17" s="826"/>
      <c r="EI17" s="835"/>
      <c r="EJ17" s="832"/>
      <c r="EK17" s="823"/>
      <c r="EL17" s="826"/>
      <c r="EM17" s="835"/>
      <c r="EN17" s="832"/>
      <c r="EO17" s="823"/>
      <c r="EP17" s="826"/>
      <c r="EQ17" s="835"/>
      <c r="ER17" s="832"/>
      <c r="ES17" s="823"/>
      <c r="ET17" s="826"/>
      <c r="EU17" s="835"/>
      <c r="EV17" s="832"/>
      <c r="EW17" s="850"/>
      <c r="EX17" s="859"/>
      <c r="EY17" s="466"/>
      <c r="EZ17" s="467"/>
      <c r="FA17" s="917"/>
      <c r="FB17" s="927"/>
      <c r="FC17" s="927"/>
      <c r="FD17" s="911"/>
      <c r="FE17" s="914"/>
      <c r="FF17" s="982"/>
      <c r="FG17" s="964"/>
      <c r="FH17" s="971"/>
      <c r="FI17" s="974"/>
      <c r="FJ17" s="987"/>
      <c r="FK17" s="960"/>
      <c r="FL17" s="818"/>
      <c r="FM17" s="945"/>
      <c r="FN17" s="946"/>
      <c r="FO17" s="946"/>
      <c r="FP17" s="946"/>
      <c r="FQ17" s="946"/>
      <c r="FR17" s="946"/>
      <c r="FS17" s="946"/>
      <c r="FT17" s="946"/>
      <c r="FU17" s="946"/>
      <c r="FV17" s="946"/>
      <c r="FW17" s="946"/>
      <c r="FX17" s="946"/>
      <c r="FY17" s="946"/>
      <c r="FZ17" s="946"/>
      <c r="GA17" s="946"/>
      <c r="GB17" s="946"/>
      <c r="GC17" s="947"/>
      <c r="GD17" s="131" t="s">
        <v>0</v>
      </c>
      <c r="GE17" s="6"/>
      <c r="GF17" s="6"/>
      <c r="GG17" s="6"/>
      <c r="GH17" s="6"/>
      <c r="GI17" s="6"/>
      <c r="GJ17" s="7"/>
      <c r="GK17" s="7"/>
    </row>
    <row r="18" spans="1:193" s="67" customFormat="1" ht="13.5" thickTop="1">
      <c r="A18" s="8"/>
      <c r="B18" s="9"/>
      <c r="C18" s="9"/>
      <c r="D18" s="9">
        <f aca="true" t="shared" si="0" ref="D18:D23">B18+C18</f>
        <v>0</v>
      </c>
      <c r="E18" s="10"/>
      <c r="F18" s="11"/>
      <c r="G18" s="11"/>
      <c r="H18" s="11"/>
      <c r="I18" s="11"/>
      <c r="J18" s="11"/>
      <c r="K18" s="11"/>
      <c r="L18" s="11"/>
      <c r="M18" s="10"/>
      <c r="N18" s="10"/>
      <c r="O18" s="11"/>
      <c r="P18" s="12"/>
      <c r="Q18" s="12"/>
      <c r="R18" s="10"/>
      <c r="S18" s="13" t="e">
        <f aca="true" t="shared" si="1" ref="S18:S25">IF(FK18=0,0,FK18+(AD18*(FK18/(FK18+FH18+FD18))))</f>
        <v>#REF!</v>
      </c>
      <c r="T18" s="13"/>
      <c r="U18" s="13">
        <f aca="true" t="shared" si="2" ref="U18:U23">IF((FD18+FH18)=0,0,(FD18+FH18)+(AD18*((FD18+FH18)/(FD18+FH18+FK18))))</f>
        <v>0</v>
      </c>
      <c r="V18" s="310" t="e">
        <f>S18+U18</f>
        <v>#REF!</v>
      </c>
      <c r="W18" s="332" t="e">
        <f>(S18+U18)*D18</f>
        <v>#REF!</v>
      </c>
      <c r="X18" s="566"/>
      <c r="Y18" s="567"/>
      <c r="Z18" s="567"/>
      <c r="AA18" s="567"/>
      <c r="AB18" s="567"/>
      <c r="AC18" s="334"/>
      <c r="AD18" s="376" t="e">
        <f aca="true" t="shared" si="3" ref="AD18:AD26">(FK18+FH18+FD18)*AC18</f>
        <v>#REF!</v>
      </c>
      <c r="AE18" s="381"/>
      <c r="AF18" s="382" t="e">
        <f aca="true" t="shared" si="4" ref="AF18:AF26">IF(S18=0,0,IF(AE18=0,0,(S18/AE18)-1))</f>
        <v>#REF!</v>
      </c>
      <c r="AG18" s="383" t="e">
        <f aca="true" t="shared" si="5" ref="AG18:AG26">IF(S18=0,0,IF(AE18=0,0,S18-AE18))</f>
        <v>#REF!</v>
      </c>
      <c r="AH18" s="421">
        <f aca="true" t="shared" si="6" ref="AH18:AH26">IF(G18*H18&lt;&gt;0,G18*H18/1000000,K18*L18/1000000)</f>
        <v>0</v>
      </c>
      <c r="AI18" s="422">
        <f aca="true" t="shared" si="7" ref="AI18:AI26">AH18*D18</f>
        <v>0</v>
      </c>
      <c r="AJ18" s="423" t="str">
        <f aca="true" t="shared" si="8" ref="AJ18:AJ26">IF(AH18=0,"OK",IF(AH18=(BA18+BP18+CE18),"CD",IF(AZ18="ks",IF(BB18+BQ18=0,"CD",IF(AH18=DC18,"MCR",IF(CJ18&lt;&gt;0,"ATYP",IF(DG18&lt;&gt;0,"SUBKA","CHYBA")))))))</f>
        <v>OK</v>
      </c>
      <c r="AK18" s="427">
        <f aca="true" t="shared" si="9" ref="AK18:AK26">IF(AH18=0,0,IF(AJ18="CD",(IF(BB18+BQ18=0,AY18/BA18,(AY18+BO18+CD18)/AH18)),0))</f>
        <v>0</v>
      </c>
      <c r="AL18" s="429"/>
      <c r="AM18" s="430"/>
      <c r="AN18" s="155"/>
      <c r="AO18" s="155"/>
      <c r="AP18" s="431"/>
      <c r="AQ18" s="432"/>
      <c r="AR18" s="433"/>
      <c r="AS18" s="434"/>
      <c r="AT18" s="432"/>
      <c r="AU18" s="432"/>
      <c r="AV18" s="433"/>
      <c r="AW18" s="435" t="str">
        <f aca="true" t="shared" si="10" ref="AW18:AW26">IF(AV18&lt;&gt;0,"ANO","NE")</f>
        <v>NE</v>
      </c>
      <c r="AX18" s="436"/>
      <c r="AY18" s="437" t="e">
        <f>ROUND(((IF(AZ18="ks",AN18+(AO18*BA18),IF(AZ18="m2",(AN18+AO18)*BA18)))+(((SUMIF(#REF!:#REF!,$AQ18,#REF!:#REF!))+AR18)*AP18*BA18)+(AV18*AS18*BA18)+(IF(AM18&lt;&gt;0,DH18,0)))*(1+AX18),0)</f>
        <v>#REF!</v>
      </c>
      <c r="AZ18" s="438">
        <f>IF(AM18&lt;&gt;"",IF(LOOKUP(LEN(AM18),#REF!,#REF!)="D","ks","m2"),0)</f>
        <v>0</v>
      </c>
      <c r="BA18" s="439">
        <f>IF(AM18=0,0,IF(AL18&lt;&gt;0,AL18*(G18*H18/1000000),IF(LOOKUP(LEN(AM18),#REF!,#REF!)="D",K18*L18/1000000,G18*H18/1000000)))</f>
        <v>0</v>
      </c>
      <c r="BB18" s="440"/>
      <c r="BC18" s="441"/>
      <c r="BD18" s="155"/>
      <c r="BE18" s="155"/>
      <c r="BF18" s="442"/>
      <c r="BG18" s="432"/>
      <c r="BH18" s="433"/>
      <c r="BI18" s="434"/>
      <c r="BJ18" s="432"/>
      <c r="BK18" s="432"/>
      <c r="BL18" s="443"/>
      <c r="BM18" s="435" t="str">
        <f aca="true" t="shared" si="11" ref="BM18:BM26">IF(BL18&lt;&gt;0,"ANO","NE")</f>
        <v>NE</v>
      </c>
      <c r="BN18" s="442"/>
      <c r="BO18" s="437" t="e">
        <f>ROUND(((((BD18+BE18)*BP18)+(((SUMIF(#REF!:#REF!,$BG18,#REF!:#REF!))+BH18)*BF18*BP18))+(BL18*BI18*BP18))*(1+BN18),0)</f>
        <v>#REF!</v>
      </c>
      <c r="BP18" s="439">
        <f aca="true" t="shared" si="12" ref="BP18:BP26">IF(AL18=0,BB18*((G18*H18/1000000)-BA18),BB18*(G18*H18/1000000))</f>
        <v>0</v>
      </c>
      <c r="BQ18" s="440"/>
      <c r="BR18" s="441"/>
      <c r="BS18" s="155"/>
      <c r="BT18" s="155"/>
      <c r="BU18" s="442"/>
      <c r="BV18" s="432"/>
      <c r="BW18" s="433"/>
      <c r="BX18" s="434"/>
      <c r="BY18" s="432"/>
      <c r="BZ18" s="432"/>
      <c r="CA18" s="433"/>
      <c r="CB18" s="435" t="str">
        <f aca="true" t="shared" si="13" ref="CB18:CB26">IF(CA18&lt;&gt;0,"ANO","NE")</f>
        <v>NE</v>
      </c>
      <c r="CC18" s="442"/>
      <c r="CD18" s="437" t="e">
        <f>ROUND(((((BS18+BT18)*CE18)+(((SUMIF(#REF!:#REF!,$BV18,#REF!:#REF!))+BW18)*BU18*CE18))+(CA18*BX18*CE18))*(1+CC18),0)</f>
        <v>#REF!</v>
      </c>
      <c r="CE18" s="444">
        <f aca="true" t="shared" si="14" ref="CE18:CE26">IF(AL18=0,BQ18*((G18*H18/1000000)-BA18),BQ18*(G18*H18/1000000))</f>
        <v>0</v>
      </c>
      <c r="CF18" s="445"/>
      <c r="CG18" s="446"/>
      <c r="CH18" s="447"/>
      <c r="CI18" s="448"/>
      <c r="CJ18" s="449">
        <f aca="true" t="shared" si="15" ref="CJ18:CJ26">ROUND(IF(CG18&lt;&gt;0,IF(AM18=0,(CG18+DH18)*(1+CI18),CG18*(1+CI18))),0)</f>
        <v>0</v>
      </c>
      <c r="CK18" s="450"/>
      <c r="CL18" s="155"/>
      <c r="CM18" s="155"/>
      <c r="CN18" s="436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437">
        <f aca="true" t="shared" si="16" ref="CZ18:CZ26">CS18+(CT18*DC18)+(CU18*DC18)+CV18+CW18+CX18+CY18</f>
        <v>0</v>
      </c>
      <c r="DA18" s="447"/>
      <c r="DB18" s="437">
        <f aca="true" t="shared" si="17" ref="DB18:DB26">ROUND((CL18+CM18+(CO18*DC18*CN18)+CP18+CQ18+CR18+CZ18)*(1+DA18),0)</f>
        <v>0</v>
      </c>
      <c r="DC18" s="444">
        <f aca="true" t="shared" si="18" ref="DC18:DC26">IF(CK18&lt;&gt;0,AH18,0)</f>
        <v>0</v>
      </c>
      <c r="DD18" s="451"/>
      <c r="DE18" s="155"/>
      <c r="DF18" s="436"/>
      <c r="DG18" s="449">
        <f aca="true" t="shared" si="19" ref="DG18:DG26">ROUND((DE18*(1+DF18))+IF(AM18=0,IF(CG18=0,IF(DE18&lt;&gt;0,DH18,0))),0)</f>
        <v>0</v>
      </c>
      <c r="DH18" s="174"/>
      <c r="DI18" s="171"/>
      <c r="DJ18" s="172"/>
      <c r="DK18" s="173"/>
      <c r="DL18" s="186"/>
      <c r="DM18" s="171"/>
      <c r="DN18" s="172"/>
      <c r="DO18" s="173"/>
      <c r="DP18" s="186"/>
      <c r="DQ18" s="171"/>
      <c r="DR18" s="172"/>
      <c r="DS18" s="173"/>
      <c r="DT18" s="186"/>
      <c r="DU18" s="171"/>
      <c r="DV18" s="172"/>
      <c r="DW18" s="173"/>
      <c r="DX18" s="186"/>
      <c r="DY18" s="171"/>
      <c r="DZ18" s="172"/>
      <c r="EA18" s="173"/>
      <c r="EB18" s="186"/>
      <c r="EC18" s="171"/>
      <c r="ED18" s="172"/>
      <c r="EE18" s="173"/>
      <c r="EF18" s="186"/>
      <c r="EG18" s="171"/>
      <c r="EH18" s="172"/>
      <c r="EI18" s="173"/>
      <c r="EJ18" s="186"/>
      <c r="EK18" s="171"/>
      <c r="EL18" s="172"/>
      <c r="EM18" s="173"/>
      <c r="EN18" s="186"/>
      <c r="EO18" s="171"/>
      <c r="EP18" s="172"/>
      <c r="EQ18" s="173"/>
      <c r="ER18" s="186"/>
      <c r="ES18" s="171"/>
      <c r="ET18" s="172"/>
      <c r="EU18" s="173"/>
      <c r="EV18" s="186"/>
      <c r="EW18" s="452">
        <f aca="true" t="shared" si="20" ref="EW18:EW26">ROUND(((1+DL18)*DK18*DJ18),0)+ROUND(((1+DP18)*DO18*DN18),0)+ROUND(((1+DT18)*DS18*DR18),0)+ROUND(((1+DX18)*DW18*DV18),0)+ROUND(((1+EB18)*EA18*DZ18),0)+ROUND(((1+EF18)*EE18*ED18),0)+ROUND(((1+EJ18)*EI18*EH18),0)+ROUND(((1+EN18)*EM18*EL18),0)+ROUND(((1+ER18)*EQ18*EP18),0)+ROUND(((1+EV18)*EU18*ET18),0)</f>
        <v>0</v>
      </c>
      <c r="EX18" s="453">
        <f aca="true" t="shared" si="21" ref="EX18:EX26">EW18*D18</f>
        <v>0</v>
      </c>
      <c r="EY18" s="454"/>
      <c r="EZ18" s="455"/>
      <c r="FA18" s="456"/>
      <c r="FB18" s="457"/>
      <c r="FC18" s="457"/>
      <c r="FD18" s="437">
        <f aca="true" t="shared" si="22" ref="FD18:FD26">ROUND((FB18*AH18)+FA18+FC18,0)</f>
        <v>0</v>
      </c>
      <c r="FE18" s="449">
        <f aca="true" t="shared" si="23" ref="FE18:FE26">FD18*D18</f>
        <v>0</v>
      </c>
      <c r="FF18" s="458" t="e">
        <f aca="true" t="shared" si="24" ref="FF18:FF26">IF(FL18&lt;&gt;0,IF($FF$12="ANO",$FL18/$FL$27*$FF$10/D18,0),0)</f>
        <v>#REF!</v>
      </c>
      <c r="FG18" s="155"/>
      <c r="FH18" s="459">
        <f aca="true" t="shared" si="25" ref="FH18:FH26">ROUND(IF($FF$12="NE",0,IF($FF$10&lt;&gt;0,IF(D18&lt;&gt;0,IF($FG18&lt;&gt;"",$FG18,$FL18/$FL$13*$FL$12/$D18),0))),0)</f>
        <v>0</v>
      </c>
      <c r="FI18" s="449" t="e">
        <f aca="true" t="shared" si="26" ref="FI18:FI26">IF(FF18&lt;&gt;0,FH18*D18,0)</f>
        <v>#REF!</v>
      </c>
      <c r="FJ18" s="458" t="e">
        <f aca="true" t="shared" si="27" ref="FJ18:FJ23">AY18+BO18+CD18+CJ18+DB18+DG18</f>
        <v>#REF!</v>
      </c>
      <c r="FK18" s="437" t="e">
        <f aca="true" t="shared" si="28" ref="FK18:FK26">FJ18+EZ18+EW18</f>
        <v>#REF!</v>
      </c>
      <c r="FL18" s="449" t="e">
        <f aca="true" t="shared" si="29" ref="FL18:FL26">FK18*D18</f>
        <v>#REF!</v>
      </c>
      <c r="FM18" s="142">
        <f>IF(AM18=0,0,IF((LOOKUP(LEN(AM18),#REF!,#REF!))="HS",(IF(LEFT($AQ18,1)="K","HP",IF(AT18="K","HP","HS"))),(LOOKUP(LEN(AM18),#REF!,#REF!))))</f>
        <v>0</v>
      </c>
      <c r="FN18" s="143" t="e">
        <f aca="true" t="shared" si="30" ref="FN18:FN26">AY18*D18</f>
        <v>#REF!</v>
      </c>
      <c r="FO18" s="144" t="e">
        <f>ROUND(((SUMIF(#REF!,$AM18,#REF!)*((IF(AZ18="ks",AN18+(AO18*BA18),IF(AZ18="m2",(AN18+AO18)*BA18))))+(IF(AZ18="ks",AN18+(AO18*BA18),IF(AZ18="m2",(AN18+AO18)*BA18))*(1+AX18))-(IF(AZ18="ks",AN18+(AO18*BA18),IF(AZ18="m2",(AN18+AO18)*BA18))))+(IF(AM18&lt;&gt;0,(DH18*#REF!)+((DH18*(1+AX18))-DH18),0))+((SUMIF(#REF!,$AQ18,#REF!)*(SUMIF(#REF!,$AQ18,#REF!)*AP18*BA18))+((SUMIF(#REF!,$AQ18,#REF!)*AP18*BA18*(1+AX18))-(SUMIF(#REF!,$AQ18,#REF!)*AP18*BA18)))+(((AR18*BA18*AP18)*#REF!)+(((AR18*BA18*AP18)*(1+AX18))-(AR18*BA18*AP18)))+((SUMIF(#REF!,$AT18,#REF!)*(AV18*AS18*BA18))+((AV18*AS18*BA18*(1+AX18))-(AV18*AS18*BA18)))),0)*D18</f>
        <v>#REF!</v>
      </c>
      <c r="FP18" s="145">
        <f>IF(BC18=0,0,IF((LOOKUP(LEN(BC18),#REF!,#REF!))="HS",(IF(LEFT($BG18,1)="K","HP",IF(BJ18="K","HP","HS"))),(LOOKUP(LEN(BC18),#REF!,#REF!))))</f>
        <v>0</v>
      </c>
      <c r="FQ18" s="143" t="e">
        <f aca="true" t="shared" si="31" ref="FQ18:FQ26">BO18*D18</f>
        <v>#REF!</v>
      </c>
      <c r="FR18" s="146" t="e">
        <f>ROUND(((SUMIF(#REF!,$BC18,#REF!)*((BD18+BE18)*BP18))+(((BD18+BE18)*BP18*(1+BN18))-((BD18+BE18)*BP18)))+(((SUMIF(#REF!,$BG18,#REF!))*(SUMIF(#REF!,$BG18,#REF!)*BF18*BP18))+((SUMIF(#REF!,$BG18,#REF!)*BF18*BP18*(1+BN18))-(SUMIF(#REF!,$BG18,#REF!)*BF18*BP18)))+(((BH18*BF18*BP18)*#REF!)+((BH18*BF18*BP18*(1+BN18))-(BH18*BF18*BP18)))+((SUMIF(#REF!,$BJ18,#REF!)*(BL18*BP18*BI18))+(((BL18*BP18*BI18)*(1+BN18))-(BL18*BP18*BI18))),0)*D18</f>
        <v>#REF!</v>
      </c>
      <c r="FS18" s="145">
        <f>IF(BR18=0,0,IF((LOOKUP(LEN(BR18),#REF!,#REF!))="HS",(IF(LEFT($BV18,1)="K","HP",IF(BY18="K","HP","HS"))),(LOOKUP(LEN(BR18),#REF!,#REF!))))</f>
        <v>0</v>
      </c>
      <c r="FT18" s="143" t="e">
        <f aca="true" t="shared" si="32" ref="FT18:FT26">CD18*D18</f>
        <v>#REF!</v>
      </c>
      <c r="FU18" s="146" t="e">
        <f>ROUND((((SUMIF(#REF!,$BR18,#REF!)*((BS18+BT18)*CE18)))+(((BS18+BT18)*CE18*(1+CC18))-((BS18+BT18)*CE18)))+(((SUMIF(#REF!,$BV18,#REF!))*((SUMIF(#REF!,$BV18,#REF!)*BU18*CE18)))-((SUMIF(#REF!,$BV18,#REF!)*BU18*CE18*(1+CC18))-(SUMIF(#REF!,$BV18,#REF!)*BU18*CE18)))+(((BW18*BU18*CE18)*#REF!)+((BW18*BU18*CE18*(1+CC18))-(BW18*BU18*CE18)))+((SUMIF(#REF!,$BY18,#REF!)*(CA18*CE18*BX18))+((CA18*CE18*BX18*(1+CC18))-(CA18*CE18*BX18))),0)*D18</f>
        <v>#REF!</v>
      </c>
      <c r="FV18" s="147">
        <f aca="true" t="shared" si="33" ref="FV18:FV26">DG18*D18</f>
        <v>0</v>
      </c>
      <c r="FW18" s="146">
        <f>ROUND(((DE18*(1+DF18))-DE18)+(IF(AM18=0,IF(CG18=0,IF(DE18&lt;&gt;0,DH18*#REF!,0)))),0)*D18</f>
        <v>0</v>
      </c>
      <c r="FX18" s="145">
        <f aca="true" t="shared" si="34" ref="FX18:FX26">CJ18*D18</f>
        <v>0</v>
      </c>
      <c r="FY18" s="146">
        <f>ROUND((((CG18*CH18)+((CG18*(1+CI18))-CG18))+(IF(CG18&lt;&gt;0,IF(AM18=0,((DH18*#REF!)+((DH18*(1+CI18))-DH18)),0)))),0)*D18</f>
        <v>0</v>
      </c>
      <c r="FZ18" s="145">
        <f aca="true" t="shared" si="35" ref="FZ18:FZ26">IF(CK18&lt;&gt;0,IF(CL18&lt;&gt;0,IF(CO18&lt;&gt;0,"OS","OP"),0),0)</f>
        <v>0</v>
      </c>
      <c r="GA18" s="143">
        <f aca="true" t="shared" si="36" ref="GA18:GA26">DB18*D18</f>
        <v>0</v>
      </c>
      <c r="GB18" s="146" t="e">
        <f>ROUND(((#REF!*(CL18+CM18+(CO18*DC18)+CP18+CQ18+CR18+CZ18))+(DB18-(CL18+CM18+(CO18*DC18)+CP18+CQ18+CR18+CZ18))),0)*D18</f>
        <v>#REF!</v>
      </c>
      <c r="GC18" s="148">
        <f aca="true" t="shared" si="37" ref="GC18:GC26">ROUND(((((1+DL18)*DK18*DJ18)-(DK18*DJ18))+(((1+DP18)*DO18*DN18)-(DO18*DN18))+(((1+DT18)*DS18*DR18)-(DS18*DR18))+(((1+DX18)*DW18*DV18)-(DW18*DV18))+(((1+EB18)*EA18*DZ18)-(EA18*DZ18))+(((1+EF18)*EE18*ED18)-(EE18*ED18))+(((1+EJ18)*EI18*EH18)-(EI18*EH18))+(((1+EN18)*EM18*EL18)-(EM18*EL18))+(((1+ER18)*EQ18*EP18)-(EQ18*EP18))+(((1+EV18)*EU18*ET18)-(EU18*ET18))),0)*D18</f>
        <v>0</v>
      </c>
      <c r="GD18" s="132"/>
      <c r="GE18" s="65"/>
      <c r="GF18" s="65"/>
      <c r="GG18" s="65"/>
      <c r="GH18" s="65"/>
      <c r="GI18" s="65"/>
      <c r="GJ18" s="66"/>
      <c r="GK18" s="66"/>
    </row>
    <row r="19" spans="1:194" s="564" customFormat="1" ht="36">
      <c r="A19" s="526"/>
      <c r="B19" s="527"/>
      <c r="C19" s="527">
        <v>1</v>
      </c>
      <c r="D19" s="528">
        <f t="shared" si="0"/>
        <v>1</v>
      </c>
      <c r="E19" s="522"/>
      <c r="F19" s="529"/>
      <c r="G19" s="529">
        <f aca="true" t="shared" si="38" ref="G19:G25">K19+70</f>
        <v>970</v>
      </c>
      <c r="H19" s="529">
        <f aca="true" t="shared" si="39" ref="H19:H25">L19+35</f>
        <v>2005</v>
      </c>
      <c r="I19" s="529"/>
      <c r="J19" s="529"/>
      <c r="K19" s="530">
        <v>900</v>
      </c>
      <c r="L19" s="530">
        <v>1970</v>
      </c>
      <c r="M19" s="522"/>
      <c r="N19" s="522"/>
      <c r="O19" s="529">
        <v>115</v>
      </c>
      <c r="P19" s="531"/>
      <c r="Q19" s="532"/>
      <c r="R19" s="573"/>
      <c r="S19" s="533" t="e">
        <f>IF(FK19=0,0,FK19+(AD19*(FK19/(FK19+FH19+FD19))))</f>
        <v>#REF!</v>
      </c>
      <c r="T19" s="533">
        <v>2972</v>
      </c>
      <c r="U19" s="533" t="e">
        <f t="shared" si="2"/>
        <v>#REF!</v>
      </c>
      <c r="V19" s="534" t="e">
        <f aca="true" t="shared" si="40" ref="V19:V25">S19+T19+U19</f>
        <v>#REF!</v>
      </c>
      <c r="W19" s="535" t="e">
        <f aca="true" t="shared" si="41" ref="W19:W25">(V19)*D19</f>
        <v>#REF!</v>
      </c>
      <c r="X19" s="568" t="s">
        <v>9</v>
      </c>
      <c r="Y19" s="569">
        <v>7140</v>
      </c>
      <c r="Z19" s="570"/>
      <c r="AA19" s="570" t="s">
        <v>12</v>
      </c>
      <c r="AB19" s="570" t="s">
        <v>10</v>
      </c>
      <c r="AC19" s="389"/>
      <c r="AD19" s="536" t="e">
        <f t="shared" si="3"/>
        <v>#REF!</v>
      </c>
      <c r="AE19" s="388"/>
      <c r="AF19" s="537" t="e">
        <f t="shared" si="4"/>
        <v>#REF!</v>
      </c>
      <c r="AG19" s="538" t="e">
        <f t="shared" si="5"/>
        <v>#REF!</v>
      </c>
      <c r="AH19" s="539">
        <f t="shared" si="6"/>
        <v>1.94485</v>
      </c>
      <c r="AI19" s="540">
        <f t="shared" si="7"/>
        <v>1.94485</v>
      </c>
      <c r="AJ19" s="541" t="str">
        <f t="shared" si="8"/>
        <v>CD</v>
      </c>
      <c r="AK19" s="542" t="e">
        <f t="shared" si="9"/>
        <v>#REF!</v>
      </c>
      <c r="AL19" s="255">
        <v>1</v>
      </c>
      <c r="AM19" s="342" t="s">
        <v>3</v>
      </c>
      <c r="AN19" s="256">
        <v>5951</v>
      </c>
      <c r="AO19" s="256"/>
      <c r="AP19" s="257"/>
      <c r="AQ19" s="258"/>
      <c r="AR19" s="259"/>
      <c r="AS19" s="399"/>
      <c r="AT19" s="258"/>
      <c r="AU19" s="258"/>
      <c r="AV19" s="259"/>
      <c r="AW19" s="543" t="str">
        <f t="shared" si="10"/>
        <v>NE</v>
      </c>
      <c r="AX19" s="261"/>
      <c r="AY19" s="544" t="e">
        <f>ROUND(((IF(AZ19="ks",AN19+(AO19*BA19),IF(AZ19="m2",(AN19+AO19)*BA19)))+(((SUMIF(#REF!:#REF!,$AQ19,#REF!:#REF!))+AR19)*AP19*BA19)+(AV19*AS19*BA19)+(IF(AM19&lt;&gt;0,DH19,0)))*(1+AX19),0)</f>
        <v>#REF!</v>
      </c>
      <c r="AZ19" s="545" t="e">
        <f>IF(AM19&lt;&gt;"",IF(LOOKUP(LEN(AM19),#REF!,#REF!)="D","ks","m2"),0)</f>
        <v>#REF!</v>
      </c>
      <c r="BA19" s="546">
        <f>IF(AM19=0,0,IF(AL19&lt;&gt;0,AL19*(G19*H19/1000000),IF(LOOKUP(LEN(AM19),#REF!,#REF!)="D",K19*L19/1000000,G19*H19/1000000)))</f>
        <v>1.94485</v>
      </c>
      <c r="BB19" s="263"/>
      <c r="BC19" s="340"/>
      <c r="BD19" s="256"/>
      <c r="BE19" s="256"/>
      <c r="BF19" s="257"/>
      <c r="BG19" s="258"/>
      <c r="BH19" s="259"/>
      <c r="BI19" s="399"/>
      <c r="BJ19" s="258"/>
      <c r="BK19" s="258"/>
      <c r="BL19" s="256"/>
      <c r="BM19" s="543" t="str">
        <f t="shared" si="11"/>
        <v>NE</v>
      </c>
      <c r="BN19" s="257"/>
      <c r="BO19" s="544" t="e">
        <f>ROUND(((((BD19+BE19)*BP19)+(((SUMIF(#REF!:#REF!,$BG19,#REF!:#REF!))+BH19)*BF19*BP19))+(BL19*BI19*BP19))*(1+BN19),0)</f>
        <v>#REF!</v>
      </c>
      <c r="BP19" s="546">
        <f t="shared" si="12"/>
        <v>0</v>
      </c>
      <c r="BQ19" s="263"/>
      <c r="BR19" s="340"/>
      <c r="BS19" s="256"/>
      <c r="BT19" s="256"/>
      <c r="BU19" s="257"/>
      <c r="BV19" s="258"/>
      <c r="BW19" s="259"/>
      <c r="BX19" s="399"/>
      <c r="BY19" s="258"/>
      <c r="BZ19" s="258"/>
      <c r="CA19" s="259"/>
      <c r="CB19" s="543" t="str">
        <f t="shared" si="13"/>
        <v>NE</v>
      </c>
      <c r="CC19" s="257"/>
      <c r="CD19" s="544" t="e">
        <f>ROUND(((((BS19+BT19)*CE19)+(((SUMIF(#REF!:#REF!,$BV19,#REF!:#REF!))+BW19)*BU19*CE19))+(CA19*BX19*CE19))*(1+CC19),0)</f>
        <v>#REF!</v>
      </c>
      <c r="CE19" s="547">
        <f t="shared" si="14"/>
        <v>0</v>
      </c>
      <c r="CF19" s="265"/>
      <c r="CG19" s="266"/>
      <c r="CH19" s="267"/>
      <c r="CI19" s="268"/>
      <c r="CJ19" s="548">
        <f t="shared" si="15"/>
        <v>0</v>
      </c>
      <c r="CK19" s="264"/>
      <c r="CL19" s="256"/>
      <c r="CM19" s="256"/>
      <c r="CN19" s="261"/>
      <c r="CO19" s="256"/>
      <c r="CP19" s="256"/>
      <c r="CQ19" s="256"/>
      <c r="CR19" s="256"/>
      <c r="CS19" s="256"/>
      <c r="CT19" s="256"/>
      <c r="CU19" s="256"/>
      <c r="CV19" s="256"/>
      <c r="CW19" s="256"/>
      <c r="CX19" s="256"/>
      <c r="CY19" s="256"/>
      <c r="CZ19" s="544">
        <f t="shared" si="16"/>
        <v>0</v>
      </c>
      <c r="DA19" s="267"/>
      <c r="DB19" s="544">
        <f t="shared" si="17"/>
        <v>0</v>
      </c>
      <c r="DC19" s="547">
        <f t="shared" si="18"/>
        <v>0</v>
      </c>
      <c r="DD19" s="269"/>
      <c r="DE19" s="260"/>
      <c r="DF19" s="262"/>
      <c r="DG19" s="549">
        <f t="shared" si="19"/>
        <v>0</v>
      </c>
      <c r="DH19" s="270"/>
      <c r="DI19" s="484"/>
      <c r="DJ19" s="271"/>
      <c r="DK19" s="272">
        <v>1730</v>
      </c>
      <c r="DL19" s="273">
        <v>0.25</v>
      </c>
      <c r="DM19" s="484"/>
      <c r="DN19" s="271">
        <v>1</v>
      </c>
      <c r="DO19" s="272">
        <v>900</v>
      </c>
      <c r="DP19" s="273">
        <v>0.25</v>
      </c>
      <c r="DQ19" s="484"/>
      <c r="DR19" s="271"/>
      <c r="DS19" s="272">
        <v>1500</v>
      </c>
      <c r="DT19" s="273">
        <v>0.4</v>
      </c>
      <c r="DU19" s="484"/>
      <c r="DV19" s="271"/>
      <c r="DW19" s="272">
        <v>400</v>
      </c>
      <c r="DX19" s="273">
        <v>0.5</v>
      </c>
      <c r="DY19" s="484"/>
      <c r="DZ19" s="271"/>
      <c r="EA19" s="272">
        <v>400</v>
      </c>
      <c r="EB19" s="273">
        <v>0.5</v>
      </c>
      <c r="EC19" s="484"/>
      <c r="ED19" s="271"/>
      <c r="EE19" s="272"/>
      <c r="EF19" s="273"/>
      <c r="EG19" s="484"/>
      <c r="EH19" s="271"/>
      <c r="EI19" s="272"/>
      <c r="EJ19" s="273"/>
      <c r="EK19" s="484"/>
      <c r="EL19" s="271"/>
      <c r="EM19" s="272"/>
      <c r="EN19" s="273"/>
      <c r="EO19" s="484"/>
      <c r="EP19" s="271"/>
      <c r="EQ19" s="272"/>
      <c r="ER19" s="273"/>
      <c r="ES19" s="484"/>
      <c r="ET19" s="271"/>
      <c r="EU19" s="272"/>
      <c r="EV19" s="273"/>
      <c r="EW19" s="550">
        <f t="shared" si="20"/>
        <v>1125</v>
      </c>
      <c r="EX19" s="551">
        <f t="shared" si="21"/>
        <v>1125</v>
      </c>
      <c r="EY19" s="274"/>
      <c r="EZ19" s="275">
        <v>-320</v>
      </c>
      <c r="FA19" s="276">
        <v>51</v>
      </c>
      <c r="FB19" s="277">
        <v>1002</v>
      </c>
      <c r="FC19" s="277"/>
      <c r="FD19" s="552">
        <f t="shared" si="22"/>
        <v>2000</v>
      </c>
      <c r="FE19" s="553">
        <f t="shared" si="23"/>
        <v>2000</v>
      </c>
      <c r="FF19" s="554" t="e">
        <f t="shared" si="24"/>
        <v>#REF!</v>
      </c>
      <c r="FG19" s="555">
        <v>50</v>
      </c>
      <c r="FH19" s="556">
        <f t="shared" si="25"/>
        <v>0</v>
      </c>
      <c r="FI19" s="553" t="e">
        <f t="shared" si="26"/>
        <v>#REF!</v>
      </c>
      <c r="FJ19" s="554" t="e">
        <f t="shared" si="27"/>
        <v>#REF!</v>
      </c>
      <c r="FK19" s="552" t="e">
        <f t="shared" si="28"/>
        <v>#REF!</v>
      </c>
      <c r="FL19" s="553" t="e">
        <f t="shared" si="29"/>
        <v>#REF!</v>
      </c>
      <c r="FM19" s="557" t="e">
        <f>IF(AM19=0,0,IF((LOOKUP(LEN(AM19),#REF!,#REF!))="HS",(IF(LEFT($AQ19,1)="K","HP",IF(AT19="K","HP","HS"))),(LOOKUP(LEN(AM19),#REF!,#REF!))))</f>
        <v>#REF!</v>
      </c>
      <c r="FN19" s="558" t="e">
        <f t="shared" si="30"/>
        <v>#REF!</v>
      </c>
      <c r="FO19" s="559" t="e">
        <f>ROUND(((SUMIF(#REF!,$AM19,#REF!)*((IF(AZ19="ks",AN19+(AO19*BA19),IF(AZ19="m2",(AN19+AO19)*BA19))))+(IF(AZ19="ks",AN19+(AO19*BA19),IF(AZ19="m2",(AN19+AO19)*BA19))*(1+AX19))-(IF(AZ19="ks",AN19+(AO19*BA19),IF(AZ19="m2",(AN19+AO19)*BA19))))+(IF(AM19&lt;&gt;0,(DH19*#REF!)+((DH19*(1+AX19))-DH19),0))+((SUMIF(#REF!,$AQ19,#REF!)*(SUMIF(#REF!,$AQ19,#REF!)*AP19*BA19))+((SUMIF(#REF!,$AQ19,#REF!)*AP19*BA19*(1+AX19))-(SUMIF(#REF!,$AQ19,#REF!)*AP19*BA19)))+(((AR19*BA19*AP19)*#REF!)+(((AR19*BA19*AP19)*(1+AX19))-(AR19*BA19*AP19)))+((SUMIF(#REF!,$AT19,#REF!)*(AV19*AS19*BA19))+((AV19*AS19*BA19*(1+AX19))-(AV19*AS19*BA19)))),0)*D19</f>
        <v>#REF!</v>
      </c>
      <c r="FP19" s="560">
        <f>IF(BC19=0,0,IF((LOOKUP(LEN(BC19),#REF!,#REF!))="HS",(IF(LEFT($BG19,1)="K","HP",IF(BJ19="K","HP","HS"))),(LOOKUP(LEN(BC19),#REF!,#REF!))))</f>
        <v>0</v>
      </c>
      <c r="FQ19" s="558" t="e">
        <f t="shared" si="31"/>
        <v>#REF!</v>
      </c>
      <c r="FR19" s="561" t="e">
        <f>ROUND(((SUMIF(#REF!,$BC19,#REF!)*((BD19+BE19)*BP19))+(((BD19+BE19)*BP19*(1+BN19))-((BD19+BE19)*BP19)))+(((SUMIF(#REF!,$BG19,#REF!))*(SUMIF(#REF!,$BG19,#REF!)*BF19*BP19))+((SUMIF(#REF!,$BG19,#REF!)*BF19*BP19*(1+BN19))-(SUMIF(#REF!,$BG19,#REF!)*BF19*BP19)))+(((BH19*BF19*BP19)*#REF!)+((BH19*BF19*BP19*(1+BN19))-(BH19*BF19*BP19)))+((SUMIF(#REF!,$BJ19,#REF!)*(BL19*BP19*BI19))+(((BL19*BP19*BI19)*(1+BN19))-(BL19*BP19*BI19))),0)*D19</f>
        <v>#REF!</v>
      </c>
      <c r="FS19" s="560">
        <f>IF(BR19=0,0,IF((LOOKUP(LEN(BR19),#REF!,#REF!))="HS",(IF(LEFT($BV19,1)="K","HP",IF(BY19="K","HP","HS"))),(LOOKUP(LEN(BR19),#REF!,#REF!))))</f>
        <v>0</v>
      </c>
      <c r="FT19" s="558" t="e">
        <f t="shared" si="32"/>
        <v>#REF!</v>
      </c>
      <c r="FU19" s="561" t="e">
        <f>ROUND((((SUMIF(#REF!,$BR19,#REF!)*((BS19+BT19)*CE19)))+(((BS19+BT19)*CE19*(1+CC19))-((BS19+BT19)*CE19)))+(((SUMIF(#REF!,$BV19,#REF!))*((SUMIF(#REF!,$BV19,#REF!)*BU19*CE19)))-((SUMIF(#REF!,$BV19,#REF!)*BU19*CE19*(1+CC19))-(SUMIF(#REF!,$BV19,#REF!)*BU19*CE19)))+(((BW19*BU19*CE19)*#REF!)+((BW19*BU19*CE19*(1+CC19))-(BW19*BU19*CE19)))+((SUMIF(#REF!,$BY19,#REF!)*(CA19*CE19*BX19))+((CA19*CE19*BX19*(1+CC19))-(CA19*CE19*BX19))),0)*D19</f>
        <v>#REF!</v>
      </c>
      <c r="FV19" s="562">
        <f t="shared" si="33"/>
        <v>0</v>
      </c>
      <c r="FW19" s="561">
        <f>ROUND(((DE19*(1+DF19))-DE19)+(IF(AM19=0,IF(CG19=0,IF(DE19&lt;&gt;0,DH19*#REF!,0)))),0)*D19</f>
        <v>0</v>
      </c>
      <c r="FX19" s="560">
        <f t="shared" si="34"/>
        <v>0</v>
      </c>
      <c r="FY19" s="561">
        <f>ROUND((((CG19*CH19)+((CG19*(1+CI19))-CG19))+(IF(CG19&lt;&gt;0,IF(AM19=0,((DH19*#REF!)+((DH19*(1+CI19))-DH19)),0)))),0)*D19</f>
        <v>0</v>
      </c>
      <c r="FZ19" s="560">
        <f t="shared" si="35"/>
        <v>0</v>
      </c>
      <c r="GA19" s="558">
        <f t="shared" si="36"/>
        <v>0</v>
      </c>
      <c r="GB19" s="561" t="e">
        <f>ROUND(((#REF!*(CL19+CM19+(CO19*DC19)+CP19+CQ19+CR19+CZ19))+(DB19-(CL19+CM19+(CO19*DC19)+CP19+CQ19+CR19+CZ19))),0)*D19</f>
        <v>#REF!</v>
      </c>
      <c r="GC19" s="563">
        <f t="shared" si="37"/>
        <v>225</v>
      </c>
      <c r="GD19" s="291"/>
      <c r="GE19" s="291"/>
      <c r="GF19" s="291"/>
      <c r="GG19" s="291"/>
      <c r="GH19" s="291"/>
      <c r="GI19" s="291"/>
      <c r="GJ19" s="291"/>
      <c r="GK19" s="291"/>
      <c r="GL19" s="560">
        <f aca="true" t="shared" si="42" ref="GL19:GL25">D19*T19</f>
        <v>2972</v>
      </c>
    </row>
    <row r="20" spans="1:194" s="715" customFormat="1" ht="30">
      <c r="A20" s="646"/>
      <c r="B20" s="647"/>
      <c r="C20" s="647">
        <v>1</v>
      </c>
      <c r="D20" s="648">
        <f>B20+C20</f>
        <v>1</v>
      </c>
      <c r="E20" s="649"/>
      <c r="F20" s="650" t="s">
        <v>14</v>
      </c>
      <c r="G20" s="650">
        <f t="shared" si="38"/>
        <v>970</v>
      </c>
      <c r="H20" s="650">
        <f t="shared" si="39"/>
        <v>2005</v>
      </c>
      <c r="I20" s="645"/>
      <c r="J20" s="645"/>
      <c r="K20" s="651">
        <v>900</v>
      </c>
      <c r="L20" s="651">
        <v>1970</v>
      </c>
      <c r="M20" s="649"/>
      <c r="N20" s="649"/>
      <c r="O20" s="650"/>
      <c r="P20" s="652"/>
      <c r="Q20" s="652"/>
      <c r="R20" s="653"/>
      <c r="S20" s="654" t="e">
        <f>IF(FK20=0,0,FK20+(AD20*(FK20/(FK20+FH20+FD20))))</f>
        <v>#REF!</v>
      </c>
      <c r="T20" s="654">
        <v>0</v>
      </c>
      <c r="U20" s="654" t="e">
        <f>IF((FD20+FH20)=0,0,(FD20+FH20)+(AD20*((FD20+FH20)/(FD20+FH20+FK20))))</f>
        <v>#REF!</v>
      </c>
      <c r="V20" s="655" t="e">
        <f t="shared" si="40"/>
        <v>#REF!</v>
      </c>
      <c r="W20" s="656" t="e">
        <f t="shared" si="41"/>
        <v>#REF!</v>
      </c>
      <c r="X20" s="657" t="s">
        <v>9</v>
      </c>
      <c r="Y20" s="658">
        <v>7140</v>
      </c>
      <c r="Z20" s="653"/>
      <c r="AA20" s="653" t="s">
        <v>12</v>
      </c>
      <c r="AB20" s="653" t="s">
        <v>10</v>
      </c>
      <c r="AC20" s="659"/>
      <c r="AD20" s="660" t="e">
        <f>(FK20+FH20+FD20)*AC20</f>
        <v>#REF!</v>
      </c>
      <c r="AE20" s="661"/>
      <c r="AF20" s="662" t="e">
        <f>IF(S20=0,0,IF(AE20=0,0,(S20/AE20)-1))</f>
        <v>#REF!</v>
      </c>
      <c r="AG20" s="663" t="e">
        <f>IF(S20=0,0,IF(AE20=0,0,S20-AE20))</f>
        <v>#REF!</v>
      </c>
      <c r="AH20" s="664">
        <f>IF(G20*H20&lt;&gt;0,G20*H20/1000000,K20*L20/1000000)</f>
        <v>1.94485</v>
      </c>
      <c r="AI20" s="665">
        <f>AH20*D20</f>
        <v>1.94485</v>
      </c>
      <c r="AJ20" s="666" t="str">
        <f>IF(AH20=0,"OK",IF(AH20=(BA20+BP20+CE20),"CD",IF(AZ20="ks",IF(BB20+BQ20=0,"CD",IF(AH20=DC20,"MCR",IF(CJ20&lt;&gt;0,"ATYP",IF(DG20&lt;&gt;0,"SUBKA","CHYBA")))))))</f>
        <v>CD</v>
      </c>
      <c r="AK20" s="667" t="e">
        <f>IF(AH20=0,0,IF(AJ20="CD",(IF(BB20+BQ20=0,AY20/BA20,(AY20+BO20+CD20)/AH20)),0))</f>
        <v>#REF!</v>
      </c>
      <c r="AL20" s="668">
        <v>1</v>
      </c>
      <c r="AM20" s="669" t="s">
        <v>7</v>
      </c>
      <c r="AN20" s="670"/>
      <c r="AO20" s="670"/>
      <c r="AP20" s="671"/>
      <c r="AQ20" s="672"/>
      <c r="AR20" s="673"/>
      <c r="AS20" s="674"/>
      <c r="AT20" s="672"/>
      <c r="AU20" s="672"/>
      <c r="AV20" s="673"/>
      <c r="AW20" s="675" t="str">
        <f t="shared" si="10"/>
        <v>NE</v>
      </c>
      <c r="AX20" s="676"/>
      <c r="AY20" s="670" t="e">
        <f>ROUND(((IF(AZ20="ks",AN20+(AO20*BA20),IF(AZ20="m2",(AN20+AO20)*BA20)))+(((SUMIF(#REF!:#REF!,$AQ20,#REF!:#REF!))+AR20)*AP20*BA20)+(AV20*AS20*BA20)+(IF(AM20&lt;&gt;0,DH20,0)))*(1+AX20),0)</f>
        <v>#REF!</v>
      </c>
      <c r="AZ20" s="677" t="e">
        <f>IF(AM20&lt;&gt;"",IF(LOOKUP(LEN(AM20),#REF!,#REF!)="D","ks","m2"),0)</f>
        <v>#REF!</v>
      </c>
      <c r="BA20" s="678">
        <f>IF(AM20=0,0,IF(AL20&lt;&gt;0,AL20*(G20*H20/1000000),IF(LOOKUP(LEN(AM20),#REF!,#REF!)="D",K20*L20/1000000,G20*H20/1000000)))</f>
        <v>1.94485</v>
      </c>
      <c r="BB20" s="679"/>
      <c r="BC20" s="680"/>
      <c r="BD20" s="670"/>
      <c r="BE20" s="670"/>
      <c r="BF20" s="671"/>
      <c r="BG20" s="672"/>
      <c r="BH20" s="673"/>
      <c r="BI20" s="674"/>
      <c r="BJ20" s="672"/>
      <c r="BK20" s="672"/>
      <c r="BL20" s="670"/>
      <c r="BM20" s="675" t="str">
        <f t="shared" si="11"/>
        <v>NE</v>
      </c>
      <c r="BN20" s="671"/>
      <c r="BO20" s="670" t="e">
        <f>ROUND(((((BD20+BE20)*BP20)+(((SUMIF(#REF!:#REF!,$BG20,#REF!:#REF!))+BH20)*BF20*BP20))+(BL20*BI20*BP20))*(1+BN20),0)</f>
        <v>#REF!</v>
      </c>
      <c r="BP20" s="678">
        <f>IF(AL20=0,BB20*((G20*H20/1000000)-BA20),BB20*(G20*H20/1000000))</f>
        <v>0</v>
      </c>
      <c r="BQ20" s="679"/>
      <c r="BR20" s="680"/>
      <c r="BS20" s="670"/>
      <c r="BT20" s="670"/>
      <c r="BU20" s="671"/>
      <c r="BV20" s="672"/>
      <c r="BW20" s="673"/>
      <c r="BX20" s="674"/>
      <c r="BY20" s="672"/>
      <c r="BZ20" s="672"/>
      <c r="CA20" s="673"/>
      <c r="CB20" s="675" t="str">
        <f t="shared" si="13"/>
        <v>NE</v>
      </c>
      <c r="CC20" s="671"/>
      <c r="CD20" s="670" t="e">
        <f>ROUND(((((BS20+BT20)*CE20)+(((SUMIF(#REF!:#REF!,$BV20,#REF!:#REF!))+BW20)*BU20*CE20))+(CA20*BX20*CE20))*(1+CC20),0)</f>
        <v>#REF!</v>
      </c>
      <c r="CE20" s="681">
        <f>IF(AL20=0,BQ20*((G20*H20/1000000)-BA20),BQ20*(G20*H20/1000000))</f>
        <v>0</v>
      </c>
      <c r="CF20" s="682"/>
      <c r="CG20" s="683"/>
      <c r="CH20" s="684"/>
      <c r="CI20" s="685"/>
      <c r="CJ20" s="686">
        <f>ROUND(IF(CG20&lt;&gt;0,IF(AM20=0,(CG20+DH20)*(1+CI20),CG20*(1+CI20))),0)</f>
        <v>0</v>
      </c>
      <c r="CK20" s="687"/>
      <c r="CL20" s="670"/>
      <c r="CM20" s="670"/>
      <c r="CN20" s="676"/>
      <c r="CO20" s="670"/>
      <c r="CP20" s="670"/>
      <c r="CQ20" s="670"/>
      <c r="CR20" s="670"/>
      <c r="CS20" s="670"/>
      <c r="CT20" s="670"/>
      <c r="CU20" s="670"/>
      <c r="CV20" s="670"/>
      <c r="CW20" s="670"/>
      <c r="CX20" s="670"/>
      <c r="CY20" s="670"/>
      <c r="CZ20" s="670">
        <f>CS20+(CT20*DC20)+(CU20*DC20)+CV20+CW20+CX20+CY20</f>
        <v>0</v>
      </c>
      <c r="DA20" s="684"/>
      <c r="DB20" s="670">
        <f>ROUND((CL20+CM20+(CO20*DC20*CN20)+CP20+CQ20+CR20+CZ20)*(1+DA20),0)</f>
        <v>0</v>
      </c>
      <c r="DC20" s="681">
        <f>IF(CK20&lt;&gt;0,AH20,0)</f>
        <v>0</v>
      </c>
      <c r="DD20" s="688"/>
      <c r="DE20" s="689">
        <v>1392</v>
      </c>
      <c r="DF20" s="690">
        <v>0.3</v>
      </c>
      <c r="DG20" s="691">
        <f>ROUND((DE20*(1+DF20))+IF(AM20=0,IF(CG20=0,IF(DE20&lt;&gt;0,DH20,0))),0)</f>
        <v>1810</v>
      </c>
      <c r="DH20" s="692"/>
      <c r="DI20" s="693"/>
      <c r="DJ20" s="694"/>
      <c r="DK20" s="695"/>
      <c r="DL20" s="696"/>
      <c r="DM20" s="693"/>
      <c r="DN20" s="694">
        <v>1</v>
      </c>
      <c r="DO20" s="695">
        <v>450</v>
      </c>
      <c r="DP20" s="696">
        <v>0.3</v>
      </c>
      <c r="DQ20" s="693"/>
      <c r="DR20" s="694"/>
      <c r="DS20" s="695"/>
      <c r="DT20" s="696"/>
      <c r="DU20" s="693"/>
      <c r="DV20" s="694"/>
      <c r="DW20" s="695"/>
      <c r="DX20" s="696"/>
      <c r="DY20" s="693"/>
      <c r="DZ20" s="694"/>
      <c r="EA20" s="695"/>
      <c r="EB20" s="696"/>
      <c r="EC20" s="693"/>
      <c r="ED20" s="694"/>
      <c r="EE20" s="695"/>
      <c r="EF20" s="696"/>
      <c r="EG20" s="693"/>
      <c r="EH20" s="694"/>
      <c r="EI20" s="695"/>
      <c r="EJ20" s="696"/>
      <c r="EK20" s="693"/>
      <c r="EL20" s="694"/>
      <c r="EM20" s="695"/>
      <c r="EN20" s="696"/>
      <c r="EO20" s="693"/>
      <c r="EP20" s="694"/>
      <c r="EQ20" s="695"/>
      <c r="ER20" s="696"/>
      <c r="ES20" s="693"/>
      <c r="ET20" s="694"/>
      <c r="EU20" s="695"/>
      <c r="EV20" s="696"/>
      <c r="EW20" s="697">
        <f>ROUND(((1+DL20)*DK20*DJ20),0)+ROUND(((1+DP20)*DO20*DN20),0)+ROUND(((1+DT20)*DS20*DR20),0)+ROUND(((1+DX20)*DW20*DV20),0)+ROUND(((1+EB20)*EA20*DZ20),0)+ROUND(((1+EF20)*EE20*ED20),0)+ROUND(((1+EJ20)*EI20*EH20),0)+ROUND(((1+EN20)*EM20*EL20),0)+ROUND(((1+ER20)*EQ20*EP20),0)+ROUND(((1+EV20)*EU20*ET20),0)</f>
        <v>585</v>
      </c>
      <c r="EX20" s="698">
        <f>EW20*D20</f>
        <v>585</v>
      </c>
      <c r="EY20" s="699"/>
      <c r="EZ20" s="700"/>
      <c r="FA20" s="701">
        <v>50</v>
      </c>
      <c r="FB20" s="702">
        <v>450</v>
      </c>
      <c r="FC20" s="702"/>
      <c r="FD20" s="703">
        <f>ROUND((FB20*AH20)+FA20+FC20,0)</f>
        <v>925</v>
      </c>
      <c r="FE20" s="704">
        <f>FD20*D20</f>
        <v>925</v>
      </c>
      <c r="FF20" s="705" t="e">
        <f t="shared" si="24"/>
        <v>#REF!</v>
      </c>
      <c r="FG20" s="703"/>
      <c r="FH20" s="706">
        <f>ROUND(IF($FF$12="NE",0,IF($FF$10&lt;&gt;0,IF(D20&lt;&gt;0,IF($FG20&lt;&gt;"",$FG20,$FL20/$FL$13*$FL$12/$D20),0))),0)</f>
        <v>0</v>
      </c>
      <c r="FI20" s="704" t="e">
        <f>IF(FF20&lt;&gt;0,FH20*D20,0)</f>
        <v>#REF!</v>
      </c>
      <c r="FJ20" s="705" t="e">
        <f>AY20+BO20+CD20+CJ20+DB20+DG20</f>
        <v>#REF!</v>
      </c>
      <c r="FK20" s="703" t="e">
        <f>FJ20+EZ20+EW20</f>
        <v>#REF!</v>
      </c>
      <c r="FL20" s="704" t="e">
        <f>FK20*D20</f>
        <v>#REF!</v>
      </c>
      <c r="FM20" s="707" t="e">
        <f>IF(AM20=0,0,IF((LOOKUP(LEN(AM20),#REF!,#REF!))="HS",(IF(LEFT($AQ20,1)="K","HP",IF(AT20="K","HP","HS"))),(LOOKUP(LEN(AM20),#REF!,#REF!))))</f>
        <v>#REF!</v>
      </c>
      <c r="FN20" s="708" t="e">
        <f>AY20*D20</f>
        <v>#REF!</v>
      </c>
      <c r="FO20" s="709" t="e">
        <f>ROUND(((SUMIF(#REF!,$AM20,#REF!)*((IF(AZ20="ks",AN20+(AO20*BA20),IF(AZ20="m2",(AN20+AO20)*BA20))))+(IF(AZ20="ks",AN20+(AO20*BA20),IF(AZ20="m2",(AN20+AO20)*BA20))*(1+AX20))-(IF(AZ20="ks",AN20+(AO20*BA20),IF(AZ20="m2",(AN20+AO20)*BA20))))+(IF(AM20&lt;&gt;0,(DH20*#REF!)+((DH20*(1+AX20))-DH20),0))+((SUMIF(#REF!,$AQ20,#REF!)*(SUMIF(#REF!,$AQ20,#REF!)*AP20*BA20))+((SUMIF(#REF!,$AQ20,#REF!)*AP20*BA20*(1+AX20))-(SUMIF(#REF!,$AQ20,#REF!)*AP20*BA20)))+(((AR20*BA20*AP20)*#REF!)+(((AR20*BA20*AP20)*(1+AX20))-(AR20*BA20*AP20)))+((SUMIF(#REF!,$AT20,#REF!)*(AV20*AS20*BA20))+((AV20*AS20*BA20*(1+AX20))-(AV20*AS20*BA20)))),0)*D20</f>
        <v>#REF!</v>
      </c>
      <c r="FP20" s="710">
        <f>IF(BC20=0,0,IF((LOOKUP(LEN(BC20),#REF!,#REF!))="HS",(IF(LEFT($BG20,1)="K","HP",IF(BJ20="K","HP","HS"))),(LOOKUP(LEN(BC20),#REF!,#REF!))))</f>
        <v>0</v>
      </c>
      <c r="FQ20" s="708" t="e">
        <f>BO20*D20</f>
        <v>#REF!</v>
      </c>
      <c r="FR20" s="711" t="e">
        <f>ROUND(((SUMIF(#REF!,$BC20,#REF!)*((BD20+BE20)*BP20))+(((BD20+BE20)*BP20*(1+BN20))-((BD20+BE20)*BP20)))+(((SUMIF(#REF!,$BG20,#REF!))*(SUMIF(#REF!,$BG20,#REF!)*BF20*BP20))+((SUMIF(#REF!,$BG20,#REF!)*BF20*BP20*(1+BN20))-(SUMIF(#REF!,$BG20,#REF!)*BF20*BP20)))+(((BH20*BF20*BP20)*#REF!)+((BH20*BF20*BP20*(1+BN20))-(BH20*BF20*BP20)))+((SUMIF(#REF!,$BJ20,#REF!)*(BL20*BP20*BI20))+(((BL20*BP20*BI20)*(1+BN20))-(BL20*BP20*BI20))),0)*D20</f>
        <v>#REF!</v>
      </c>
      <c r="FS20" s="710">
        <f>IF(BR20=0,0,IF((LOOKUP(LEN(BR20),#REF!,#REF!))="HS",(IF(LEFT($BV20,1)="K","HP",IF(BY20="K","HP","HS"))),(LOOKUP(LEN(BR20),#REF!,#REF!))))</f>
        <v>0</v>
      </c>
      <c r="FT20" s="708" t="e">
        <f>CD20*D20</f>
        <v>#REF!</v>
      </c>
      <c r="FU20" s="711" t="e">
        <f>ROUND((((SUMIF(#REF!,$BR20,#REF!)*((BS20+BT20)*CE20)))+(((BS20+BT20)*CE20*(1+CC20))-((BS20+BT20)*CE20)))+(((SUMIF(#REF!,$BV20,#REF!))*((SUMIF(#REF!,$BV20,#REF!)*BU20*CE20)))-((SUMIF(#REF!,$BV20,#REF!)*BU20*CE20*(1+CC20))-(SUMIF(#REF!,$BV20,#REF!)*BU20*CE20)))+(((BW20*BU20*CE20)*#REF!)+((BW20*BU20*CE20*(1+CC20))-(BW20*BU20*CE20)))+((SUMIF(#REF!,$BY20,#REF!)*(CA20*CE20*BX20))+((CA20*CE20*BX20*(1+CC20))-(CA20*CE20*BX20))),0)*D20</f>
        <v>#REF!</v>
      </c>
      <c r="FV20" s="712">
        <f>DG20*D20</f>
        <v>1810</v>
      </c>
      <c r="FW20" s="711">
        <f>ROUND(((DE20*(1+DF20))-DE20)+(IF(AM20=0,IF(CG20=0,IF(DE20&lt;&gt;0,DH20*#REF!,0)))),0)*D20</f>
        <v>418</v>
      </c>
      <c r="FX20" s="710">
        <f>CJ20*D20</f>
        <v>0</v>
      </c>
      <c r="FY20" s="711">
        <f>ROUND((((CG20*CH20)+((CG20*(1+CI20))-CG20))+(IF(CG20&lt;&gt;0,IF(AM20=0,((DH20*#REF!)+((DH20*(1+CI20))-DH20)),0)))),0)*D20</f>
        <v>0</v>
      </c>
      <c r="FZ20" s="710">
        <f>IF(CK20&lt;&gt;0,IF(CL20&lt;&gt;0,IF(CO20&lt;&gt;0,"OS","OP"),0),0)</f>
        <v>0</v>
      </c>
      <c r="GA20" s="708">
        <f>DB20*D20</f>
        <v>0</v>
      </c>
      <c r="GB20" s="711" t="e">
        <f>ROUND(((#REF!*(CL20+CM20+(CO20*DC20)+CP20+CQ20+CR20+CZ20))+(DB20-(CL20+CM20+(CO20*DC20)+CP20+CQ20+CR20+CZ20))),0)*D20</f>
        <v>#REF!</v>
      </c>
      <c r="GC20" s="713">
        <f>ROUND(((((1+DL20)*DK20*DJ20)-(DK20*DJ20))+(((1+DP20)*DO20*DN20)-(DO20*DN20))+(((1+DT20)*DS20*DR20)-(DS20*DR20))+(((1+DX20)*DW20*DV20)-(DW20*DV20))+(((1+EB20)*EA20*DZ20)-(EA20*DZ20))+(((1+EF20)*EE20*ED20)-(EE20*ED20))+(((1+EJ20)*EI20*EH20)-(EI20*EH20))+(((1+EN20)*EM20*EL20)-(EM20*EL20))+(((1+ER20)*EQ20*EP20)-(EQ20*EP20))+(((1+EV20)*EU20*ET20)-(EU20*ET20))),0)*D20</f>
        <v>135</v>
      </c>
      <c r="GD20" s="714"/>
      <c r="GE20" s="714"/>
      <c r="GF20" s="714"/>
      <c r="GG20" s="714"/>
      <c r="GH20" s="714"/>
      <c r="GI20" s="714"/>
      <c r="GJ20" s="714"/>
      <c r="GK20" s="714"/>
      <c r="GL20" s="560">
        <f t="shared" si="42"/>
        <v>0</v>
      </c>
    </row>
    <row r="21" spans="1:194" s="564" customFormat="1" ht="20.25">
      <c r="A21" s="526"/>
      <c r="B21" s="527"/>
      <c r="C21" s="527">
        <v>1</v>
      </c>
      <c r="D21" s="528">
        <f t="shared" si="0"/>
        <v>1</v>
      </c>
      <c r="E21" s="522"/>
      <c r="F21" s="529"/>
      <c r="G21" s="529">
        <f t="shared" si="38"/>
        <v>970</v>
      </c>
      <c r="H21" s="529">
        <f t="shared" si="39"/>
        <v>2005</v>
      </c>
      <c r="I21" s="529"/>
      <c r="J21" s="529"/>
      <c r="K21" s="530">
        <v>900</v>
      </c>
      <c r="L21" s="530">
        <v>1970</v>
      </c>
      <c r="M21" s="522"/>
      <c r="N21" s="522"/>
      <c r="O21" s="529">
        <v>175</v>
      </c>
      <c r="P21" s="531"/>
      <c r="Q21" s="532"/>
      <c r="R21" s="573"/>
      <c r="S21" s="533" t="e">
        <f>IF(FK21=0,0,FK21+(AD21*(FK21/(FK21+FH21+FD21))))</f>
        <v>#REF!</v>
      </c>
      <c r="T21" s="533">
        <v>3071</v>
      </c>
      <c r="U21" s="533" t="e">
        <f t="shared" si="2"/>
        <v>#REF!</v>
      </c>
      <c r="V21" s="534" t="e">
        <f t="shared" si="40"/>
        <v>#REF!</v>
      </c>
      <c r="W21" s="535" t="e">
        <f t="shared" si="41"/>
        <v>#REF!</v>
      </c>
      <c r="X21" s="568" t="s">
        <v>9</v>
      </c>
      <c r="Y21" s="569">
        <v>7140</v>
      </c>
      <c r="Z21" s="570"/>
      <c r="AA21" s="570" t="s">
        <v>13</v>
      </c>
      <c r="AB21" s="570" t="s">
        <v>11</v>
      </c>
      <c r="AC21" s="389"/>
      <c r="AD21" s="536" t="e">
        <f t="shared" si="3"/>
        <v>#REF!</v>
      </c>
      <c r="AE21" s="388"/>
      <c r="AF21" s="537" t="e">
        <f t="shared" si="4"/>
        <v>#REF!</v>
      </c>
      <c r="AG21" s="538" t="e">
        <f t="shared" si="5"/>
        <v>#REF!</v>
      </c>
      <c r="AH21" s="539">
        <f t="shared" si="6"/>
        <v>1.94485</v>
      </c>
      <c r="AI21" s="540">
        <f t="shared" si="7"/>
        <v>1.94485</v>
      </c>
      <c r="AJ21" s="541" t="str">
        <f t="shared" si="8"/>
        <v>CD</v>
      </c>
      <c r="AK21" s="542" t="e">
        <f t="shared" si="9"/>
        <v>#REF!</v>
      </c>
      <c r="AL21" s="255">
        <v>1</v>
      </c>
      <c r="AM21" s="342" t="s">
        <v>3</v>
      </c>
      <c r="AN21" s="256">
        <v>5951</v>
      </c>
      <c r="AO21" s="256"/>
      <c r="AP21" s="257"/>
      <c r="AQ21" s="258"/>
      <c r="AR21" s="259"/>
      <c r="AS21" s="399"/>
      <c r="AT21" s="258"/>
      <c r="AU21" s="258"/>
      <c r="AV21" s="259"/>
      <c r="AW21" s="543" t="str">
        <f t="shared" si="10"/>
        <v>NE</v>
      </c>
      <c r="AX21" s="261"/>
      <c r="AY21" s="544" t="e">
        <f>ROUND(((IF(AZ21="ks",AN21+(AO21*BA21),IF(AZ21="m2",(AN21+AO21)*BA21)))+(((SUMIF(#REF!:#REF!,$AQ21,#REF!:#REF!))+AR21)*AP21*BA21)+(AV21*AS21*BA21)+(IF(AM21&lt;&gt;0,DH21,0)))*(1+AX21),0)</f>
        <v>#REF!</v>
      </c>
      <c r="AZ21" s="545" t="e">
        <f>IF(AM21&lt;&gt;"",IF(LOOKUP(LEN(AM21),#REF!,#REF!)="D","ks","m2"),0)</f>
        <v>#REF!</v>
      </c>
      <c r="BA21" s="546">
        <f>IF(AM21=0,0,IF(AL21&lt;&gt;0,AL21*(G21*H21/1000000),IF(LOOKUP(LEN(AM21),#REF!,#REF!)="D",K21*L21/1000000,G21*H21/1000000)))</f>
        <v>1.94485</v>
      </c>
      <c r="BB21" s="263"/>
      <c r="BC21" s="340"/>
      <c r="BD21" s="256"/>
      <c r="BE21" s="256"/>
      <c r="BF21" s="257"/>
      <c r="BG21" s="258"/>
      <c r="BH21" s="259"/>
      <c r="BI21" s="399"/>
      <c r="BJ21" s="258"/>
      <c r="BK21" s="258"/>
      <c r="BL21" s="256"/>
      <c r="BM21" s="543" t="str">
        <f t="shared" si="11"/>
        <v>NE</v>
      </c>
      <c r="BN21" s="257"/>
      <c r="BO21" s="544" t="e">
        <f>ROUND(((((BD21+BE21)*BP21)+(((SUMIF(#REF!:#REF!,$BG21,#REF!:#REF!))+BH21)*BF21*BP21))+(BL21*BI21*BP21))*(1+BN21),0)</f>
        <v>#REF!</v>
      </c>
      <c r="BP21" s="546">
        <f t="shared" si="12"/>
        <v>0</v>
      </c>
      <c r="BQ21" s="263"/>
      <c r="BR21" s="340"/>
      <c r="BS21" s="256"/>
      <c r="BT21" s="256"/>
      <c r="BU21" s="257"/>
      <c r="BV21" s="258"/>
      <c r="BW21" s="259"/>
      <c r="BX21" s="399"/>
      <c r="BY21" s="258"/>
      <c r="BZ21" s="258"/>
      <c r="CA21" s="259"/>
      <c r="CB21" s="543" t="str">
        <f t="shared" si="13"/>
        <v>NE</v>
      </c>
      <c r="CC21" s="257"/>
      <c r="CD21" s="544" t="e">
        <f>ROUND(((((BS21+BT21)*CE21)+(((SUMIF(#REF!:#REF!,$BV21,#REF!:#REF!))+BW21)*BU21*CE21))+(CA21*BX21*CE21))*(1+CC21),0)</f>
        <v>#REF!</v>
      </c>
      <c r="CE21" s="547">
        <f t="shared" si="14"/>
        <v>0</v>
      </c>
      <c r="CF21" s="265"/>
      <c r="CG21" s="266"/>
      <c r="CH21" s="267"/>
      <c r="CI21" s="268"/>
      <c r="CJ21" s="548">
        <f t="shared" si="15"/>
        <v>0</v>
      </c>
      <c r="CK21" s="264"/>
      <c r="CL21" s="256"/>
      <c r="CM21" s="256"/>
      <c r="CN21" s="261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544">
        <f t="shared" si="16"/>
        <v>0</v>
      </c>
      <c r="DA21" s="267"/>
      <c r="DB21" s="544">
        <f t="shared" si="17"/>
        <v>0</v>
      </c>
      <c r="DC21" s="547">
        <f t="shared" si="18"/>
        <v>0</v>
      </c>
      <c r="DD21" s="269"/>
      <c r="DE21" s="260"/>
      <c r="DF21" s="262"/>
      <c r="DG21" s="549">
        <f t="shared" si="19"/>
        <v>0</v>
      </c>
      <c r="DH21" s="270"/>
      <c r="DI21" s="484"/>
      <c r="DJ21" s="271"/>
      <c r="DK21" s="272">
        <v>1730</v>
      </c>
      <c r="DL21" s="273">
        <v>0.25</v>
      </c>
      <c r="DM21" s="484"/>
      <c r="DN21" s="271">
        <v>1</v>
      </c>
      <c r="DO21" s="272">
        <v>900</v>
      </c>
      <c r="DP21" s="273">
        <v>0.25</v>
      </c>
      <c r="DQ21" s="484"/>
      <c r="DR21" s="271"/>
      <c r="DS21" s="272">
        <v>1500</v>
      </c>
      <c r="DT21" s="273">
        <v>0.4</v>
      </c>
      <c r="DU21" s="484"/>
      <c r="DV21" s="271"/>
      <c r="DW21" s="272">
        <v>400</v>
      </c>
      <c r="DX21" s="273">
        <v>0.5</v>
      </c>
      <c r="DY21" s="484"/>
      <c r="DZ21" s="271"/>
      <c r="EA21" s="272">
        <v>400</v>
      </c>
      <c r="EB21" s="273">
        <v>0.5</v>
      </c>
      <c r="EC21" s="484"/>
      <c r="ED21" s="271"/>
      <c r="EE21" s="272"/>
      <c r="EF21" s="273"/>
      <c r="EG21" s="484"/>
      <c r="EH21" s="271"/>
      <c r="EI21" s="272"/>
      <c r="EJ21" s="273"/>
      <c r="EK21" s="484"/>
      <c r="EL21" s="271"/>
      <c r="EM21" s="272"/>
      <c r="EN21" s="273"/>
      <c r="EO21" s="484"/>
      <c r="EP21" s="271"/>
      <c r="EQ21" s="272"/>
      <c r="ER21" s="273"/>
      <c r="ES21" s="484"/>
      <c r="ET21" s="271"/>
      <c r="EU21" s="272"/>
      <c r="EV21" s="273"/>
      <c r="EW21" s="550">
        <f t="shared" si="20"/>
        <v>1125</v>
      </c>
      <c r="EX21" s="551">
        <f t="shared" si="21"/>
        <v>1125</v>
      </c>
      <c r="EY21" s="274"/>
      <c r="EZ21" s="275">
        <v>-320</v>
      </c>
      <c r="FA21" s="276">
        <v>51</v>
      </c>
      <c r="FB21" s="277">
        <v>1002</v>
      </c>
      <c r="FC21" s="277"/>
      <c r="FD21" s="552">
        <f t="shared" si="22"/>
        <v>2000</v>
      </c>
      <c r="FE21" s="553">
        <f t="shared" si="23"/>
        <v>2000</v>
      </c>
      <c r="FF21" s="554" t="e">
        <f t="shared" si="24"/>
        <v>#REF!</v>
      </c>
      <c r="FG21" s="555">
        <v>50</v>
      </c>
      <c r="FH21" s="556">
        <f t="shared" si="25"/>
        <v>0</v>
      </c>
      <c r="FI21" s="553" t="e">
        <f t="shared" si="26"/>
        <v>#REF!</v>
      </c>
      <c r="FJ21" s="554" t="e">
        <f t="shared" si="27"/>
        <v>#REF!</v>
      </c>
      <c r="FK21" s="552" t="e">
        <f t="shared" si="28"/>
        <v>#REF!</v>
      </c>
      <c r="FL21" s="553" t="e">
        <f t="shared" si="29"/>
        <v>#REF!</v>
      </c>
      <c r="FM21" s="557" t="e">
        <f>IF(AM21=0,0,IF((LOOKUP(LEN(AM21),#REF!,#REF!))="HS",(IF(LEFT($AQ21,1)="K","HP",IF(AT21="K","HP","HS"))),(LOOKUP(LEN(AM21),#REF!,#REF!))))</f>
        <v>#REF!</v>
      </c>
      <c r="FN21" s="558" t="e">
        <f t="shared" si="30"/>
        <v>#REF!</v>
      </c>
      <c r="FO21" s="559" t="e">
        <f>ROUND(((SUMIF(#REF!,$AM21,#REF!)*((IF(AZ21="ks",AN21+(AO21*BA21),IF(AZ21="m2",(AN21+AO21)*BA21))))+(IF(AZ21="ks",AN21+(AO21*BA21),IF(AZ21="m2",(AN21+AO21)*BA21))*(1+AX21))-(IF(AZ21="ks",AN21+(AO21*BA21),IF(AZ21="m2",(AN21+AO21)*BA21))))+(IF(AM21&lt;&gt;0,(DH21*#REF!)+((DH21*(1+AX21))-DH21),0))+((SUMIF(#REF!,$AQ21,#REF!)*(SUMIF(#REF!,$AQ21,#REF!)*AP21*BA21))+((SUMIF(#REF!,$AQ21,#REF!)*AP21*BA21*(1+AX21))-(SUMIF(#REF!,$AQ21,#REF!)*AP21*BA21)))+(((AR21*BA21*AP21)*#REF!)+(((AR21*BA21*AP21)*(1+AX21))-(AR21*BA21*AP21)))+((SUMIF(#REF!,$AT21,#REF!)*(AV21*AS21*BA21))+((AV21*AS21*BA21*(1+AX21))-(AV21*AS21*BA21)))),0)*D21</f>
        <v>#REF!</v>
      </c>
      <c r="FP21" s="560">
        <f>IF(BC21=0,0,IF((LOOKUP(LEN(BC21),#REF!,#REF!))="HS",(IF(LEFT($BG21,1)="K","HP",IF(BJ21="K","HP","HS"))),(LOOKUP(LEN(BC21),#REF!,#REF!))))</f>
        <v>0</v>
      </c>
      <c r="FQ21" s="558" t="e">
        <f t="shared" si="31"/>
        <v>#REF!</v>
      </c>
      <c r="FR21" s="561" t="e">
        <f>ROUND(((SUMIF(#REF!,$BC21,#REF!)*((BD21+BE21)*BP21))+(((BD21+BE21)*BP21*(1+BN21))-((BD21+BE21)*BP21)))+(((SUMIF(#REF!,$BG21,#REF!))*(SUMIF(#REF!,$BG21,#REF!)*BF21*BP21))+((SUMIF(#REF!,$BG21,#REF!)*BF21*BP21*(1+BN21))-(SUMIF(#REF!,$BG21,#REF!)*BF21*BP21)))+(((BH21*BF21*BP21)*#REF!)+((BH21*BF21*BP21*(1+BN21))-(BH21*BF21*BP21)))+((SUMIF(#REF!,$BJ21,#REF!)*(BL21*BP21*BI21))+(((BL21*BP21*BI21)*(1+BN21))-(BL21*BP21*BI21))),0)*D21</f>
        <v>#REF!</v>
      </c>
      <c r="FS21" s="560">
        <f>IF(BR21=0,0,IF((LOOKUP(LEN(BR21),#REF!,#REF!))="HS",(IF(LEFT($BV21,1)="K","HP",IF(BY21="K","HP","HS"))),(LOOKUP(LEN(BR21),#REF!,#REF!))))</f>
        <v>0</v>
      </c>
      <c r="FT21" s="558" t="e">
        <f t="shared" si="32"/>
        <v>#REF!</v>
      </c>
      <c r="FU21" s="561" t="e">
        <f>ROUND((((SUMIF(#REF!,$BR21,#REF!)*((BS21+BT21)*CE21)))+(((BS21+BT21)*CE21*(1+CC21))-((BS21+BT21)*CE21)))+(((SUMIF(#REF!,$BV21,#REF!))*((SUMIF(#REF!,$BV21,#REF!)*BU21*CE21)))-((SUMIF(#REF!,$BV21,#REF!)*BU21*CE21*(1+CC21))-(SUMIF(#REF!,$BV21,#REF!)*BU21*CE21)))+(((BW21*BU21*CE21)*#REF!)+((BW21*BU21*CE21*(1+CC21))-(BW21*BU21*CE21)))+((SUMIF(#REF!,$BY21,#REF!)*(CA21*CE21*BX21))+((CA21*CE21*BX21*(1+CC21))-(CA21*CE21*BX21))),0)*D21</f>
        <v>#REF!</v>
      </c>
      <c r="FV21" s="562">
        <f t="shared" si="33"/>
        <v>0</v>
      </c>
      <c r="FW21" s="561">
        <f>ROUND(((DE21*(1+DF21))-DE21)+(IF(AM21=0,IF(CG21=0,IF(DE21&lt;&gt;0,DH21*#REF!,0)))),0)*D21</f>
        <v>0</v>
      </c>
      <c r="FX21" s="560">
        <f t="shared" si="34"/>
        <v>0</v>
      </c>
      <c r="FY21" s="561">
        <f>ROUND((((CG21*CH21)+((CG21*(1+CI21))-CG21))+(IF(CG21&lt;&gt;0,IF(AM21=0,((DH21*#REF!)+((DH21*(1+CI21))-DH21)),0)))),0)*D21</f>
        <v>0</v>
      </c>
      <c r="FZ21" s="560">
        <f t="shared" si="35"/>
        <v>0</v>
      </c>
      <c r="GA21" s="558">
        <f t="shared" si="36"/>
        <v>0</v>
      </c>
      <c r="GB21" s="561" t="e">
        <f>ROUND(((#REF!*(CL21+CM21+(CO21*DC21)+CP21+CQ21+CR21+CZ21))+(DB21-(CL21+CM21+(CO21*DC21)+CP21+CQ21+CR21+CZ21))),0)*D21</f>
        <v>#REF!</v>
      </c>
      <c r="GC21" s="563">
        <f t="shared" si="37"/>
        <v>225</v>
      </c>
      <c r="GD21" s="291"/>
      <c r="GE21" s="291"/>
      <c r="GF21" s="291"/>
      <c r="GG21" s="291"/>
      <c r="GH21" s="291"/>
      <c r="GI21" s="291"/>
      <c r="GJ21" s="291"/>
      <c r="GK21" s="291"/>
      <c r="GL21" s="560">
        <f t="shared" si="42"/>
        <v>3071</v>
      </c>
    </row>
    <row r="22" spans="1:194" s="715" customFormat="1" ht="30">
      <c r="A22" s="646"/>
      <c r="B22" s="647">
        <v>2</v>
      </c>
      <c r="C22" s="647">
        <v>3</v>
      </c>
      <c r="D22" s="648">
        <f t="shared" si="0"/>
        <v>5</v>
      </c>
      <c r="E22" s="649"/>
      <c r="F22" s="650" t="s">
        <v>14</v>
      </c>
      <c r="G22" s="650">
        <f t="shared" si="38"/>
        <v>870</v>
      </c>
      <c r="H22" s="650">
        <f t="shared" si="39"/>
        <v>2005</v>
      </c>
      <c r="I22" s="645"/>
      <c r="J22" s="645"/>
      <c r="K22" s="651">
        <v>800</v>
      </c>
      <c r="L22" s="651">
        <v>1970</v>
      </c>
      <c r="M22" s="649"/>
      <c r="N22" s="649"/>
      <c r="O22" s="650"/>
      <c r="P22" s="652"/>
      <c r="Q22" s="652"/>
      <c r="R22" s="653"/>
      <c r="S22" s="654" t="e">
        <f>IF(FK22=0,0,FK22+(AD22*(FK22/(FK22+FH22+FD22))))</f>
        <v>#REF!</v>
      </c>
      <c r="T22" s="654">
        <v>0</v>
      </c>
      <c r="U22" s="654" t="e">
        <f t="shared" si="2"/>
        <v>#REF!</v>
      </c>
      <c r="V22" s="655" t="e">
        <f t="shared" si="40"/>
        <v>#REF!</v>
      </c>
      <c r="W22" s="656" t="e">
        <f t="shared" si="41"/>
        <v>#REF!</v>
      </c>
      <c r="X22" s="657" t="s">
        <v>8</v>
      </c>
      <c r="Y22" s="658">
        <v>7140</v>
      </c>
      <c r="Z22" s="653"/>
      <c r="AA22" s="653" t="s">
        <v>12</v>
      </c>
      <c r="AB22" s="653" t="s">
        <v>10</v>
      </c>
      <c r="AC22" s="659"/>
      <c r="AD22" s="660" t="e">
        <f t="shared" si="3"/>
        <v>#REF!</v>
      </c>
      <c r="AE22" s="661"/>
      <c r="AF22" s="662" t="e">
        <f t="shared" si="4"/>
        <v>#REF!</v>
      </c>
      <c r="AG22" s="663" t="e">
        <f t="shared" si="5"/>
        <v>#REF!</v>
      </c>
      <c r="AH22" s="664">
        <f t="shared" si="6"/>
        <v>1.74435</v>
      </c>
      <c r="AI22" s="665">
        <f t="shared" si="7"/>
        <v>8.72175</v>
      </c>
      <c r="AJ22" s="666" t="str">
        <f t="shared" si="8"/>
        <v>CD</v>
      </c>
      <c r="AK22" s="667" t="e">
        <f t="shared" si="9"/>
        <v>#REF!</v>
      </c>
      <c r="AL22" s="668">
        <v>1</v>
      </c>
      <c r="AM22" s="669" t="s">
        <v>7</v>
      </c>
      <c r="AN22" s="670"/>
      <c r="AO22" s="670"/>
      <c r="AP22" s="671"/>
      <c r="AQ22" s="672"/>
      <c r="AR22" s="673"/>
      <c r="AS22" s="674"/>
      <c r="AT22" s="672"/>
      <c r="AU22" s="672"/>
      <c r="AV22" s="673"/>
      <c r="AW22" s="675" t="str">
        <f t="shared" si="10"/>
        <v>NE</v>
      </c>
      <c r="AX22" s="676"/>
      <c r="AY22" s="670" t="e">
        <f>ROUND(((IF(AZ22="ks",AN22+(AO22*BA22),IF(AZ22="m2",(AN22+AO22)*BA22)))+(((SUMIF(#REF!:#REF!,$AQ22,#REF!:#REF!))+AR22)*AP22*BA22)+(AV22*AS22*BA22)+(IF(AM22&lt;&gt;0,DH22,0)))*(1+AX22),0)</f>
        <v>#REF!</v>
      </c>
      <c r="AZ22" s="677" t="e">
        <f>IF(AM22&lt;&gt;"",IF(LOOKUP(LEN(AM22),#REF!,#REF!)="D","ks","m2"),0)</f>
        <v>#REF!</v>
      </c>
      <c r="BA22" s="678">
        <f>IF(AM22=0,0,IF(AL22&lt;&gt;0,AL22*(G22*H22/1000000),IF(LOOKUP(LEN(AM22),#REF!,#REF!)="D",K22*L22/1000000,G22*H22/1000000)))</f>
        <v>1.74435</v>
      </c>
      <c r="BB22" s="679"/>
      <c r="BC22" s="680"/>
      <c r="BD22" s="670"/>
      <c r="BE22" s="670"/>
      <c r="BF22" s="671"/>
      <c r="BG22" s="672"/>
      <c r="BH22" s="673"/>
      <c r="BI22" s="674"/>
      <c r="BJ22" s="672"/>
      <c r="BK22" s="672"/>
      <c r="BL22" s="670"/>
      <c r="BM22" s="675" t="str">
        <f t="shared" si="11"/>
        <v>NE</v>
      </c>
      <c r="BN22" s="671"/>
      <c r="BO22" s="670" t="e">
        <f>ROUND(((((BD22+BE22)*BP22)+(((SUMIF(#REF!:#REF!,$BG22,#REF!:#REF!))+BH22)*BF22*BP22))+(BL22*BI22*BP22))*(1+BN22),0)</f>
        <v>#REF!</v>
      </c>
      <c r="BP22" s="678">
        <f t="shared" si="12"/>
        <v>0</v>
      </c>
      <c r="BQ22" s="679"/>
      <c r="BR22" s="680"/>
      <c r="BS22" s="670"/>
      <c r="BT22" s="670"/>
      <c r="BU22" s="671"/>
      <c r="BV22" s="672"/>
      <c r="BW22" s="673"/>
      <c r="BX22" s="674"/>
      <c r="BY22" s="672"/>
      <c r="BZ22" s="672"/>
      <c r="CA22" s="673"/>
      <c r="CB22" s="675" t="str">
        <f t="shared" si="13"/>
        <v>NE</v>
      </c>
      <c r="CC22" s="671"/>
      <c r="CD22" s="670" t="e">
        <f>ROUND(((((BS22+BT22)*CE22)+(((SUMIF(#REF!:#REF!,$BV22,#REF!:#REF!))+BW22)*BU22*CE22))+(CA22*BX22*CE22))*(1+CC22),0)</f>
        <v>#REF!</v>
      </c>
      <c r="CE22" s="681">
        <f t="shared" si="14"/>
        <v>0</v>
      </c>
      <c r="CF22" s="682"/>
      <c r="CG22" s="683"/>
      <c r="CH22" s="684"/>
      <c r="CI22" s="685"/>
      <c r="CJ22" s="686">
        <f t="shared" si="15"/>
        <v>0</v>
      </c>
      <c r="CK22" s="687"/>
      <c r="CL22" s="670"/>
      <c r="CM22" s="670"/>
      <c r="CN22" s="676"/>
      <c r="CO22" s="670"/>
      <c r="CP22" s="670"/>
      <c r="CQ22" s="670"/>
      <c r="CR22" s="670"/>
      <c r="CS22" s="670"/>
      <c r="CT22" s="670"/>
      <c r="CU22" s="670"/>
      <c r="CV22" s="670"/>
      <c r="CW22" s="670"/>
      <c r="CX22" s="670"/>
      <c r="CY22" s="670"/>
      <c r="CZ22" s="670">
        <f t="shared" si="16"/>
        <v>0</v>
      </c>
      <c r="DA22" s="684"/>
      <c r="DB22" s="670">
        <f t="shared" si="17"/>
        <v>0</v>
      </c>
      <c r="DC22" s="681">
        <f t="shared" si="18"/>
        <v>0</v>
      </c>
      <c r="DD22" s="688"/>
      <c r="DE22" s="689">
        <v>1369</v>
      </c>
      <c r="DF22" s="690">
        <v>0.3</v>
      </c>
      <c r="DG22" s="691">
        <f t="shared" si="19"/>
        <v>1780</v>
      </c>
      <c r="DH22" s="692"/>
      <c r="DI22" s="693"/>
      <c r="DJ22" s="694"/>
      <c r="DK22" s="695"/>
      <c r="DL22" s="696"/>
      <c r="DM22" s="693"/>
      <c r="DN22" s="694">
        <v>1</v>
      </c>
      <c r="DO22" s="695">
        <v>450</v>
      </c>
      <c r="DP22" s="696">
        <v>0.3</v>
      </c>
      <c r="DQ22" s="693"/>
      <c r="DR22" s="694"/>
      <c r="DS22" s="695"/>
      <c r="DT22" s="696"/>
      <c r="DU22" s="693"/>
      <c r="DV22" s="694"/>
      <c r="DW22" s="695"/>
      <c r="DX22" s="696"/>
      <c r="DY22" s="693"/>
      <c r="DZ22" s="694"/>
      <c r="EA22" s="695"/>
      <c r="EB22" s="696"/>
      <c r="EC22" s="693"/>
      <c r="ED22" s="694"/>
      <c r="EE22" s="695"/>
      <c r="EF22" s="696"/>
      <c r="EG22" s="693"/>
      <c r="EH22" s="694"/>
      <c r="EI22" s="695"/>
      <c r="EJ22" s="696"/>
      <c r="EK22" s="693"/>
      <c r="EL22" s="694"/>
      <c r="EM22" s="695"/>
      <c r="EN22" s="696"/>
      <c r="EO22" s="693"/>
      <c r="EP22" s="694"/>
      <c r="EQ22" s="695"/>
      <c r="ER22" s="696"/>
      <c r="ES22" s="693"/>
      <c r="ET22" s="694"/>
      <c r="EU22" s="695"/>
      <c r="EV22" s="696"/>
      <c r="EW22" s="697">
        <f t="shared" si="20"/>
        <v>585</v>
      </c>
      <c r="EX22" s="698">
        <f t="shared" si="21"/>
        <v>2925</v>
      </c>
      <c r="EY22" s="699"/>
      <c r="EZ22" s="700"/>
      <c r="FA22" s="701">
        <v>50</v>
      </c>
      <c r="FB22" s="702">
        <v>450</v>
      </c>
      <c r="FC22" s="702"/>
      <c r="FD22" s="703">
        <f t="shared" si="22"/>
        <v>835</v>
      </c>
      <c r="FE22" s="704">
        <f t="shared" si="23"/>
        <v>4175</v>
      </c>
      <c r="FF22" s="705" t="e">
        <f t="shared" si="24"/>
        <v>#REF!</v>
      </c>
      <c r="FG22" s="703"/>
      <c r="FH22" s="706">
        <f t="shared" si="25"/>
        <v>0</v>
      </c>
      <c r="FI22" s="704" t="e">
        <f t="shared" si="26"/>
        <v>#REF!</v>
      </c>
      <c r="FJ22" s="705" t="e">
        <f t="shared" si="27"/>
        <v>#REF!</v>
      </c>
      <c r="FK22" s="703" t="e">
        <f t="shared" si="28"/>
        <v>#REF!</v>
      </c>
      <c r="FL22" s="704" t="e">
        <f t="shared" si="29"/>
        <v>#REF!</v>
      </c>
      <c r="FM22" s="707" t="e">
        <f>IF(AM22=0,0,IF((LOOKUP(LEN(AM22),#REF!,#REF!))="HS",(IF(LEFT($AQ22,1)="K","HP",IF(AT22="K","HP","HS"))),(LOOKUP(LEN(AM22),#REF!,#REF!))))</f>
        <v>#REF!</v>
      </c>
      <c r="FN22" s="708" t="e">
        <f t="shared" si="30"/>
        <v>#REF!</v>
      </c>
      <c r="FO22" s="709" t="e">
        <f>ROUND(((SUMIF(#REF!,$AM22,#REF!)*((IF(AZ22="ks",AN22+(AO22*BA22),IF(AZ22="m2",(AN22+AO22)*BA22))))+(IF(AZ22="ks",AN22+(AO22*BA22),IF(AZ22="m2",(AN22+AO22)*BA22))*(1+AX22))-(IF(AZ22="ks",AN22+(AO22*BA22),IF(AZ22="m2",(AN22+AO22)*BA22))))+(IF(AM22&lt;&gt;0,(DH22*#REF!)+((DH22*(1+AX22))-DH22),0))+((SUMIF(#REF!,$AQ22,#REF!)*(SUMIF(#REF!,$AQ22,#REF!)*AP22*BA22))+((SUMIF(#REF!,$AQ22,#REF!)*AP22*BA22*(1+AX22))-(SUMIF(#REF!,$AQ22,#REF!)*AP22*BA22)))+(((AR22*BA22*AP22)*#REF!)+(((AR22*BA22*AP22)*(1+AX22))-(AR22*BA22*AP22)))+((SUMIF(#REF!,$AT22,#REF!)*(AV22*AS22*BA22))+((AV22*AS22*BA22*(1+AX22))-(AV22*AS22*BA22)))),0)*D22</f>
        <v>#REF!</v>
      </c>
      <c r="FP22" s="710">
        <f>IF(BC22=0,0,IF((LOOKUP(LEN(BC22),#REF!,#REF!))="HS",(IF(LEFT($BG22,1)="K","HP",IF(BJ22="K","HP","HS"))),(LOOKUP(LEN(BC22),#REF!,#REF!))))</f>
        <v>0</v>
      </c>
      <c r="FQ22" s="708" t="e">
        <f t="shared" si="31"/>
        <v>#REF!</v>
      </c>
      <c r="FR22" s="711" t="e">
        <f>ROUND(((SUMIF(#REF!,$BC22,#REF!)*((BD22+BE22)*BP22))+(((BD22+BE22)*BP22*(1+BN22))-((BD22+BE22)*BP22)))+(((SUMIF(#REF!,$BG22,#REF!))*(SUMIF(#REF!,$BG22,#REF!)*BF22*BP22))+((SUMIF(#REF!,$BG22,#REF!)*BF22*BP22*(1+BN22))-(SUMIF(#REF!,$BG22,#REF!)*BF22*BP22)))+(((BH22*BF22*BP22)*#REF!)+((BH22*BF22*BP22*(1+BN22))-(BH22*BF22*BP22)))+((SUMIF(#REF!,$BJ22,#REF!)*(BL22*BP22*BI22))+(((BL22*BP22*BI22)*(1+BN22))-(BL22*BP22*BI22))),0)*D22</f>
        <v>#REF!</v>
      </c>
      <c r="FS22" s="710">
        <f>IF(BR22=0,0,IF((LOOKUP(LEN(BR22),#REF!,#REF!))="HS",(IF(LEFT($BV22,1)="K","HP",IF(BY22="K","HP","HS"))),(LOOKUP(LEN(BR22),#REF!,#REF!))))</f>
        <v>0</v>
      </c>
      <c r="FT22" s="708" t="e">
        <f t="shared" si="32"/>
        <v>#REF!</v>
      </c>
      <c r="FU22" s="711" t="e">
        <f>ROUND((((SUMIF(#REF!,$BR22,#REF!)*((BS22+BT22)*CE22)))+(((BS22+BT22)*CE22*(1+CC22))-((BS22+BT22)*CE22)))+(((SUMIF(#REF!,$BV22,#REF!))*((SUMIF(#REF!,$BV22,#REF!)*BU22*CE22)))-((SUMIF(#REF!,$BV22,#REF!)*BU22*CE22*(1+CC22))-(SUMIF(#REF!,$BV22,#REF!)*BU22*CE22)))+(((BW22*BU22*CE22)*#REF!)+((BW22*BU22*CE22*(1+CC22))-(BW22*BU22*CE22)))+((SUMIF(#REF!,$BY22,#REF!)*(CA22*CE22*BX22))+((CA22*CE22*BX22*(1+CC22))-(CA22*CE22*BX22))),0)*D22</f>
        <v>#REF!</v>
      </c>
      <c r="FV22" s="712">
        <f t="shared" si="33"/>
        <v>8900</v>
      </c>
      <c r="FW22" s="711">
        <f>ROUND(((DE22*(1+DF22))-DE22)+(IF(AM22=0,IF(CG22=0,IF(DE22&lt;&gt;0,DH22*#REF!,0)))),0)*D22</f>
        <v>2055</v>
      </c>
      <c r="FX22" s="710">
        <f t="shared" si="34"/>
        <v>0</v>
      </c>
      <c r="FY22" s="711">
        <f>ROUND((((CG22*CH22)+((CG22*(1+CI22))-CG22))+(IF(CG22&lt;&gt;0,IF(AM22=0,((DH22*#REF!)+((DH22*(1+CI22))-DH22)),0)))),0)*D22</f>
        <v>0</v>
      </c>
      <c r="FZ22" s="710">
        <f t="shared" si="35"/>
        <v>0</v>
      </c>
      <c r="GA22" s="708">
        <f t="shared" si="36"/>
        <v>0</v>
      </c>
      <c r="GB22" s="711" t="e">
        <f>ROUND(((#REF!*(CL22+CM22+(CO22*DC22)+CP22+CQ22+CR22+CZ22))+(DB22-(CL22+CM22+(CO22*DC22)+CP22+CQ22+CR22+CZ22))),0)*D22</f>
        <v>#REF!</v>
      </c>
      <c r="GC22" s="713">
        <f t="shared" si="37"/>
        <v>675</v>
      </c>
      <c r="GD22" s="714"/>
      <c r="GE22" s="714"/>
      <c r="GF22" s="714"/>
      <c r="GG22" s="714"/>
      <c r="GH22" s="714"/>
      <c r="GI22" s="714"/>
      <c r="GJ22" s="714"/>
      <c r="GK22" s="714"/>
      <c r="GL22" s="560">
        <f t="shared" si="42"/>
        <v>0</v>
      </c>
    </row>
    <row r="23" spans="1:194" s="715" customFormat="1" ht="30">
      <c r="A23" s="646"/>
      <c r="B23" s="647">
        <v>3</v>
      </c>
      <c r="C23" s="647">
        <v>1</v>
      </c>
      <c r="D23" s="648">
        <f t="shared" si="0"/>
        <v>4</v>
      </c>
      <c r="E23" s="649"/>
      <c r="F23" s="650" t="s">
        <v>14</v>
      </c>
      <c r="G23" s="650">
        <f t="shared" si="38"/>
        <v>870</v>
      </c>
      <c r="H23" s="650">
        <f t="shared" si="39"/>
        <v>2005</v>
      </c>
      <c r="I23" s="645"/>
      <c r="J23" s="645"/>
      <c r="K23" s="651">
        <v>800</v>
      </c>
      <c r="L23" s="651">
        <v>1970</v>
      </c>
      <c r="M23" s="649"/>
      <c r="N23" s="649"/>
      <c r="O23" s="650"/>
      <c r="P23" s="652"/>
      <c r="Q23" s="652"/>
      <c r="R23" s="653"/>
      <c r="S23" s="654" t="e">
        <f t="shared" si="1"/>
        <v>#REF!</v>
      </c>
      <c r="T23" s="654">
        <v>0</v>
      </c>
      <c r="U23" s="654" t="e">
        <f t="shared" si="2"/>
        <v>#REF!</v>
      </c>
      <c r="V23" s="655" t="e">
        <f t="shared" si="40"/>
        <v>#REF!</v>
      </c>
      <c r="W23" s="656" t="e">
        <f t="shared" si="41"/>
        <v>#REF!</v>
      </c>
      <c r="X23" s="657" t="s">
        <v>8</v>
      </c>
      <c r="Y23" s="658">
        <v>7140</v>
      </c>
      <c r="Z23" s="653"/>
      <c r="AA23" s="653" t="s">
        <v>12</v>
      </c>
      <c r="AB23" s="653" t="s">
        <v>10</v>
      </c>
      <c r="AC23" s="659"/>
      <c r="AD23" s="660" t="e">
        <f t="shared" si="3"/>
        <v>#REF!</v>
      </c>
      <c r="AE23" s="661"/>
      <c r="AF23" s="662" t="e">
        <f t="shared" si="4"/>
        <v>#REF!</v>
      </c>
      <c r="AG23" s="663" t="e">
        <f t="shared" si="5"/>
        <v>#REF!</v>
      </c>
      <c r="AH23" s="664">
        <f t="shared" si="6"/>
        <v>1.74435</v>
      </c>
      <c r="AI23" s="665">
        <f t="shared" si="7"/>
        <v>6.9774</v>
      </c>
      <c r="AJ23" s="666" t="str">
        <f t="shared" si="8"/>
        <v>CD</v>
      </c>
      <c r="AK23" s="667" t="e">
        <f t="shared" si="9"/>
        <v>#REF!</v>
      </c>
      <c r="AL23" s="668">
        <v>1</v>
      </c>
      <c r="AM23" s="669" t="s">
        <v>7</v>
      </c>
      <c r="AN23" s="670"/>
      <c r="AO23" s="670"/>
      <c r="AP23" s="671"/>
      <c r="AQ23" s="672"/>
      <c r="AR23" s="673"/>
      <c r="AS23" s="674"/>
      <c r="AT23" s="672"/>
      <c r="AU23" s="672"/>
      <c r="AV23" s="673"/>
      <c r="AW23" s="675" t="str">
        <f t="shared" si="10"/>
        <v>NE</v>
      </c>
      <c r="AX23" s="676"/>
      <c r="AY23" s="670" t="e">
        <f>ROUND(((IF(AZ23="ks",AN23+(AO23*BA23),IF(AZ23="m2",(AN23+AO23)*BA23)))+(((SUMIF(#REF!:#REF!,$AQ23,#REF!:#REF!))+AR23)*AP23*BA23)+(AV23*AS23*BA23)+(IF(AM23&lt;&gt;0,DH23,0)))*(1+AX23),0)</f>
        <v>#REF!</v>
      </c>
      <c r="AZ23" s="677" t="e">
        <f>IF(AM23&lt;&gt;"",IF(LOOKUP(LEN(AM23),#REF!,#REF!)="D","ks","m2"),0)</f>
        <v>#REF!</v>
      </c>
      <c r="BA23" s="678">
        <f>IF(AM23=0,0,IF(AL23&lt;&gt;0,AL23*(G23*H23/1000000),IF(LOOKUP(LEN(AM23),#REF!,#REF!)="D",K23*L23/1000000,G23*H23/1000000)))</f>
        <v>1.74435</v>
      </c>
      <c r="BB23" s="679"/>
      <c r="BC23" s="680"/>
      <c r="BD23" s="670"/>
      <c r="BE23" s="670"/>
      <c r="BF23" s="671"/>
      <c r="BG23" s="672"/>
      <c r="BH23" s="673"/>
      <c r="BI23" s="674"/>
      <c r="BJ23" s="672"/>
      <c r="BK23" s="672"/>
      <c r="BL23" s="670"/>
      <c r="BM23" s="675" t="str">
        <f t="shared" si="11"/>
        <v>NE</v>
      </c>
      <c r="BN23" s="671"/>
      <c r="BO23" s="670" t="e">
        <f>ROUND(((((BD23+BE23)*BP23)+(((SUMIF(#REF!:#REF!,$BG23,#REF!:#REF!))+BH23)*BF23*BP23))+(BL23*BI23*BP23))*(1+BN23),0)</f>
        <v>#REF!</v>
      </c>
      <c r="BP23" s="678">
        <f t="shared" si="12"/>
        <v>0</v>
      </c>
      <c r="BQ23" s="679"/>
      <c r="BR23" s="680"/>
      <c r="BS23" s="670"/>
      <c r="BT23" s="670"/>
      <c r="BU23" s="671"/>
      <c r="BV23" s="672"/>
      <c r="BW23" s="673"/>
      <c r="BX23" s="674"/>
      <c r="BY23" s="672"/>
      <c r="BZ23" s="672"/>
      <c r="CA23" s="673"/>
      <c r="CB23" s="675" t="str">
        <f t="shared" si="13"/>
        <v>NE</v>
      </c>
      <c r="CC23" s="671"/>
      <c r="CD23" s="670" t="e">
        <f>ROUND(((((BS23+BT23)*CE23)+(((SUMIF(#REF!:#REF!,$BV23,#REF!:#REF!))+BW23)*BU23*CE23))+(CA23*BX23*CE23))*(1+CC23),0)</f>
        <v>#REF!</v>
      </c>
      <c r="CE23" s="681">
        <f t="shared" si="14"/>
        <v>0</v>
      </c>
      <c r="CF23" s="682"/>
      <c r="CG23" s="683"/>
      <c r="CH23" s="684"/>
      <c r="CI23" s="685"/>
      <c r="CJ23" s="686">
        <f t="shared" si="15"/>
        <v>0</v>
      </c>
      <c r="CK23" s="687"/>
      <c r="CL23" s="670"/>
      <c r="CM23" s="670"/>
      <c r="CN23" s="676"/>
      <c r="CO23" s="670"/>
      <c r="CP23" s="670"/>
      <c r="CQ23" s="670"/>
      <c r="CR23" s="670"/>
      <c r="CS23" s="670"/>
      <c r="CT23" s="670"/>
      <c r="CU23" s="670"/>
      <c r="CV23" s="670"/>
      <c r="CW23" s="670"/>
      <c r="CX23" s="670"/>
      <c r="CY23" s="670"/>
      <c r="CZ23" s="670">
        <f t="shared" si="16"/>
        <v>0</v>
      </c>
      <c r="DA23" s="684"/>
      <c r="DB23" s="670">
        <f t="shared" si="17"/>
        <v>0</v>
      </c>
      <c r="DC23" s="681">
        <f t="shared" si="18"/>
        <v>0</v>
      </c>
      <c r="DD23" s="688"/>
      <c r="DE23" s="689">
        <v>1369</v>
      </c>
      <c r="DF23" s="690">
        <v>0.3</v>
      </c>
      <c r="DG23" s="691">
        <f>ROUND((DE23*(1+DF23))+IF(AM23=0,IF(CG23=0,IF(DE23&lt;&gt;0,DH23,0))),0)</f>
        <v>1780</v>
      </c>
      <c r="DH23" s="692"/>
      <c r="DI23" s="693"/>
      <c r="DJ23" s="694"/>
      <c r="DK23" s="695"/>
      <c r="DL23" s="696"/>
      <c r="DM23" s="693"/>
      <c r="DN23" s="694">
        <v>1</v>
      </c>
      <c r="DO23" s="695">
        <v>450</v>
      </c>
      <c r="DP23" s="696">
        <v>0.3</v>
      </c>
      <c r="DQ23" s="693"/>
      <c r="DR23" s="694"/>
      <c r="DS23" s="695"/>
      <c r="DT23" s="696"/>
      <c r="DU23" s="693"/>
      <c r="DV23" s="694"/>
      <c r="DW23" s="695"/>
      <c r="DX23" s="696"/>
      <c r="DY23" s="693"/>
      <c r="DZ23" s="694"/>
      <c r="EA23" s="695"/>
      <c r="EB23" s="696"/>
      <c r="EC23" s="693"/>
      <c r="ED23" s="694"/>
      <c r="EE23" s="695"/>
      <c r="EF23" s="696"/>
      <c r="EG23" s="693"/>
      <c r="EH23" s="694"/>
      <c r="EI23" s="695"/>
      <c r="EJ23" s="696"/>
      <c r="EK23" s="693"/>
      <c r="EL23" s="694"/>
      <c r="EM23" s="695"/>
      <c r="EN23" s="696"/>
      <c r="EO23" s="693"/>
      <c r="EP23" s="694"/>
      <c r="EQ23" s="695"/>
      <c r="ER23" s="696"/>
      <c r="ES23" s="693"/>
      <c r="ET23" s="694"/>
      <c r="EU23" s="695"/>
      <c r="EV23" s="696"/>
      <c r="EW23" s="697">
        <f t="shared" si="20"/>
        <v>585</v>
      </c>
      <c r="EX23" s="698">
        <f t="shared" si="21"/>
        <v>2340</v>
      </c>
      <c r="EY23" s="699"/>
      <c r="EZ23" s="700"/>
      <c r="FA23" s="701">
        <v>50</v>
      </c>
      <c r="FB23" s="702">
        <v>450</v>
      </c>
      <c r="FC23" s="702"/>
      <c r="FD23" s="703">
        <f t="shared" si="22"/>
        <v>835</v>
      </c>
      <c r="FE23" s="704">
        <f t="shared" si="23"/>
        <v>3340</v>
      </c>
      <c r="FF23" s="705" t="e">
        <f t="shared" si="24"/>
        <v>#REF!</v>
      </c>
      <c r="FG23" s="703"/>
      <c r="FH23" s="706">
        <f t="shared" si="25"/>
        <v>0</v>
      </c>
      <c r="FI23" s="704" t="e">
        <f t="shared" si="26"/>
        <v>#REF!</v>
      </c>
      <c r="FJ23" s="705" t="e">
        <f t="shared" si="27"/>
        <v>#REF!</v>
      </c>
      <c r="FK23" s="703" t="e">
        <f t="shared" si="28"/>
        <v>#REF!</v>
      </c>
      <c r="FL23" s="704" t="e">
        <f t="shared" si="29"/>
        <v>#REF!</v>
      </c>
      <c r="FM23" s="707" t="e">
        <f>IF(AM23=0,0,IF((LOOKUP(LEN(AM23),#REF!,#REF!))="HS",(IF(LEFT($AQ23,1)="K","HP",IF(AT23="K","HP","HS"))),(LOOKUP(LEN(AM23),#REF!,#REF!))))</f>
        <v>#REF!</v>
      </c>
      <c r="FN23" s="708" t="e">
        <f t="shared" si="30"/>
        <v>#REF!</v>
      </c>
      <c r="FO23" s="709" t="e">
        <f>ROUND(((SUMIF(#REF!,$AM23,#REF!)*((IF(AZ23="ks",AN23+(AO23*BA23),IF(AZ23="m2",(AN23+AO23)*BA23))))+(IF(AZ23="ks",AN23+(AO23*BA23),IF(AZ23="m2",(AN23+AO23)*BA23))*(1+AX23))-(IF(AZ23="ks",AN23+(AO23*BA23),IF(AZ23="m2",(AN23+AO23)*BA23))))+(IF(AM23&lt;&gt;0,(DH23*#REF!)+((DH23*(1+AX23))-DH23),0))+((SUMIF(#REF!,$AQ23,#REF!)*(SUMIF(#REF!,$AQ23,#REF!)*AP23*BA23))+((SUMIF(#REF!,$AQ23,#REF!)*AP23*BA23*(1+AX23))-(SUMIF(#REF!,$AQ23,#REF!)*AP23*BA23)))+(((AR23*BA23*AP23)*#REF!)+(((AR23*BA23*AP23)*(1+AX23))-(AR23*BA23*AP23)))+((SUMIF(#REF!,$AT23,#REF!)*(AV23*AS23*BA23))+((AV23*AS23*BA23*(1+AX23))-(AV23*AS23*BA23)))),0)*D23</f>
        <v>#REF!</v>
      </c>
      <c r="FP23" s="710">
        <f>IF(BC23=0,0,IF((LOOKUP(LEN(BC23),#REF!,#REF!))="HS",(IF(LEFT($BG23,1)="K","HP",IF(BJ23="K","HP","HS"))),(LOOKUP(LEN(BC23),#REF!,#REF!))))</f>
        <v>0</v>
      </c>
      <c r="FQ23" s="708" t="e">
        <f t="shared" si="31"/>
        <v>#REF!</v>
      </c>
      <c r="FR23" s="711" t="e">
        <f>ROUND(((SUMIF(#REF!,$BC23,#REF!)*((BD23+BE23)*BP23))+(((BD23+BE23)*BP23*(1+BN23))-((BD23+BE23)*BP23)))+(((SUMIF(#REF!,$BG23,#REF!))*(SUMIF(#REF!,$BG23,#REF!)*BF23*BP23))+((SUMIF(#REF!,$BG23,#REF!)*BF23*BP23*(1+BN23))-(SUMIF(#REF!,$BG23,#REF!)*BF23*BP23)))+(((BH23*BF23*BP23)*#REF!)+((BH23*BF23*BP23*(1+BN23))-(BH23*BF23*BP23)))+((SUMIF(#REF!,$BJ23,#REF!)*(BL23*BP23*BI23))+(((BL23*BP23*BI23)*(1+BN23))-(BL23*BP23*BI23))),0)*D23</f>
        <v>#REF!</v>
      </c>
      <c r="FS23" s="710">
        <f>IF(BR23=0,0,IF((LOOKUP(LEN(BR23),#REF!,#REF!))="HS",(IF(LEFT($BV23,1)="K","HP",IF(BY23="K","HP","HS"))),(LOOKUP(LEN(BR23),#REF!,#REF!))))</f>
        <v>0</v>
      </c>
      <c r="FT23" s="708" t="e">
        <f t="shared" si="32"/>
        <v>#REF!</v>
      </c>
      <c r="FU23" s="711" t="e">
        <f>ROUND((((SUMIF(#REF!,$BR23,#REF!)*((BS23+BT23)*CE23)))+(((BS23+BT23)*CE23*(1+CC23))-((BS23+BT23)*CE23)))+(((SUMIF(#REF!,$BV23,#REF!))*((SUMIF(#REF!,$BV23,#REF!)*BU23*CE23)))-((SUMIF(#REF!,$BV23,#REF!)*BU23*CE23*(1+CC23))-(SUMIF(#REF!,$BV23,#REF!)*BU23*CE23)))+(((BW23*BU23*CE23)*#REF!)+((BW23*BU23*CE23*(1+CC23))-(BW23*BU23*CE23)))+((SUMIF(#REF!,$BY23,#REF!)*(CA23*CE23*BX23))+((CA23*CE23*BX23*(1+CC23))-(CA23*CE23*BX23))),0)*D23</f>
        <v>#REF!</v>
      </c>
      <c r="FV23" s="712">
        <f t="shared" si="33"/>
        <v>7120</v>
      </c>
      <c r="FW23" s="711">
        <f>ROUND(((DE23*(1+DF23))-DE23)+(IF(AM23=0,IF(CG23=0,IF(DE23&lt;&gt;0,DH23*#REF!,0)))),0)*D23</f>
        <v>1644</v>
      </c>
      <c r="FX23" s="710">
        <f t="shared" si="34"/>
        <v>0</v>
      </c>
      <c r="FY23" s="711">
        <f>ROUND((((CG23*CH23)+((CG23*(1+CI23))-CG23))+(IF(CG23&lt;&gt;0,IF(AM23=0,((DH23*#REF!)+((DH23*(1+CI23))-DH23)),0)))),0)*D23</f>
        <v>0</v>
      </c>
      <c r="FZ23" s="710">
        <f t="shared" si="35"/>
        <v>0</v>
      </c>
      <c r="GA23" s="708">
        <f t="shared" si="36"/>
        <v>0</v>
      </c>
      <c r="GB23" s="711" t="e">
        <f>ROUND(((#REF!*(CL23+CM23+(CO23*DC23)+CP23+CQ23+CR23+CZ23))+(DB23-(CL23+CM23+(CO23*DC23)+CP23+CQ23+CR23+CZ23))),0)*D23</f>
        <v>#REF!</v>
      </c>
      <c r="GC23" s="713">
        <f t="shared" si="37"/>
        <v>540</v>
      </c>
      <c r="GD23" s="714"/>
      <c r="GE23" s="714"/>
      <c r="GF23" s="714"/>
      <c r="GG23" s="714"/>
      <c r="GH23" s="714"/>
      <c r="GI23" s="714"/>
      <c r="GJ23" s="714"/>
      <c r="GK23" s="714"/>
      <c r="GL23" s="560">
        <f t="shared" si="42"/>
        <v>0</v>
      </c>
    </row>
    <row r="24" spans="1:194" s="644" customFormat="1" ht="30">
      <c r="A24" s="576"/>
      <c r="B24" s="574">
        <v>3</v>
      </c>
      <c r="C24" s="574"/>
      <c r="D24" s="575">
        <f>B24+C24</f>
        <v>3</v>
      </c>
      <c r="E24" s="577"/>
      <c r="F24" s="578" t="s">
        <v>14</v>
      </c>
      <c r="G24" s="578">
        <f t="shared" si="38"/>
        <v>870</v>
      </c>
      <c r="H24" s="578">
        <f t="shared" si="39"/>
        <v>2005</v>
      </c>
      <c r="I24" s="578"/>
      <c r="J24" s="578"/>
      <c r="K24" s="579">
        <v>800</v>
      </c>
      <c r="L24" s="579">
        <v>1970</v>
      </c>
      <c r="M24" s="577"/>
      <c r="N24" s="577"/>
      <c r="O24" s="578">
        <v>175</v>
      </c>
      <c r="P24" s="580"/>
      <c r="Q24" s="580"/>
      <c r="R24" s="581"/>
      <c r="S24" s="582" t="e">
        <f t="shared" si="1"/>
        <v>#REF!</v>
      </c>
      <c r="T24" s="582">
        <v>3053</v>
      </c>
      <c r="U24" s="582" t="e">
        <f>IF((FD24+FH24)=0,0,(FD24+FH24)+(AD24*((FD24+FH24)/(FD24+FH24+FK24))))</f>
        <v>#REF!</v>
      </c>
      <c r="V24" s="583" t="e">
        <f t="shared" si="40"/>
        <v>#REF!</v>
      </c>
      <c r="W24" s="584" t="e">
        <f t="shared" si="41"/>
        <v>#REF!</v>
      </c>
      <c r="X24" s="585" t="s">
        <v>8</v>
      </c>
      <c r="Y24" s="586">
        <v>7140</v>
      </c>
      <c r="Z24" s="587"/>
      <c r="AA24" s="587" t="s">
        <v>12</v>
      </c>
      <c r="AB24" s="587" t="s">
        <v>10</v>
      </c>
      <c r="AC24" s="588"/>
      <c r="AD24" s="589" t="e">
        <f>(FK24+FH24+FD24)*AC24</f>
        <v>#REF!</v>
      </c>
      <c r="AE24" s="590"/>
      <c r="AF24" s="591" t="e">
        <f>IF(S24=0,0,IF(AE24=0,0,(S24/AE24)-1))</f>
        <v>#REF!</v>
      </c>
      <c r="AG24" s="592" t="e">
        <f>IF(S24=0,0,IF(AE24=0,0,S24-AE24))</f>
        <v>#REF!</v>
      </c>
      <c r="AH24" s="593">
        <f>IF(G24*H24&lt;&gt;0,G24*H24/1000000,K24*L24/1000000)</f>
        <v>1.74435</v>
      </c>
      <c r="AI24" s="594">
        <f>AH24*D24</f>
        <v>5.23305</v>
      </c>
      <c r="AJ24" s="595" t="str">
        <f>IF(AH24=0,"OK",IF(AH24=(BA24+BP24+CE24),"CD",IF(AZ24="ks",IF(BB24+BQ24=0,"CD",IF(AH24=DC24,"MCR",IF(CJ24&lt;&gt;0,"ATYP",IF(DG24&lt;&gt;0,"SUBKA","CHYBA")))))))</f>
        <v>CD</v>
      </c>
      <c r="AK24" s="596" t="e">
        <f>IF(AH24=0,0,IF(AJ24="CD",(IF(BB24+BQ24=0,AY24/BA24,(AY24+BO24+CD24)/AH24)),0))</f>
        <v>#REF!</v>
      </c>
      <c r="AL24" s="597">
        <v>1</v>
      </c>
      <c r="AM24" s="598" t="s">
        <v>7</v>
      </c>
      <c r="AN24" s="599"/>
      <c r="AO24" s="599"/>
      <c r="AP24" s="600"/>
      <c r="AQ24" s="601"/>
      <c r="AR24" s="602"/>
      <c r="AS24" s="603"/>
      <c r="AT24" s="601"/>
      <c r="AU24" s="601"/>
      <c r="AV24" s="602"/>
      <c r="AW24" s="604" t="str">
        <f t="shared" si="10"/>
        <v>NE</v>
      </c>
      <c r="AX24" s="605"/>
      <c r="AY24" s="599" t="e">
        <f>ROUND(((IF(AZ24="ks",AN24+(AO24*BA24),IF(AZ24="m2",(AN24+AO24)*BA24)))+(((SUMIF(#REF!:#REF!,$AQ24,#REF!:#REF!))+AR24)*AP24*BA24)+(AV24*AS24*BA24)+(IF(AM24&lt;&gt;0,DH24,0)))*(1+AX24),0)</f>
        <v>#REF!</v>
      </c>
      <c r="AZ24" s="606" t="e">
        <f>IF(AM24&lt;&gt;"",IF(LOOKUP(LEN(AM24),#REF!,#REF!)="D","ks","m2"),0)</f>
        <v>#REF!</v>
      </c>
      <c r="BA24" s="607">
        <f>IF(AM24=0,0,IF(AL24&lt;&gt;0,AL24*(G24*H24/1000000),IF(LOOKUP(LEN(AM24),#REF!,#REF!)="D",K24*L24/1000000,G24*H24/1000000)))</f>
        <v>1.74435</v>
      </c>
      <c r="BB24" s="608"/>
      <c r="BC24" s="609"/>
      <c r="BD24" s="599"/>
      <c r="BE24" s="599"/>
      <c r="BF24" s="600"/>
      <c r="BG24" s="601"/>
      <c r="BH24" s="602"/>
      <c r="BI24" s="603"/>
      <c r="BJ24" s="601"/>
      <c r="BK24" s="601"/>
      <c r="BL24" s="599"/>
      <c r="BM24" s="604" t="str">
        <f t="shared" si="11"/>
        <v>NE</v>
      </c>
      <c r="BN24" s="600"/>
      <c r="BO24" s="599" t="e">
        <f>ROUND(((((BD24+BE24)*BP24)+(((SUMIF(#REF!:#REF!,$BG24,#REF!:#REF!))+BH24)*BF24*BP24))+(BL24*BI24*BP24))*(1+BN24),0)</f>
        <v>#REF!</v>
      </c>
      <c r="BP24" s="607">
        <f>IF(AL24=0,BB24*((G24*H24/1000000)-BA24),BB24*(G24*H24/1000000))</f>
        <v>0</v>
      </c>
      <c r="BQ24" s="608"/>
      <c r="BR24" s="609"/>
      <c r="BS24" s="599"/>
      <c r="BT24" s="599"/>
      <c r="BU24" s="600"/>
      <c r="BV24" s="601"/>
      <c r="BW24" s="602"/>
      <c r="BX24" s="603"/>
      <c r="BY24" s="601"/>
      <c r="BZ24" s="601"/>
      <c r="CA24" s="602"/>
      <c r="CB24" s="604" t="str">
        <f t="shared" si="13"/>
        <v>NE</v>
      </c>
      <c r="CC24" s="600"/>
      <c r="CD24" s="599" t="e">
        <f>ROUND(((((BS24+BT24)*CE24)+(((SUMIF(#REF!:#REF!,$BV24,#REF!:#REF!))+BW24)*BU24*CE24))+(CA24*BX24*CE24))*(1+CC24),0)</f>
        <v>#REF!</v>
      </c>
      <c r="CE24" s="610">
        <f>IF(AL24=0,BQ24*((G24*H24/1000000)-BA24),BQ24*(G24*H24/1000000))</f>
        <v>0</v>
      </c>
      <c r="CF24" s="611"/>
      <c r="CG24" s="612"/>
      <c r="CH24" s="613"/>
      <c r="CI24" s="614"/>
      <c r="CJ24" s="615">
        <f>ROUND(IF(CG24&lt;&gt;0,IF(AM24=0,(CG24+DH24)*(1+CI24),CG24*(1+CI24))),0)</f>
        <v>0</v>
      </c>
      <c r="CK24" s="616"/>
      <c r="CL24" s="599"/>
      <c r="CM24" s="599"/>
      <c r="CN24" s="605"/>
      <c r="CO24" s="599"/>
      <c r="CP24" s="599"/>
      <c r="CQ24" s="599"/>
      <c r="CR24" s="599"/>
      <c r="CS24" s="599"/>
      <c r="CT24" s="599"/>
      <c r="CU24" s="599"/>
      <c r="CV24" s="599"/>
      <c r="CW24" s="599"/>
      <c r="CX24" s="599"/>
      <c r="CY24" s="599"/>
      <c r="CZ24" s="599">
        <f>CS24+(CT24*DC24)+(CU24*DC24)+CV24+CW24+CX24+CY24</f>
        <v>0</v>
      </c>
      <c r="DA24" s="613"/>
      <c r="DB24" s="599">
        <f>ROUND((CL24+CM24+(CO24*DC24*CN24)+CP24+CQ24+CR24+CZ24)*(1+DA24),0)</f>
        <v>0</v>
      </c>
      <c r="DC24" s="610">
        <f>IF(CK24&lt;&gt;0,AH24,0)</f>
        <v>0</v>
      </c>
      <c r="DD24" s="617"/>
      <c r="DE24" s="618">
        <v>1369</v>
      </c>
      <c r="DF24" s="619">
        <v>0.3</v>
      </c>
      <c r="DG24" s="620">
        <f>ROUND((DE24*(1+DF24))+IF(AM24=0,IF(CG24=0,IF(DE24&lt;&gt;0,DH24,0))),0)</f>
        <v>1780</v>
      </c>
      <c r="DH24" s="621"/>
      <c r="DI24" s="622"/>
      <c r="DJ24" s="623"/>
      <c r="DK24" s="624"/>
      <c r="DL24" s="625"/>
      <c r="DM24" s="622"/>
      <c r="DN24" s="623">
        <v>1</v>
      </c>
      <c r="DO24" s="624">
        <v>450</v>
      </c>
      <c r="DP24" s="625">
        <v>0.3</v>
      </c>
      <c r="DQ24" s="622"/>
      <c r="DR24" s="623"/>
      <c r="DS24" s="624"/>
      <c r="DT24" s="625"/>
      <c r="DU24" s="622"/>
      <c r="DV24" s="623"/>
      <c r="DW24" s="624"/>
      <c r="DX24" s="625"/>
      <c r="DY24" s="622"/>
      <c r="DZ24" s="623"/>
      <c r="EA24" s="624"/>
      <c r="EB24" s="625"/>
      <c r="EC24" s="622"/>
      <c r="ED24" s="623"/>
      <c r="EE24" s="624"/>
      <c r="EF24" s="625"/>
      <c r="EG24" s="622"/>
      <c r="EH24" s="623"/>
      <c r="EI24" s="624"/>
      <c r="EJ24" s="625"/>
      <c r="EK24" s="622"/>
      <c r="EL24" s="623"/>
      <c r="EM24" s="624"/>
      <c r="EN24" s="625"/>
      <c r="EO24" s="622"/>
      <c r="EP24" s="623"/>
      <c r="EQ24" s="624"/>
      <c r="ER24" s="625"/>
      <c r="ES24" s="622"/>
      <c r="ET24" s="623"/>
      <c r="EU24" s="624"/>
      <c r="EV24" s="625"/>
      <c r="EW24" s="626">
        <f>ROUND(((1+DL24)*DK24*DJ24),0)+ROUND(((1+DP24)*DO24*DN24),0)+ROUND(((1+DT24)*DS24*DR24),0)+ROUND(((1+DX24)*DW24*DV24),0)+ROUND(((1+EB24)*EA24*DZ24),0)+ROUND(((1+EF24)*EE24*ED24),0)+ROUND(((1+EJ24)*EI24*EH24),0)+ROUND(((1+EN24)*EM24*EL24),0)+ROUND(((1+ER24)*EQ24*EP24),0)+ROUND(((1+EV24)*EU24*ET24),0)</f>
        <v>585</v>
      </c>
      <c r="EX24" s="627">
        <f>EW24*D24</f>
        <v>1755</v>
      </c>
      <c r="EY24" s="628"/>
      <c r="EZ24" s="629"/>
      <c r="FA24" s="630">
        <v>50</v>
      </c>
      <c r="FB24" s="631">
        <v>1003</v>
      </c>
      <c r="FC24" s="631"/>
      <c r="FD24" s="632">
        <f>ROUND((FB24*AH24)+FA24+FC24,0)</f>
        <v>1800</v>
      </c>
      <c r="FE24" s="633">
        <f>FD24*D24</f>
        <v>5400</v>
      </c>
      <c r="FF24" s="634" t="e">
        <f t="shared" si="24"/>
        <v>#REF!</v>
      </c>
      <c r="FG24" s="632">
        <v>50</v>
      </c>
      <c r="FH24" s="635">
        <f>ROUND(IF($FF$12="NE",0,IF($FF$10&lt;&gt;0,IF(D24&lt;&gt;0,IF($FG24&lt;&gt;"",$FG24,$FL24/$FL$13*$FL$12/$D24),0))),0)</f>
        <v>0</v>
      </c>
      <c r="FI24" s="633" t="e">
        <f>IF(FF24&lt;&gt;0,FH24*D24,0)</f>
        <v>#REF!</v>
      </c>
      <c r="FJ24" s="634" t="e">
        <f>AY24+BO24+CD24+CJ24+DB24+DG24</f>
        <v>#REF!</v>
      </c>
      <c r="FK24" s="632" t="e">
        <f>FJ24+EZ24+EW24</f>
        <v>#REF!</v>
      </c>
      <c r="FL24" s="633" t="e">
        <f>FK24*D24</f>
        <v>#REF!</v>
      </c>
      <c r="FM24" s="636" t="e">
        <f>IF(AM24=0,0,IF((LOOKUP(LEN(AM24),#REF!,#REF!))="HS",(IF(LEFT($AQ24,1)="K","HP",IF(AT24="K","HP","HS"))),(LOOKUP(LEN(AM24),#REF!,#REF!))))</f>
        <v>#REF!</v>
      </c>
      <c r="FN24" s="637" t="e">
        <f>AY24*D24</f>
        <v>#REF!</v>
      </c>
      <c r="FO24" s="638" t="e">
        <f>ROUND(((SUMIF(#REF!,$AM24,#REF!)*((IF(AZ24="ks",AN24+(AO24*BA24),IF(AZ24="m2",(AN24+AO24)*BA24))))+(IF(AZ24="ks",AN24+(AO24*BA24),IF(AZ24="m2",(AN24+AO24)*BA24))*(1+AX24))-(IF(AZ24="ks",AN24+(AO24*BA24),IF(AZ24="m2",(AN24+AO24)*BA24))))+(IF(AM24&lt;&gt;0,(DH24*#REF!)+((DH24*(1+AX24))-DH24),0))+((SUMIF(#REF!,$AQ24,#REF!)*(SUMIF(#REF!,$AQ24,#REF!)*AP24*BA24))+((SUMIF(#REF!,$AQ24,#REF!)*AP24*BA24*(1+AX24))-(SUMIF(#REF!,$AQ24,#REF!)*AP24*BA24)))+(((AR24*BA24*AP24)*#REF!)+(((AR24*BA24*AP24)*(1+AX24))-(AR24*BA24*AP24)))+((SUMIF(#REF!,$AT24,#REF!)*(AV24*AS24*BA24))+((AV24*AS24*BA24*(1+AX24))-(AV24*AS24*BA24)))),0)*D24</f>
        <v>#REF!</v>
      </c>
      <c r="FP24" s="639">
        <f>IF(BC24=0,0,IF((LOOKUP(LEN(BC24),#REF!,#REF!))="HS",(IF(LEFT($BG24,1)="K","HP",IF(BJ24="K","HP","HS"))),(LOOKUP(LEN(BC24),#REF!,#REF!))))</f>
        <v>0</v>
      </c>
      <c r="FQ24" s="637" t="e">
        <f>BO24*D24</f>
        <v>#REF!</v>
      </c>
      <c r="FR24" s="640" t="e">
        <f>ROUND(((SUMIF(#REF!,$BC24,#REF!)*((BD24+BE24)*BP24))+(((BD24+BE24)*BP24*(1+BN24))-((BD24+BE24)*BP24)))+(((SUMIF(#REF!,$BG24,#REF!))*(SUMIF(#REF!,$BG24,#REF!)*BF24*BP24))+((SUMIF(#REF!,$BG24,#REF!)*BF24*BP24*(1+BN24))-(SUMIF(#REF!,$BG24,#REF!)*BF24*BP24)))+(((BH24*BF24*BP24)*#REF!)+((BH24*BF24*BP24*(1+BN24))-(BH24*BF24*BP24)))+((SUMIF(#REF!,$BJ24,#REF!)*(BL24*BP24*BI24))+(((BL24*BP24*BI24)*(1+BN24))-(BL24*BP24*BI24))),0)*D24</f>
        <v>#REF!</v>
      </c>
      <c r="FS24" s="639">
        <f>IF(BR24=0,0,IF((LOOKUP(LEN(BR24),#REF!,#REF!))="HS",(IF(LEFT($BV24,1)="K","HP",IF(BY24="K","HP","HS"))),(LOOKUP(LEN(BR24),#REF!,#REF!))))</f>
        <v>0</v>
      </c>
      <c r="FT24" s="637" t="e">
        <f>CD24*D24</f>
        <v>#REF!</v>
      </c>
      <c r="FU24" s="640" t="e">
        <f>ROUND((((SUMIF(#REF!,$BR24,#REF!)*((BS24+BT24)*CE24)))+(((BS24+BT24)*CE24*(1+CC24))-((BS24+BT24)*CE24)))+(((SUMIF(#REF!,$BV24,#REF!))*((SUMIF(#REF!,$BV24,#REF!)*BU24*CE24)))-((SUMIF(#REF!,$BV24,#REF!)*BU24*CE24*(1+CC24))-(SUMIF(#REF!,$BV24,#REF!)*BU24*CE24)))+(((BW24*BU24*CE24)*#REF!)+((BW24*BU24*CE24*(1+CC24))-(BW24*BU24*CE24)))+((SUMIF(#REF!,$BY24,#REF!)*(CA24*CE24*BX24))+((CA24*CE24*BX24*(1+CC24))-(CA24*CE24*BX24))),0)*D24</f>
        <v>#REF!</v>
      </c>
      <c r="FV24" s="641">
        <f>DG24*D24</f>
        <v>5340</v>
      </c>
      <c r="FW24" s="640">
        <f>ROUND(((DE24*(1+DF24))-DE24)+(IF(AM24=0,IF(CG24=0,IF(DE24&lt;&gt;0,DH24*#REF!,0)))),0)*D24</f>
        <v>1233</v>
      </c>
      <c r="FX24" s="639">
        <f>CJ24*D24</f>
        <v>0</v>
      </c>
      <c r="FY24" s="640">
        <f>ROUND((((CG24*CH24)+((CG24*(1+CI24))-CG24))+(IF(CG24&lt;&gt;0,IF(AM24=0,((DH24*#REF!)+((DH24*(1+CI24))-DH24)),0)))),0)*D24</f>
        <v>0</v>
      </c>
      <c r="FZ24" s="639">
        <f>IF(CK24&lt;&gt;0,IF(CL24&lt;&gt;0,IF(CO24&lt;&gt;0,"OS","OP"),0),0)</f>
        <v>0</v>
      </c>
      <c r="GA24" s="637">
        <f>DB24*D24</f>
        <v>0</v>
      </c>
      <c r="GB24" s="640" t="e">
        <f>ROUND(((#REF!*(CL24+CM24+(CO24*DC24)+CP24+CQ24+CR24+CZ24))+(DB24-(CL24+CM24+(CO24*DC24)+CP24+CQ24+CR24+CZ24))),0)*D24</f>
        <v>#REF!</v>
      </c>
      <c r="GC24" s="642">
        <f>ROUND(((((1+DL24)*DK24*DJ24)-(DK24*DJ24))+(((1+DP24)*DO24*DN24)-(DO24*DN24))+(((1+DT24)*DS24*DR24)-(DS24*DR24))+(((1+DX24)*DW24*DV24)-(DW24*DV24))+(((1+EB24)*EA24*DZ24)-(EA24*DZ24))+(((1+EF24)*EE24*ED24)-(EE24*ED24))+(((1+EJ24)*EI24*EH24)-(EI24*EH24))+(((1+EN24)*EM24*EL24)-(EM24*EL24))+(((1+ER24)*EQ24*EP24)-(EQ24*EP24))+(((1+EV24)*EU24*ET24)-(EU24*ET24))),0)*D24</f>
        <v>405</v>
      </c>
      <c r="GD24" s="643"/>
      <c r="GE24" s="643"/>
      <c r="GF24" s="643"/>
      <c r="GG24" s="643"/>
      <c r="GH24" s="643"/>
      <c r="GI24" s="643"/>
      <c r="GJ24" s="643"/>
      <c r="GK24" s="643"/>
      <c r="GL24" s="560">
        <f t="shared" si="42"/>
        <v>9159</v>
      </c>
    </row>
    <row r="25" spans="1:194" s="564" customFormat="1" ht="30">
      <c r="A25" s="526"/>
      <c r="B25" s="527">
        <v>1</v>
      </c>
      <c r="C25" s="527"/>
      <c r="D25" s="528">
        <f>B25+C25</f>
        <v>1</v>
      </c>
      <c r="E25" s="522"/>
      <c r="F25" s="529"/>
      <c r="G25" s="529">
        <f t="shared" si="38"/>
        <v>870</v>
      </c>
      <c r="H25" s="529">
        <f t="shared" si="39"/>
        <v>2005</v>
      </c>
      <c r="I25" s="529"/>
      <c r="J25" s="529"/>
      <c r="K25" s="530">
        <v>800</v>
      </c>
      <c r="L25" s="530">
        <v>1970</v>
      </c>
      <c r="M25" s="522"/>
      <c r="N25" s="522"/>
      <c r="O25" s="529">
        <v>175</v>
      </c>
      <c r="P25" s="531"/>
      <c r="Q25" s="532"/>
      <c r="R25" s="573"/>
      <c r="S25" s="716" t="e">
        <f t="shared" si="1"/>
        <v>#REF!</v>
      </c>
      <c r="T25" s="533">
        <v>3053</v>
      </c>
      <c r="U25" s="533" t="e">
        <f>IF((FD25+FH25)=0,0,(FD25+FH25)+(AD25*((FD25+FH25)/(FD25+FH25+FK25))))</f>
        <v>#REF!</v>
      </c>
      <c r="V25" s="534" t="e">
        <f t="shared" si="40"/>
        <v>#REF!</v>
      </c>
      <c r="W25" s="535" t="e">
        <f t="shared" si="41"/>
        <v>#REF!</v>
      </c>
      <c r="X25" s="568" t="s">
        <v>8</v>
      </c>
      <c r="Y25" s="569">
        <v>7140</v>
      </c>
      <c r="Z25" s="570"/>
      <c r="AA25" s="570" t="s">
        <v>12</v>
      </c>
      <c r="AB25" s="570" t="s">
        <v>10</v>
      </c>
      <c r="AC25" s="389"/>
      <c r="AD25" s="536" t="e">
        <f>(FK25+FH25+FD25)*AC25</f>
        <v>#REF!</v>
      </c>
      <c r="AE25" s="388"/>
      <c r="AF25" s="537" t="e">
        <f>IF(S25=0,0,IF(AE25=0,0,(S25/AE25)-1))</f>
        <v>#REF!</v>
      </c>
      <c r="AG25" s="538" t="e">
        <f>IF(S25=0,0,IF(AE25=0,0,S25-AE25))</f>
        <v>#REF!</v>
      </c>
      <c r="AH25" s="539">
        <f>IF(G25*H25&lt;&gt;0,G25*H25/1000000,K25*L25/1000000)</f>
        <v>1.74435</v>
      </c>
      <c r="AI25" s="540">
        <f>AH25*D25</f>
        <v>1.74435</v>
      </c>
      <c r="AJ25" s="541" t="str">
        <f>IF(AH25=0,"OK",IF(AH25=(BA25+BP25+CE25),"CD",IF(AZ25="ks",IF(BB25+BQ25=0,"CD",IF(AH25=DC25,"MCR",IF(CJ25&lt;&gt;0,"ATYP",IF(DG25&lt;&gt;0,"SUBKA","CHYBA")))))))</f>
        <v>CD</v>
      </c>
      <c r="AK25" s="542" t="e">
        <f>IF(AH25=0,0,IF(AJ25="CD",(IF(BB25+BQ25=0,AY25/BA25,(AY25+BO25+CD25)/AH25)),0))</f>
        <v>#REF!</v>
      </c>
      <c r="AL25" s="255">
        <v>1</v>
      </c>
      <c r="AM25" s="342" t="s">
        <v>3</v>
      </c>
      <c r="AN25" s="256">
        <v>5951</v>
      </c>
      <c r="AO25" s="256"/>
      <c r="AP25" s="257"/>
      <c r="AQ25" s="258"/>
      <c r="AR25" s="259"/>
      <c r="AS25" s="399"/>
      <c r="AT25" s="258"/>
      <c r="AU25" s="258"/>
      <c r="AV25" s="259"/>
      <c r="AW25" s="543" t="str">
        <f t="shared" si="10"/>
        <v>NE</v>
      </c>
      <c r="AX25" s="261"/>
      <c r="AY25" s="544" t="e">
        <f>ROUND(((IF(AZ25="ks",AN25+(AO25*BA25),IF(AZ25="m2",(AN25+AO25)*BA25)))+(((SUMIF(#REF!:#REF!,$AQ25,#REF!:#REF!))+AR25)*AP25*BA25)+(AV25*AS25*BA25)+(IF(AM25&lt;&gt;0,DH25,0)))*(1+AX25),0)</f>
        <v>#REF!</v>
      </c>
      <c r="AZ25" s="545" t="e">
        <f>IF(AM25&lt;&gt;"",IF(LOOKUP(LEN(AM25),#REF!,#REF!)="D","ks","m2"),0)</f>
        <v>#REF!</v>
      </c>
      <c r="BA25" s="546">
        <f>IF(AM25=0,0,IF(AL25&lt;&gt;0,AL25*(G25*H25/1000000),IF(LOOKUP(LEN(AM25),#REF!,#REF!)="D",K25*L25/1000000,G25*H25/1000000)))</f>
        <v>1.74435</v>
      </c>
      <c r="BB25" s="263"/>
      <c r="BC25" s="340"/>
      <c r="BD25" s="256"/>
      <c r="BE25" s="256"/>
      <c r="BF25" s="257"/>
      <c r="BG25" s="258"/>
      <c r="BH25" s="259"/>
      <c r="BI25" s="399"/>
      <c r="BJ25" s="258"/>
      <c r="BK25" s="258"/>
      <c r="BL25" s="256"/>
      <c r="BM25" s="543" t="str">
        <f t="shared" si="11"/>
        <v>NE</v>
      </c>
      <c r="BN25" s="257"/>
      <c r="BO25" s="544" t="e">
        <f>ROUND(((((BD25+BE25)*BP25)+(((SUMIF(#REF!:#REF!,$BG25,#REF!:#REF!))+BH25)*BF25*BP25))+(BL25*BI25*BP25))*(1+BN25),0)</f>
        <v>#REF!</v>
      </c>
      <c r="BP25" s="546">
        <f>IF(AL25=0,BB25*((G25*H25/1000000)-BA25),BB25*(G25*H25/1000000))</f>
        <v>0</v>
      </c>
      <c r="BQ25" s="263"/>
      <c r="BR25" s="340"/>
      <c r="BS25" s="256"/>
      <c r="BT25" s="256"/>
      <c r="BU25" s="257"/>
      <c r="BV25" s="258"/>
      <c r="BW25" s="259"/>
      <c r="BX25" s="399"/>
      <c r="BY25" s="258"/>
      <c r="BZ25" s="258"/>
      <c r="CA25" s="259"/>
      <c r="CB25" s="543" t="str">
        <f t="shared" si="13"/>
        <v>NE</v>
      </c>
      <c r="CC25" s="257"/>
      <c r="CD25" s="544" t="e">
        <f>ROUND(((((BS25+BT25)*CE25)+(((SUMIF(#REF!:#REF!,$BV25,#REF!:#REF!))+BW25)*BU25*CE25))+(CA25*BX25*CE25))*(1+CC25),0)</f>
        <v>#REF!</v>
      </c>
      <c r="CE25" s="547">
        <f>IF(AL25=0,BQ25*((G25*H25/1000000)-BA25),BQ25*(G25*H25/1000000))</f>
        <v>0</v>
      </c>
      <c r="CF25" s="265"/>
      <c r="CG25" s="266"/>
      <c r="CH25" s="267"/>
      <c r="CI25" s="268"/>
      <c r="CJ25" s="548">
        <f>ROUND(IF(CG25&lt;&gt;0,IF(AM25=0,(CG25+DH25)*(1+CI25),CG25*(1+CI25))),0)</f>
        <v>0</v>
      </c>
      <c r="CK25" s="264"/>
      <c r="CL25" s="256"/>
      <c r="CM25" s="256"/>
      <c r="CN25" s="261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544">
        <f>CS25+(CT25*DC25)+(CU25*DC25)+CV25+CW25+CX25+CY25</f>
        <v>0</v>
      </c>
      <c r="DA25" s="267"/>
      <c r="DB25" s="544">
        <f>ROUND((CL25+CM25+(CO25*DC25*CN25)+CP25+CQ25+CR25+CZ25)*(1+DA25),0)</f>
        <v>0</v>
      </c>
      <c r="DC25" s="547">
        <f>IF(CK25&lt;&gt;0,AH25,0)</f>
        <v>0</v>
      </c>
      <c r="DD25" s="269"/>
      <c r="DE25" s="260"/>
      <c r="DF25" s="262"/>
      <c r="DG25" s="549">
        <f>ROUND((DE25*(1+DF25))+IF(AM25=0,IF(CG25=0,IF(DE25&lt;&gt;0,DH25,0))),0)</f>
        <v>0</v>
      </c>
      <c r="DH25" s="270"/>
      <c r="DI25" s="484"/>
      <c r="DJ25" s="271"/>
      <c r="DK25" s="272">
        <v>1730</v>
      </c>
      <c r="DL25" s="273">
        <v>0.25</v>
      </c>
      <c r="DM25" s="484"/>
      <c r="DN25" s="271">
        <v>1</v>
      </c>
      <c r="DO25" s="272">
        <v>900</v>
      </c>
      <c r="DP25" s="273">
        <v>0.25</v>
      </c>
      <c r="DQ25" s="484"/>
      <c r="DR25" s="271"/>
      <c r="DS25" s="272">
        <v>1500</v>
      </c>
      <c r="DT25" s="273">
        <v>0.4</v>
      </c>
      <c r="DU25" s="484"/>
      <c r="DV25" s="271"/>
      <c r="DW25" s="272">
        <v>400</v>
      </c>
      <c r="DX25" s="273">
        <v>0.5</v>
      </c>
      <c r="DY25" s="484"/>
      <c r="DZ25" s="271"/>
      <c r="EA25" s="272">
        <v>400</v>
      </c>
      <c r="EB25" s="273">
        <v>0.5</v>
      </c>
      <c r="EC25" s="484"/>
      <c r="ED25" s="271"/>
      <c r="EE25" s="272"/>
      <c r="EF25" s="273"/>
      <c r="EG25" s="484"/>
      <c r="EH25" s="271"/>
      <c r="EI25" s="272"/>
      <c r="EJ25" s="273"/>
      <c r="EK25" s="484"/>
      <c r="EL25" s="271"/>
      <c r="EM25" s="272"/>
      <c r="EN25" s="273"/>
      <c r="EO25" s="484"/>
      <c r="EP25" s="271"/>
      <c r="EQ25" s="272"/>
      <c r="ER25" s="273"/>
      <c r="ES25" s="484"/>
      <c r="ET25" s="271"/>
      <c r="EU25" s="272"/>
      <c r="EV25" s="273"/>
      <c r="EW25" s="550">
        <f>ROUND(((1+DL25)*DK25*DJ25),0)+ROUND(((1+DP25)*DO25*DN25),0)+ROUND(((1+DT25)*DS25*DR25),0)+ROUND(((1+DX25)*DW25*DV25),0)+ROUND(((1+EB25)*EA25*DZ25),0)+ROUND(((1+EF25)*EE25*ED25),0)+ROUND(((1+EJ25)*EI25*EH25),0)+ROUND(((1+EN25)*EM25*EL25),0)+ROUND(((1+ER25)*EQ25*EP25),0)+ROUND(((1+EV25)*EU25*ET25),0)</f>
        <v>1125</v>
      </c>
      <c r="EX25" s="551">
        <f>EW25*D25</f>
        <v>1125</v>
      </c>
      <c r="EY25" s="274"/>
      <c r="EZ25" s="275">
        <v>-320</v>
      </c>
      <c r="FA25" s="276">
        <v>50</v>
      </c>
      <c r="FB25" s="277">
        <v>1003</v>
      </c>
      <c r="FC25" s="277"/>
      <c r="FD25" s="552">
        <f>ROUND((FB25*AH25)+FA25+FC25,0)</f>
        <v>1800</v>
      </c>
      <c r="FE25" s="553">
        <f>FD25*D25</f>
        <v>1800</v>
      </c>
      <c r="FF25" s="554" t="e">
        <f t="shared" si="24"/>
        <v>#REF!</v>
      </c>
      <c r="FG25" s="555">
        <v>50</v>
      </c>
      <c r="FH25" s="556">
        <f>ROUND(IF($FF$12="NE",0,IF($FF$10&lt;&gt;0,IF(D25&lt;&gt;0,IF($FG25&lt;&gt;"",$FG25,$FL25/$FL$13*$FL$12/$D25),0))),0)</f>
        <v>0</v>
      </c>
      <c r="FI25" s="553" t="e">
        <f>IF(FF25&lt;&gt;0,FH25*D25,0)</f>
        <v>#REF!</v>
      </c>
      <c r="FJ25" s="554" t="e">
        <f>AY25+BO25+CD25+CJ25+DB25+DG25</f>
        <v>#REF!</v>
      </c>
      <c r="FK25" s="552" t="e">
        <f>FJ25+EZ25+EW25</f>
        <v>#REF!</v>
      </c>
      <c r="FL25" s="553" t="e">
        <f>FK25*D25</f>
        <v>#REF!</v>
      </c>
      <c r="FM25" s="557" t="e">
        <f>IF(AM25=0,0,IF((LOOKUP(LEN(AM25),#REF!,#REF!))="HS",(IF(LEFT($AQ25,1)="K","HP",IF(AT25="K","HP","HS"))),(LOOKUP(LEN(AM25),#REF!,#REF!))))</f>
        <v>#REF!</v>
      </c>
      <c r="FN25" s="558" t="e">
        <f>AY25*D25</f>
        <v>#REF!</v>
      </c>
      <c r="FO25" s="559" t="e">
        <f>ROUND(((SUMIF(#REF!,$AM25,#REF!)*((IF(AZ25="ks",AN25+(AO25*BA25),IF(AZ25="m2",(AN25+AO25)*BA25))))+(IF(AZ25="ks",AN25+(AO25*BA25),IF(AZ25="m2",(AN25+AO25)*BA25))*(1+AX25))-(IF(AZ25="ks",AN25+(AO25*BA25),IF(AZ25="m2",(AN25+AO25)*BA25))))+(IF(AM25&lt;&gt;0,(DH25*#REF!)+((DH25*(1+AX25))-DH25),0))+((SUMIF(#REF!,$AQ25,#REF!)*(SUMIF(#REF!,$AQ25,#REF!)*AP25*BA25))+((SUMIF(#REF!,$AQ25,#REF!)*AP25*BA25*(1+AX25))-(SUMIF(#REF!,$AQ25,#REF!)*AP25*BA25)))+(((AR25*BA25*AP25)*#REF!)+(((AR25*BA25*AP25)*(1+AX25))-(AR25*BA25*AP25)))+((SUMIF(#REF!,$AT25,#REF!)*(AV25*AS25*BA25))+((AV25*AS25*BA25*(1+AX25))-(AV25*AS25*BA25)))),0)*D25</f>
        <v>#REF!</v>
      </c>
      <c r="FP25" s="560">
        <f>IF(BC25=0,0,IF((LOOKUP(LEN(BC25),#REF!,#REF!))="HS",(IF(LEFT($BG25,1)="K","HP",IF(BJ25="K","HP","HS"))),(LOOKUP(LEN(BC25),#REF!,#REF!))))</f>
        <v>0</v>
      </c>
      <c r="FQ25" s="558" t="e">
        <f>BO25*D25</f>
        <v>#REF!</v>
      </c>
      <c r="FR25" s="561" t="e">
        <f>ROUND(((SUMIF(#REF!,$BC25,#REF!)*((BD25+BE25)*BP25))+(((BD25+BE25)*BP25*(1+BN25))-((BD25+BE25)*BP25)))+(((SUMIF(#REF!,$BG25,#REF!))*(SUMIF(#REF!,$BG25,#REF!)*BF25*BP25))+((SUMIF(#REF!,$BG25,#REF!)*BF25*BP25*(1+BN25))-(SUMIF(#REF!,$BG25,#REF!)*BF25*BP25)))+(((BH25*BF25*BP25)*#REF!)+((BH25*BF25*BP25*(1+BN25))-(BH25*BF25*BP25)))+((SUMIF(#REF!,$BJ25,#REF!)*(BL25*BP25*BI25))+(((BL25*BP25*BI25)*(1+BN25))-(BL25*BP25*BI25))),0)*D25</f>
        <v>#REF!</v>
      </c>
      <c r="FS25" s="560">
        <f>IF(BR25=0,0,IF((LOOKUP(LEN(BR25),#REF!,#REF!))="HS",(IF(LEFT($BV25,1)="K","HP",IF(BY25="K","HP","HS"))),(LOOKUP(LEN(BR25),#REF!,#REF!))))</f>
        <v>0</v>
      </c>
      <c r="FT25" s="558" t="e">
        <f>CD25*D25</f>
        <v>#REF!</v>
      </c>
      <c r="FU25" s="561" t="e">
        <f>ROUND((((SUMIF(#REF!,$BR25,#REF!)*((BS25+BT25)*CE25)))+(((BS25+BT25)*CE25*(1+CC25))-((BS25+BT25)*CE25)))+(((SUMIF(#REF!,$BV25,#REF!))*((SUMIF(#REF!,$BV25,#REF!)*BU25*CE25)))-((SUMIF(#REF!,$BV25,#REF!)*BU25*CE25*(1+CC25))-(SUMIF(#REF!,$BV25,#REF!)*BU25*CE25)))+(((BW25*BU25*CE25)*#REF!)+((BW25*BU25*CE25*(1+CC25))-(BW25*BU25*CE25)))+((SUMIF(#REF!,$BY25,#REF!)*(CA25*CE25*BX25))+((CA25*CE25*BX25*(1+CC25))-(CA25*CE25*BX25))),0)*D25</f>
        <v>#REF!</v>
      </c>
      <c r="FV25" s="562">
        <f>DG25*D25</f>
        <v>0</v>
      </c>
      <c r="FW25" s="561">
        <f>ROUND(((DE25*(1+DF25))-DE25)+(IF(AM25=0,IF(CG25=0,IF(DE25&lt;&gt;0,DH25*#REF!,0)))),0)*D25</f>
        <v>0</v>
      </c>
      <c r="FX25" s="560">
        <f>CJ25*D25</f>
        <v>0</v>
      </c>
      <c r="FY25" s="561">
        <f>ROUND((((CG25*CH25)+((CG25*(1+CI25))-CG25))+(IF(CG25&lt;&gt;0,IF(AM25=0,((DH25*#REF!)+((DH25*(1+CI25))-DH25)),0)))),0)*D25</f>
        <v>0</v>
      </c>
      <c r="FZ25" s="560">
        <f>IF(CK25&lt;&gt;0,IF(CL25&lt;&gt;0,IF(CO25&lt;&gt;0,"OS","OP"),0),0)</f>
        <v>0</v>
      </c>
      <c r="GA25" s="558">
        <f>DB25*D25</f>
        <v>0</v>
      </c>
      <c r="GB25" s="561" t="e">
        <f>ROUND(((#REF!*(CL25+CM25+(CO25*DC25)+CP25+CQ25+CR25+CZ25))+(DB25-(CL25+CM25+(CO25*DC25)+CP25+CQ25+CR25+CZ25))),0)*D25</f>
        <v>#REF!</v>
      </c>
      <c r="GC25" s="563">
        <f>ROUND(((((1+DL25)*DK25*DJ25)-(DK25*DJ25))+(((1+DP25)*DO25*DN25)-(DO25*DN25))+(((1+DT25)*DS25*DR25)-(DS25*DR25))+(((1+DX25)*DW25*DV25)-(DW25*DV25))+(((1+EB25)*EA25*DZ25)-(EA25*DZ25))+(((1+EF25)*EE25*ED25)-(EE25*ED25))+(((1+EJ25)*EI25*EH25)-(EI25*EH25))+(((1+EN25)*EM25*EL25)-(EM25*EL25))+(((1+ER25)*EQ25*EP25)-(EQ25*EP25))+(((1+EV25)*EU25*ET25)-(EU25*ET25))),0)*D25</f>
        <v>225</v>
      </c>
      <c r="GD25" s="291"/>
      <c r="GE25" s="291"/>
      <c r="GF25" s="291"/>
      <c r="GG25" s="291"/>
      <c r="GH25" s="291"/>
      <c r="GI25" s="291"/>
      <c r="GJ25" s="291"/>
      <c r="GK25" s="291"/>
      <c r="GL25" s="560">
        <f t="shared" si="42"/>
        <v>3053</v>
      </c>
    </row>
    <row r="26" spans="1:194" s="67" customFormat="1" ht="13.5" thickBot="1">
      <c r="A26" s="14"/>
      <c r="B26" s="15"/>
      <c r="C26" s="15"/>
      <c r="D26" s="15">
        <f>B26+C26</f>
        <v>0</v>
      </c>
      <c r="E26" s="16"/>
      <c r="F26" s="17"/>
      <c r="G26" s="17"/>
      <c r="H26" s="17"/>
      <c r="I26" s="17"/>
      <c r="J26" s="17"/>
      <c r="K26" s="17"/>
      <c r="L26" s="17"/>
      <c r="M26" s="16"/>
      <c r="N26" s="16"/>
      <c r="O26" s="17"/>
      <c r="P26" s="18"/>
      <c r="Q26" s="18"/>
      <c r="R26" s="16"/>
      <c r="S26" s="19" t="e">
        <f>IF(FK26=0,0,FK26+(AD26*(FK26/(FK26+FH26+FD26))))</f>
        <v>#REF!</v>
      </c>
      <c r="T26" s="19"/>
      <c r="U26" s="19">
        <f>IF((FD26+FH26)=0,0,(FD26+FH26)+(AD26*((FD26+FH26)/(FD26+FH26+FK26))))</f>
        <v>0</v>
      </c>
      <c r="V26" s="311" t="e">
        <f>S26+U26</f>
        <v>#REF!</v>
      </c>
      <c r="W26" s="333" t="e">
        <f>(S26+U26)*D26</f>
        <v>#REF!</v>
      </c>
      <c r="X26" s="571"/>
      <c r="Y26" s="571"/>
      <c r="Z26" s="571"/>
      <c r="AA26" s="571"/>
      <c r="AB26" s="571"/>
      <c r="AC26" s="335"/>
      <c r="AD26" s="377" t="e">
        <f t="shared" si="3"/>
        <v>#REF!</v>
      </c>
      <c r="AE26" s="378"/>
      <c r="AF26" s="379" t="e">
        <f t="shared" si="4"/>
        <v>#REF!</v>
      </c>
      <c r="AG26" s="380" t="e">
        <f t="shared" si="5"/>
        <v>#REF!</v>
      </c>
      <c r="AH26" s="124">
        <f t="shared" si="6"/>
        <v>0</v>
      </c>
      <c r="AI26" s="156">
        <f t="shared" si="7"/>
        <v>0</v>
      </c>
      <c r="AJ26" s="166" t="str">
        <f t="shared" si="8"/>
        <v>OK</v>
      </c>
      <c r="AK26" s="420">
        <f t="shared" si="9"/>
        <v>0</v>
      </c>
      <c r="AL26" s="164"/>
      <c r="AM26" s="343"/>
      <c r="AN26" s="157"/>
      <c r="AO26" s="157"/>
      <c r="AP26" s="168"/>
      <c r="AQ26" s="160"/>
      <c r="AR26" s="188"/>
      <c r="AS26" s="400"/>
      <c r="AT26" s="160"/>
      <c r="AU26" s="160"/>
      <c r="AV26" s="188"/>
      <c r="AW26" s="190" t="str">
        <f t="shared" si="10"/>
        <v>NE</v>
      </c>
      <c r="AX26" s="182"/>
      <c r="AY26" s="158" t="e">
        <f>ROUND(((IF(AZ26="ks",AN26+(AO26*BA26),IF(AZ26="m2",(AN26+AO26)*BA26)))+(((SUMIF(#REF!:#REF!,$AQ26,#REF!:#REF!))+AR26)*AP26*BA26)+(AV26*AS26*BA26)+(IF(AM26&lt;&gt;0,DH26,0)))*(1+AX26),0)</f>
        <v>#REF!</v>
      </c>
      <c r="AZ26" s="169">
        <f>IF(AM26&lt;&gt;"",IF(LOOKUP(LEN(AM26),#REF!,#REF!)="D","ks","m2"),0)</f>
        <v>0</v>
      </c>
      <c r="BA26" s="167">
        <f>IF(AM26=0,0,IF(AL26&lt;&gt;0,AL26*(G26*H26/1000000),IF(LOOKUP(LEN(AM26),#REF!,#REF!)="D",K26*L26/1000000,G26*H26/1000000)))</f>
        <v>0</v>
      </c>
      <c r="BB26" s="170"/>
      <c r="BC26" s="341"/>
      <c r="BD26" s="157"/>
      <c r="BE26" s="157"/>
      <c r="BF26" s="159"/>
      <c r="BG26" s="160"/>
      <c r="BH26" s="188"/>
      <c r="BI26" s="400"/>
      <c r="BJ26" s="160"/>
      <c r="BK26" s="160"/>
      <c r="BL26" s="189"/>
      <c r="BM26" s="190" t="str">
        <f t="shared" si="11"/>
        <v>NE</v>
      </c>
      <c r="BN26" s="159"/>
      <c r="BO26" s="158" t="e">
        <f>ROUND(((((BD26+BE26)*BP26)+(((SUMIF(#REF!:#REF!,$BG26,#REF!:#REF!))+BH26)*BF26*BP26))+(BL26*BI26*BP26))*(1+BN26),0)</f>
        <v>#REF!</v>
      </c>
      <c r="BP26" s="167">
        <f t="shared" si="12"/>
        <v>0</v>
      </c>
      <c r="BQ26" s="170"/>
      <c r="BR26" s="341"/>
      <c r="BS26" s="157"/>
      <c r="BT26" s="157"/>
      <c r="BU26" s="159"/>
      <c r="BV26" s="160"/>
      <c r="BW26" s="188"/>
      <c r="BX26" s="400"/>
      <c r="BY26" s="160"/>
      <c r="BZ26" s="160"/>
      <c r="CA26" s="188"/>
      <c r="CB26" s="190" t="str">
        <f t="shared" si="13"/>
        <v>NE</v>
      </c>
      <c r="CC26" s="159"/>
      <c r="CD26" s="158" t="e">
        <f>ROUND(((((BS26+BT26)*CE26)+(((SUMIF(#REF!:#REF!,$BV26,#REF!:#REF!))+BW26)*BU26*CE26))+(CA26*BX26*CE26))*(1+CC26),0)</f>
        <v>#REF!</v>
      </c>
      <c r="CE26" s="125">
        <f t="shared" si="14"/>
        <v>0</v>
      </c>
      <c r="CF26" s="235"/>
      <c r="CG26" s="239"/>
      <c r="CH26" s="237"/>
      <c r="CI26" s="238"/>
      <c r="CJ26" s="161">
        <f t="shared" si="15"/>
        <v>0</v>
      </c>
      <c r="CK26" s="241"/>
      <c r="CL26" s="157"/>
      <c r="CM26" s="157"/>
      <c r="CN26" s="182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8">
        <f t="shared" si="16"/>
        <v>0</v>
      </c>
      <c r="DA26" s="237"/>
      <c r="DB26" s="158">
        <f t="shared" si="17"/>
        <v>0</v>
      </c>
      <c r="DC26" s="125">
        <f t="shared" si="18"/>
        <v>0</v>
      </c>
      <c r="DD26" s="163"/>
      <c r="DE26" s="157"/>
      <c r="DF26" s="182"/>
      <c r="DG26" s="161">
        <f t="shared" si="19"/>
        <v>0</v>
      </c>
      <c r="DH26" s="175"/>
      <c r="DI26" s="485"/>
      <c r="DJ26" s="179"/>
      <c r="DK26" s="180"/>
      <c r="DL26" s="187"/>
      <c r="DM26" s="485"/>
      <c r="DN26" s="179"/>
      <c r="DO26" s="180"/>
      <c r="DP26" s="187"/>
      <c r="DQ26" s="485"/>
      <c r="DR26" s="179"/>
      <c r="DS26" s="180"/>
      <c r="DT26" s="187"/>
      <c r="DU26" s="485"/>
      <c r="DV26" s="179"/>
      <c r="DW26" s="180"/>
      <c r="DX26" s="187"/>
      <c r="DY26" s="485"/>
      <c r="DZ26" s="179"/>
      <c r="EA26" s="180"/>
      <c r="EB26" s="187"/>
      <c r="EC26" s="485"/>
      <c r="ED26" s="179"/>
      <c r="EE26" s="180"/>
      <c r="EF26" s="187"/>
      <c r="EG26" s="485"/>
      <c r="EH26" s="179"/>
      <c r="EI26" s="180"/>
      <c r="EJ26" s="187"/>
      <c r="EK26" s="485"/>
      <c r="EL26" s="179"/>
      <c r="EM26" s="180"/>
      <c r="EN26" s="187"/>
      <c r="EO26" s="485"/>
      <c r="EP26" s="179"/>
      <c r="EQ26" s="180"/>
      <c r="ER26" s="187"/>
      <c r="ES26" s="485"/>
      <c r="ET26" s="179"/>
      <c r="EU26" s="180"/>
      <c r="EV26" s="187"/>
      <c r="EW26" s="162">
        <f t="shared" si="20"/>
        <v>0</v>
      </c>
      <c r="EX26" s="150">
        <f t="shared" si="21"/>
        <v>0</v>
      </c>
      <c r="EY26" s="244"/>
      <c r="EZ26" s="242"/>
      <c r="FA26" s="149"/>
      <c r="FB26" s="129"/>
      <c r="FC26" s="129"/>
      <c r="FD26" s="130">
        <f t="shared" si="22"/>
        <v>0</v>
      </c>
      <c r="FE26" s="128">
        <f t="shared" si="23"/>
        <v>0</v>
      </c>
      <c r="FF26" s="127" t="e">
        <f t="shared" si="24"/>
        <v>#REF!</v>
      </c>
      <c r="FG26" s="315"/>
      <c r="FH26" s="318">
        <f t="shared" si="25"/>
        <v>0</v>
      </c>
      <c r="FI26" s="128" t="e">
        <f t="shared" si="26"/>
        <v>#REF!</v>
      </c>
      <c r="FJ26" s="127" t="e">
        <f>AY26+BO26+CD26+CJ26+DB26+DG26</f>
        <v>#REF!</v>
      </c>
      <c r="FK26" s="130" t="e">
        <f t="shared" si="28"/>
        <v>#REF!</v>
      </c>
      <c r="FL26" s="128" t="e">
        <f t="shared" si="29"/>
        <v>#REF!</v>
      </c>
      <c r="FM26" s="134">
        <f>IF(AM26=0,0,IF((LOOKUP(LEN(AM26),#REF!,#REF!))="HS",(IF(LEFT($AQ26,1)="K","HP",IF(AT26="K","HP","HS"))),(LOOKUP(LEN(AM26),#REF!,#REF!))))</f>
        <v>0</v>
      </c>
      <c r="FN26" s="135" t="e">
        <f t="shared" si="30"/>
        <v>#REF!</v>
      </c>
      <c r="FO26" s="137" t="e">
        <f>ROUND(((SUMIF(#REF!,$AM26,#REF!)*((IF(AZ26="ks",AN26+(AO26*BA26),IF(AZ26="m2",(AN26+AO26)*BA26))))+(IF(AZ26="ks",AN26+(AO26*BA26),IF(AZ26="m2",(AN26+AO26)*BA26))*(1+AX26))-(IF(AZ26="ks",AN26+(AO26*BA26),IF(AZ26="m2",(AN26+AO26)*BA26))))+(IF(AM26&lt;&gt;0,(DH26*#REF!)+((DH26*(1+AX26))-DH26),0))+((SUMIF(#REF!,$AQ26,#REF!)*(SUMIF(#REF!,$AQ26,#REF!)*AP26*BA26))+((SUMIF(#REF!,$AQ26,#REF!)*AP26*BA26*(1+AX26))-(SUMIF(#REF!,$AQ26,#REF!)*AP26*BA26)))+(((AR26*BA26*AP26)*#REF!)+(((AR26*BA26*AP26)*(1+AX26))-(AR26*BA26*AP26)))+((SUMIF(#REF!,$AT26,#REF!)*(AV26*AS26*BA26))+((AV26*AS26*BA26*(1+AX26))-(AV26*AS26*BA26)))),0)*D26</f>
        <v>#REF!</v>
      </c>
      <c r="FP26" s="141">
        <f>IF(BC26=0,0,IF((LOOKUP(LEN(BC26),#REF!,#REF!))="HS",(IF(LEFT($BG26,1)="K","HP",IF(BJ26="K","HP","HS"))),(LOOKUP(LEN(BC26),#REF!,#REF!))))</f>
        <v>0</v>
      </c>
      <c r="FQ26" s="135" t="e">
        <f t="shared" si="31"/>
        <v>#REF!</v>
      </c>
      <c r="FR26" s="136" t="e">
        <f>ROUND(((SUMIF(#REF!,$BC26,#REF!)*((BD26+BE26)*BP26))+(((BD26+BE26)*BP26*(1+BN26))-((BD26+BE26)*BP26)))+(((SUMIF(#REF!,$BG26,#REF!))*(SUMIF(#REF!,$BG26,#REF!)*BF26*BP26))+((SUMIF(#REF!,$BG26,#REF!)*BF26*BP26*(1+BN26))-(SUMIF(#REF!,$BG26,#REF!)*BF26*BP26)))+(((BH26*BF26*BP26)*#REF!)+((BH26*BF26*BP26*(1+BN26))-(BH26*BF26*BP26)))+((SUMIF(#REF!,$BJ26,#REF!)*(BL26*BP26*BI26))+(((BL26*BP26*BI26)*(1+BN26))-(BL26*BP26*BI26))),0)*D26</f>
        <v>#REF!</v>
      </c>
      <c r="FS26" s="141">
        <f>IF(BR26=0,0,IF((LOOKUP(LEN(BR26),#REF!,#REF!))="HS",(IF(LEFT($BV26,1)="K","HP",IF(BY26="K","HP","HS"))),(LOOKUP(LEN(BR26),#REF!,#REF!))))</f>
        <v>0</v>
      </c>
      <c r="FT26" s="135" t="e">
        <f t="shared" si="32"/>
        <v>#REF!</v>
      </c>
      <c r="FU26" s="136" t="e">
        <f>ROUND((((SUMIF(#REF!,$BR26,#REF!)*((BS26+BT26)*CE26)))+(((BS26+BT26)*CE26*(1+CC26))-((BS26+BT26)*CE26)))+(((SUMIF(#REF!,$BV26,#REF!))*((SUMIF(#REF!,$BV26,#REF!)*BU26*CE26)))-((SUMIF(#REF!,$BV26,#REF!)*BU26*CE26*(1+CC26))-(SUMIF(#REF!,$BV26,#REF!)*BU26*CE26)))+(((BW26*BU26*CE26)*#REF!)+((BW26*BU26*CE26*(1+CC26))-(BW26*BU26*CE26)))+((SUMIF(#REF!,$BY26,#REF!)*(CA26*CE26*BX26))+((CA26*CE26*BX26*(1+CC26))-(CA26*CE26*BX26))),0)*D26</f>
        <v>#REF!</v>
      </c>
      <c r="FV26" s="138">
        <f t="shared" si="33"/>
        <v>0</v>
      </c>
      <c r="FW26" s="136">
        <f>ROUND(((DE26*(1+DF26))-DE26)+(IF(AM26=0,IF(CG26=0,IF(DE26&lt;&gt;0,DH26*#REF!,0)))),0)*D26</f>
        <v>0</v>
      </c>
      <c r="FX26" s="141">
        <f t="shared" si="34"/>
        <v>0</v>
      </c>
      <c r="FY26" s="136">
        <f>ROUND((((CG26*CH26)+((CG26*(1+CI26))-CG26))+(IF(CG26&lt;&gt;0,IF(AM26=0,((DH26*#REF!)+((DH26*(1+CI26))-DH26)),0)))),0)*D26</f>
        <v>0</v>
      </c>
      <c r="FZ26" s="141">
        <f t="shared" si="35"/>
        <v>0</v>
      </c>
      <c r="GA26" s="135">
        <f t="shared" si="36"/>
        <v>0</v>
      </c>
      <c r="GB26" s="136" t="e">
        <f>ROUND(((#REF!*(CL26+CM26+(CO26*DC26)+CP26+CQ26+CR26+CZ26))+(DB26-(CL26+CM26+(CO26*DC26)+CP26+CQ26+CR26+CZ26))),0)*D26</f>
        <v>#REF!</v>
      </c>
      <c r="GC26" s="139">
        <f t="shared" si="37"/>
        <v>0</v>
      </c>
      <c r="GD26" s="133"/>
      <c r="GE26" s="117"/>
      <c r="GF26" s="117"/>
      <c r="GG26" s="117"/>
      <c r="GH26" s="117"/>
      <c r="GI26" s="117"/>
      <c r="GJ26" s="118"/>
      <c r="GK26" s="118"/>
      <c r="GL26" s="140">
        <f>D26*T26</f>
        <v>0</v>
      </c>
    </row>
    <row r="27" spans="7:194" ht="14.25" thickBot="1" thickTop="1">
      <c r="G27" s="29"/>
      <c r="H27" s="29"/>
      <c r="I27" s="30"/>
      <c r="J27" s="30"/>
      <c r="K27" s="29"/>
      <c r="L27" s="29"/>
      <c r="M27" s="21"/>
      <c r="N27" s="21"/>
      <c r="O27" s="29"/>
      <c r="R27" s="68"/>
      <c r="S27" s="35"/>
      <c r="T27" s="35"/>
      <c r="U27" s="35"/>
      <c r="V27" s="718"/>
      <c r="W27" s="525" t="e">
        <f>SUMPRODUCT(S18:S26,D18:D26)</f>
        <v>#REF!</v>
      </c>
      <c r="X27" s="41"/>
      <c r="Y27" s="41"/>
      <c r="Z27" s="41"/>
      <c r="AA27" s="41"/>
      <c r="AB27" s="41"/>
      <c r="AC27" s="327"/>
      <c r="AD27" s="338"/>
      <c r="AE27" s="354"/>
      <c r="AF27" s="362"/>
      <c r="AG27" s="347"/>
      <c r="EX27" s="247"/>
      <c r="FE27" s="308">
        <f>SUM(FE18:FE26)</f>
        <v>19640</v>
      </c>
      <c r="FK27" s="308" t="e">
        <f>SUM(FK18:FK26)</f>
        <v>#REF!</v>
      </c>
      <c r="FL27" s="308" t="e">
        <f>SUM(FL18:FL26)</f>
        <v>#REF!</v>
      </c>
      <c r="GL27" s="523">
        <f>SUM(GL19:GL26)</f>
        <v>18255</v>
      </c>
    </row>
    <row r="28" spans="7:194" ht="13.5" thickTop="1">
      <c r="G28" s="29"/>
      <c r="H28" s="29"/>
      <c r="I28" s="30"/>
      <c r="J28" s="30"/>
      <c r="K28" s="29"/>
      <c r="L28" s="29"/>
      <c r="M28" s="21"/>
      <c r="N28" s="21"/>
      <c r="O28" s="29"/>
      <c r="R28" s="717"/>
      <c r="S28" s="524"/>
      <c r="T28" s="524"/>
      <c r="U28" s="524"/>
      <c r="V28" s="524"/>
      <c r="W28" s="525">
        <f>GL27</f>
        <v>18255</v>
      </c>
      <c r="X28" s="41"/>
      <c r="Y28" s="41"/>
      <c r="Z28" s="41"/>
      <c r="AA28" s="41"/>
      <c r="AB28" s="41"/>
      <c r="AC28" s="327"/>
      <c r="AD28" s="338"/>
      <c r="AE28" s="354"/>
      <c r="AF28" s="362"/>
      <c r="AG28" s="347"/>
      <c r="EX28" s="247"/>
      <c r="FE28" s="23"/>
      <c r="FK28" s="23"/>
      <c r="FL28" s="23"/>
      <c r="GL28" s="523"/>
    </row>
    <row r="29" spans="7:39" ht="12.75">
      <c r="G29" s="29"/>
      <c r="H29" s="29"/>
      <c r="I29" s="30"/>
      <c r="J29" s="30"/>
      <c r="K29" s="29"/>
      <c r="L29" s="29"/>
      <c r="M29" s="21"/>
      <c r="N29" s="21"/>
      <c r="O29" s="29"/>
      <c r="R29" s="314"/>
      <c r="S29" s="36"/>
      <c r="T29" s="36"/>
      <c r="U29" s="36"/>
      <c r="V29" s="36"/>
      <c r="W29" s="37" t="e">
        <f>SUMPRODUCT(D18:D26,U18:U26)</f>
        <v>#REF!</v>
      </c>
      <c r="X29" s="41"/>
      <c r="Y29" s="41"/>
      <c r="Z29" s="41"/>
      <c r="AA29" s="41"/>
      <c r="AB29" s="41"/>
      <c r="AC29" s="327"/>
      <c r="AD29" s="338"/>
      <c r="AE29" s="354"/>
      <c r="AF29" s="362"/>
      <c r="AG29" s="347"/>
      <c r="AM29" s="303"/>
    </row>
    <row r="30" spans="7:39" ht="13.5" thickBot="1">
      <c r="G30" s="29"/>
      <c r="H30" s="29"/>
      <c r="I30" s="30"/>
      <c r="J30" s="30"/>
      <c r="K30" s="29"/>
      <c r="L30" s="29"/>
      <c r="M30" s="21"/>
      <c r="N30" s="21"/>
      <c r="O30" s="29"/>
      <c r="R30" s="313"/>
      <c r="S30" s="38"/>
      <c r="T30" s="38"/>
      <c r="U30" s="38"/>
      <c r="V30" s="38"/>
      <c r="W30" s="39">
        <f>IF(FF12="NE",FF10,"")</f>
        <v>0</v>
      </c>
      <c r="X30" s="41"/>
      <c r="Y30" s="41"/>
      <c r="Z30" s="41"/>
      <c r="AA30" s="41"/>
      <c r="AB30" s="41"/>
      <c r="AC30" s="327"/>
      <c r="AD30" s="338"/>
      <c r="AE30" s="354"/>
      <c r="AF30" s="362"/>
      <c r="AG30" s="347"/>
      <c r="AM30" s="303"/>
    </row>
    <row r="31" spans="7:39" ht="13.5" thickBot="1">
      <c r="G31" s="29"/>
      <c r="H31" s="29"/>
      <c r="I31" s="30"/>
      <c r="J31" s="30"/>
      <c r="K31" s="29"/>
      <c r="L31" s="29"/>
      <c r="M31" s="21"/>
      <c r="N31" s="21"/>
      <c r="O31" s="29"/>
      <c r="R31" s="69"/>
      <c r="S31" s="24"/>
      <c r="T31" s="24"/>
      <c r="U31" s="24"/>
      <c r="V31" s="24"/>
      <c r="W31" s="25" t="e">
        <f>SUM(W27:W30)</f>
        <v>#REF!</v>
      </c>
      <c r="X31" s="41"/>
      <c r="Y31" s="41"/>
      <c r="Z31" s="41"/>
      <c r="AA31" s="41"/>
      <c r="AB31" s="41"/>
      <c r="AC31" s="327"/>
      <c r="AD31" s="338"/>
      <c r="AE31" s="354"/>
      <c r="AF31" s="362"/>
      <c r="AG31" s="347"/>
      <c r="AM31" s="303"/>
    </row>
    <row r="32" spans="7:33" ht="14.25" thickBot="1" thickTop="1">
      <c r="G32" s="29"/>
      <c r="H32" s="29"/>
      <c r="I32" s="30"/>
      <c r="J32" s="30"/>
      <c r="K32" s="29"/>
      <c r="L32" s="29"/>
      <c r="M32" s="21"/>
      <c r="N32" s="21"/>
      <c r="O32" s="29"/>
      <c r="R32" s="64"/>
      <c r="S32" s="40"/>
      <c r="T32" s="40"/>
      <c r="U32" s="40"/>
      <c r="V32" s="40"/>
      <c r="W32" s="41"/>
      <c r="X32" s="41"/>
      <c r="Y32" s="41"/>
      <c r="Z32" s="41"/>
      <c r="AA32" s="41"/>
      <c r="AB32" s="41"/>
      <c r="AC32" s="327"/>
      <c r="AD32" s="338"/>
      <c r="AE32" s="354"/>
      <c r="AF32" s="362"/>
      <c r="AG32" s="347"/>
    </row>
    <row r="33" spans="7:37" ht="14.25" thickBot="1" thickTop="1">
      <c r="G33" s="29"/>
      <c r="H33" s="29"/>
      <c r="I33" s="30"/>
      <c r="J33" s="30"/>
      <c r="K33" s="29"/>
      <c r="L33" s="29"/>
      <c r="M33" s="21"/>
      <c r="N33" s="21"/>
      <c r="O33" s="29"/>
      <c r="R33" s="70"/>
      <c r="S33" s="33"/>
      <c r="T33" s="33"/>
      <c r="U33" s="312">
        <v>0.19</v>
      </c>
      <c r="V33" s="312"/>
      <c r="W33" s="34" t="e">
        <f>ROUND(W31*(1+U33),1)</f>
        <v>#REF!</v>
      </c>
      <c r="X33" s="41"/>
      <c r="Y33" s="41"/>
      <c r="Z33" s="41"/>
      <c r="AA33" s="41"/>
      <c r="AB33" s="41"/>
      <c r="AC33" s="327"/>
      <c r="AD33" s="338"/>
      <c r="AE33" s="354"/>
      <c r="AF33" s="362"/>
      <c r="AG33" s="347"/>
      <c r="AJ33" s="152"/>
      <c r="AK33" s="152"/>
    </row>
    <row r="34" spans="1:37" ht="13.5" thickTop="1">
      <c r="A34" s="71"/>
      <c r="B34" s="71"/>
      <c r="C34" s="71"/>
      <c r="D34" s="72"/>
      <c r="E34" s="73"/>
      <c r="F34" s="74"/>
      <c r="G34" s="74"/>
      <c r="H34" s="74"/>
      <c r="I34" s="74"/>
      <c r="J34" s="74"/>
      <c r="K34" s="75"/>
      <c r="L34" s="75"/>
      <c r="M34" s="76"/>
      <c r="N34" s="76"/>
      <c r="O34" s="74"/>
      <c r="P34" s="76"/>
      <c r="Q34" s="76"/>
      <c r="R34" s="76"/>
      <c r="S34" s="77"/>
      <c r="T34" s="77"/>
      <c r="U34" s="78"/>
      <c r="V34" s="78"/>
      <c r="W34" s="79"/>
      <c r="X34" s="572"/>
      <c r="Y34" s="572"/>
      <c r="Z34" s="572"/>
      <c r="AA34" s="572"/>
      <c r="AB34" s="572"/>
      <c r="AC34" s="328"/>
      <c r="AD34" s="329"/>
      <c r="AE34" s="355"/>
      <c r="AF34" s="363"/>
      <c r="AG34" s="349"/>
      <c r="AJ34" s="152"/>
      <c r="AK34" s="152"/>
    </row>
    <row r="35" spans="1:37" ht="12.75">
      <c r="A35" s="71"/>
      <c r="B35" s="71"/>
      <c r="C35" s="71"/>
      <c r="D35" s="72"/>
      <c r="E35" s="73"/>
      <c r="F35" s="74"/>
      <c r="G35" s="74"/>
      <c r="H35" s="74"/>
      <c r="I35" s="74"/>
      <c r="J35" s="74"/>
      <c r="K35" s="75"/>
      <c r="L35" s="75"/>
      <c r="M35" s="76"/>
      <c r="N35" s="76"/>
      <c r="O35" s="74"/>
      <c r="P35" s="76"/>
      <c r="Q35" s="76"/>
      <c r="R35" s="76"/>
      <c r="S35" s="77"/>
      <c r="T35" s="77"/>
      <c r="U35" s="78"/>
      <c r="V35" s="78"/>
      <c r="W35" s="79"/>
      <c r="X35" s="572"/>
      <c r="Y35" s="572"/>
      <c r="Z35" s="572"/>
      <c r="AA35" s="572"/>
      <c r="AB35" s="572"/>
      <c r="AC35" s="328"/>
      <c r="AD35" s="329"/>
      <c r="AE35" s="355"/>
      <c r="AF35" s="363"/>
      <c r="AG35" s="349"/>
      <c r="AJ35" s="152"/>
      <c r="AK35" s="152"/>
    </row>
    <row r="36" spans="1:37" ht="12.75">
      <c r="A36" s="71"/>
      <c r="B36" s="71"/>
      <c r="C36" s="71"/>
      <c r="D36" s="72"/>
      <c r="E36" s="73"/>
      <c r="F36" s="74"/>
      <c r="G36" s="74"/>
      <c r="H36" s="74"/>
      <c r="I36" s="74"/>
      <c r="J36" s="74"/>
      <c r="K36" s="75"/>
      <c r="L36" s="75"/>
      <c r="M36" s="76"/>
      <c r="N36" s="76"/>
      <c r="O36" s="74"/>
      <c r="P36" s="76"/>
      <c r="Q36" s="76"/>
      <c r="R36" s="76"/>
      <c r="S36" s="77"/>
      <c r="T36" s="77"/>
      <c r="U36" s="78"/>
      <c r="V36" s="78"/>
      <c r="W36" s="92"/>
      <c r="X36" s="92"/>
      <c r="Y36" s="92"/>
      <c r="Z36" s="92"/>
      <c r="AA36" s="92"/>
      <c r="AB36" s="92"/>
      <c r="AC36" s="329"/>
      <c r="AD36" s="329"/>
      <c r="AE36" s="355"/>
      <c r="AF36" s="363"/>
      <c r="AG36" s="348"/>
      <c r="AJ36" s="152"/>
      <c r="AK36" s="152"/>
    </row>
    <row r="37" spans="1:193" ht="12.75">
      <c r="A37" s="71"/>
      <c r="B37" s="71"/>
      <c r="C37" s="71"/>
      <c r="D37" s="82"/>
      <c r="E37" s="83"/>
      <c r="F37" s="84"/>
      <c r="G37" s="84"/>
      <c r="H37" s="84"/>
      <c r="I37" s="84"/>
      <c r="J37" s="84"/>
      <c r="K37" s="85"/>
      <c r="L37" s="85"/>
      <c r="M37" s="86"/>
      <c r="N37" s="86"/>
      <c r="O37" s="84"/>
      <c r="P37" s="86"/>
      <c r="Q37" s="86"/>
      <c r="R37" s="86"/>
      <c r="S37" s="87"/>
      <c r="T37" s="78"/>
      <c r="U37" s="78"/>
      <c r="V37" s="80"/>
      <c r="W37" s="92"/>
      <c r="X37" s="92"/>
      <c r="Y37" s="92"/>
      <c r="Z37" s="92"/>
      <c r="AA37" s="92"/>
      <c r="AB37" s="92"/>
      <c r="AC37" s="329"/>
      <c r="AD37" s="355"/>
      <c r="AE37" s="363"/>
      <c r="AF37" s="348"/>
      <c r="AG37" s="22"/>
      <c r="AK37" s="154"/>
      <c r="AL37" s="302"/>
      <c r="AM37" s="94"/>
      <c r="AO37" s="154"/>
      <c r="AP37" s="278"/>
      <c r="AR37" s="280"/>
      <c r="AS37" s="278"/>
      <c r="AW37" s="279"/>
      <c r="AX37" s="250"/>
      <c r="AY37" s="245"/>
      <c r="BA37" s="280"/>
      <c r="BB37" s="278"/>
      <c r="BC37" s="248"/>
      <c r="BE37" s="280"/>
      <c r="BF37" s="278"/>
      <c r="BH37" s="280"/>
      <c r="BI37" s="278"/>
      <c r="BM37" s="280"/>
      <c r="BN37" s="245"/>
      <c r="BP37" s="280"/>
      <c r="BQ37" s="278"/>
      <c r="BR37" s="248"/>
      <c r="BT37" s="280"/>
      <c r="BU37" s="278"/>
      <c r="BW37" s="280"/>
      <c r="BX37" s="278"/>
      <c r="CB37" s="280"/>
      <c r="CC37" s="283"/>
      <c r="CD37" s="284"/>
      <c r="CE37" s="288"/>
      <c r="CF37" s="254"/>
      <c r="CG37" s="287"/>
      <c r="CH37" s="287"/>
      <c r="CI37" s="286"/>
      <c r="CJ37" s="285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54"/>
      <c r="CY37" s="286"/>
      <c r="CZ37" s="287"/>
      <c r="DA37" s="286"/>
      <c r="DB37" s="284"/>
      <c r="DC37" s="246"/>
      <c r="DD37" s="281"/>
      <c r="DE37" s="396"/>
      <c r="DF37" s="282"/>
      <c r="DG37" s="248"/>
      <c r="DH37" s="486"/>
      <c r="DI37" s="248"/>
      <c r="DK37" s="249"/>
      <c r="DL37" s="486"/>
      <c r="DM37" s="248"/>
      <c r="DO37" s="249"/>
      <c r="DP37" s="486"/>
      <c r="DQ37" s="248"/>
      <c r="DS37" s="249"/>
      <c r="DT37" s="486"/>
      <c r="DU37" s="248"/>
      <c r="DW37" s="249"/>
      <c r="DX37" s="486"/>
      <c r="DY37" s="248"/>
      <c r="EA37" s="249"/>
      <c r="EB37" s="486"/>
      <c r="EC37" s="248"/>
      <c r="EE37" s="249"/>
      <c r="EF37" s="486"/>
      <c r="EG37" s="248"/>
      <c r="EI37" s="249"/>
      <c r="EJ37" s="486"/>
      <c r="EK37" s="248"/>
      <c r="EM37" s="249"/>
      <c r="EN37" s="486"/>
      <c r="EO37" s="248"/>
      <c r="EQ37" s="249"/>
      <c r="ER37" s="486"/>
      <c r="ES37" s="248"/>
      <c r="EU37" s="249"/>
      <c r="EV37" s="250"/>
      <c r="EX37" s="247"/>
      <c r="EY37" s="248"/>
      <c r="FA37" s="251"/>
      <c r="FC37" s="250"/>
      <c r="FF37" s="248"/>
      <c r="FG37" s="250"/>
      <c r="FL37" s="252"/>
      <c r="GC37" s="93"/>
      <c r="GK37" s="45"/>
    </row>
    <row r="38" spans="1:193" ht="12.75">
      <c r="A38" s="71"/>
      <c r="B38" s="71"/>
      <c r="C38" s="71"/>
      <c r="D38" s="82"/>
      <c r="E38" s="83"/>
      <c r="F38" s="84"/>
      <c r="G38" s="84"/>
      <c r="H38" s="84"/>
      <c r="I38" s="84"/>
      <c r="J38" s="84"/>
      <c r="K38" s="85"/>
      <c r="L38" s="85"/>
      <c r="M38" s="86"/>
      <c r="N38" s="86"/>
      <c r="O38" s="84"/>
      <c r="P38" s="86"/>
      <c r="Q38" s="86"/>
      <c r="R38" s="86"/>
      <c r="S38" s="87"/>
      <c r="T38" s="78"/>
      <c r="U38" s="78"/>
      <c r="V38" s="80"/>
      <c r="W38" s="92"/>
      <c r="X38" s="92"/>
      <c r="Y38" s="92"/>
      <c r="Z38" s="92"/>
      <c r="AA38" s="92"/>
      <c r="AB38" s="92"/>
      <c r="AC38" s="329"/>
      <c r="AD38" s="355"/>
      <c r="AE38" s="363"/>
      <c r="AF38" s="348"/>
      <c r="AG38" s="22"/>
      <c r="AK38" s="154"/>
      <c r="AL38" s="302"/>
      <c r="AM38" s="94"/>
      <c r="AO38" s="154"/>
      <c r="AP38" s="278"/>
      <c r="AR38" s="280"/>
      <c r="AS38" s="278"/>
      <c r="AW38" s="279"/>
      <c r="AX38" s="250"/>
      <c r="AY38" s="245"/>
      <c r="BA38" s="280"/>
      <c r="BB38" s="278"/>
      <c r="BC38" s="248"/>
      <c r="BE38" s="280"/>
      <c r="BF38" s="278"/>
      <c r="BH38" s="280"/>
      <c r="BI38" s="278"/>
      <c r="BM38" s="280"/>
      <c r="BN38" s="245"/>
      <c r="BP38" s="280"/>
      <c r="BQ38" s="278"/>
      <c r="BR38" s="248"/>
      <c r="BT38" s="280"/>
      <c r="BU38" s="278"/>
      <c r="BW38" s="280"/>
      <c r="BX38" s="278"/>
      <c r="CB38" s="280"/>
      <c r="CC38" s="283"/>
      <c r="CD38" s="284"/>
      <c r="CE38" s="288"/>
      <c r="CF38" s="254"/>
      <c r="CG38" s="287"/>
      <c r="CH38" s="287"/>
      <c r="CI38" s="286"/>
      <c r="CJ38" s="285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86"/>
      <c r="CZ38" s="287"/>
      <c r="DA38" s="286"/>
      <c r="DB38" s="284"/>
      <c r="DC38" s="246"/>
      <c r="DD38" s="281"/>
      <c r="DE38" s="396"/>
      <c r="DF38" s="282"/>
      <c r="DG38" s="248"/>
      <c r="DH38" s="486"/>
      <c r="DI38" s="248"/>
      <c r="DK38" s="249"/>
      <c r="DL38" s="486"/>
      <c r="DM38" s="248"/>
      <c r="DO38" s="249"/>
      <c r="DP38" s="486"/>
      <c r="DQ38" s="248"/>
      <c r="DS38" s="249"/>
      <c r="DT38" s="486"/>
      <c r="DU38" s="248"/>
      <c r="DW38" s="249"/>
      <c r="DX38" s="486"/>
      <c r="DY38" s="248"/>
      <c r="EA38" s="249"/>
      <c r="EB38" s="486"/>
      <c r="EC38" s="248"/>
      <c r="EE38" s="249"/>
      <c r="EF38" s="486"/>
      <c r="EG38" s="248"/>
      <c r="EI38" s="249"/>
      <c r="EJ38" s="486"/>
      <c r="EK38" s="248"/>
      <c r="EM38" s="249"/>
      <c r="EN38" s="486"/>
      <c r="EO38" s="248"/>
      <c r="EQ38" s="249"/>
      <c r="ER38" s="486"/>
      <c r="ES38" s="248"/>
      <c r="EU38" s="249"/>
      <c r="EV38" s="250"/>
      <c r="EX38" s="247"/>
      <c r="EY38" s="248"/>
      <c r="FA38" s="251"/>
      <c r="FC38" s="250"/>
      <c r="FF38" s="248"/>
      <c r="FG38" s="250"/>
      <c r="FL38" s="252"/>
      <c r="GC38" s="93"/>
      <c r="GK38" s="45"/>
    </row>
    <row r="39" spans="1:194" ht="12.75">
      <c r="A39" s="88"/>
      <c r="B39" s="88"/>
      <c r="C39" s="88"/>
      <c r="D39" s="74"/>
      <c r="E39" s="73"/>
      <c r="F39" s="74"/>
      <c r="G39" s="74"/>
      <c r="H39" s="74"/>
      <c r="I39" s="74"/>
      <c r="J39" s="74"/>
      <c r="K39" s="89"/>
      <c r="L39" s="89"/>
      <c r="M39" s="76"/>
      <c r="N39" s="565"/>
      <c r="O39" s="74"/>
      <c r="P39" s="76"/>
      <c r="Q39" s="76"/>
      <c r="R39" s="76"/>
      <c r="S39" s="77"/>
      <c r="T39" s="77"/>
      <c r="U39" s="78"/>
      <c r="V39" s="78"/>
      <c r="W39" s="92"/>
      <c r="X39" s="92"/>
      <c r="Y39" s="92"/>
      <c r="Z39" s="92"/>
      <c r="AA39" s="92"/>
      <c r="AB39" s="92"/>
      <c r="AC39" s="80"/>
      <c r="AD39" s="329"/>
      <c r="AE39" s="329"/>
      <c r="AF39" s="355"/>
      <c r="AG39" s="363"/>
      <c r="AH39" s="348"/>
      <c r="AL39" s="22"/>
      <c r="AM39" s="154"/>
      <c r="AN39" s="302"/>
      <c r="AP39" s="94"/>
      <c r="AQ39" s="154"/>
      <c r="AS39" s="278"/>
      <c r="AT39" s="280"/>
      <c r="AX39" s="278"/>
      <c r="AY39" s="279"/>
      <c r="AZ39" s="250"/>
      <c r="BB39" s="245"/>
      <c r="BC39" s="280"/>
      <c r="BD39" s="278"/>
      <c r="BF39" s="248"/>
      <c r="BG39" s="280"/>
      <c r="BI39" s="278"/>
      <c r="BJ39" s="280"/>
      <c r="BN39" s="278"/>
      <c r="BO39" s="280"/>
      <c r="BQ39" s="245"/>
      <c r="BR39" s="280"/>
      <c r="BS39" s="278"/>
      <c r="BU39" s="248"/>
      <c r="BV39" s="280"/>
      <c r="BX39" s="278"/>
      <c r="BY39" s="280"/>
      <c r="CC39" s="278"/>
      <c r="CD39" s="280"/>
      <c r="CE39" s="283"/>
      <c r="CF39" s="284"/>
      <c r="CG39" s="288"/>
      <c r="CH39" s="254"/>
      <c r="CI39" s="287"/>
      <c r="CJ39" s="287"/>
      <c r="CK39" s="286"/>
      <c r="CL39" s="285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86"/>
      <c r="DB39" s="287"/>
      <c r="DC39" s="286"/>
      <c r="DD39" s="284"/>
      <c r="DE39" s="246"/>
      <c r="DF39" s="281"/>
      <c r="DG39" s="396"/>
      <c r="DH39" s="282"/>
      <c r="DI39" s="248"/>
      <c r="DJ39" s="486"/>
      <c r="DL39" s="248"/>
      <c r="DM39" s="249"/>
      <c r="DN39" s="486"/>
      <c r="DP39" s="248"/>
      <c r="DQ39" s="249"/>
      <c r="DR39" s="486"/>
      <c r="DT39" s="248"/>
      <c r="DU39" s="249"/>
      <c r="DV39" s="486"/>
      <c r="DX39" s="248"/>
      <c r="DY39" s="249"/>
      <c r="DZ39" s="486"/>
      <c r="EB39" s="248"/>
      <c r="EC39" s="249"/>
      <c r="ED39" s="486"/>
      <c r="EF39" s="248"/>
      <c r="EG39" s="249"/>
      <c r="EH39" s="486"/>
      <c r="EJ39" s="248"/>
      <c r="EK39" s="249"/>
      <c r="EL39" s="486"/>
      <c r="EN39" s="248"/>
      <c r="EO39" s="249"/>
      <c r="EP39" s="486"/>
      <c r="ER39" s="248"/>
      <c r="ES39" s="249"/>
      <c r="ET39" s="486"/>
      <c r="EV39" s="248"/>
      <c r="EW39" s="249"/>
      <c r="EY39" s="250"/>
      <c r="EZ39" s="247"/>
      <c r="FB39" s="248"/>
      <c r="FD39" s="251"/>
      <c r="FG39" s="250"/>
      <c r="FH39" s="248"/>
      <c r="FM39" s="250"/>
      <c r="GD39" s="252"/>
      <c r="GL39" s="93"/>
    </row>
    <row r="40" spans="1:194" ht="12.75">
      <c r="A40" s="90"/>
      <c r="B40" s="90"/>
      <c r="C40" s="90"/>
      <c r="D40" s="74"/>
      <c r="E40" s="73"/>
      <c r="F40" s="74"/>
      <c r="G40" s="74"/>
      <c r="H40" s="74"/>
      <c r="I40" s="74"/>
      <c r="J40" s="74"/>
      <c r="K40" s="89"/>
      <c r="L40" s="89"/>
      <c r="M40" s="76"/>
      <c r="N40" s="565"/>
      <c r="O40" s="74"/>
      <c r="P40" s="76"/>
      <c r="Q40" s="76"/>
      <c r="R40" s="76"/>
      <c r="S40" s="77"/>
      <c r="T40" s="77"/>
      <c r="U40" s="78"/>
      <c r="V40" s="78"/>
      <c r="W40" s="92"/>
      <c r="X40" s="92"/>
      <c r="Y40" s="92"/>
      <c r="Z40" s="92"/>
      <c r="AA40" s="92"/>
      <c r="AB40" s="92"/>
      <c r="AC40" s="80"/>
      <c r="AD40" s="329"/>
      <c r="AE40" s="329"/>
      <c r="AF40" s="355"/>
      <c r="AG40" s="363"/>
      <c r="AH40" s="348"/>
      <c r="AL40" s="22"/>
      <c r="AM40" s="154"/>
      <c r="AN40" s="302"/>
      <c r="AP40" s="94"/>
      <c r="AQ40" s="154"/>
      <c r="AS40" s="278"/>
      <c r="AT40" s="280"/>
      <c r="AX40" s="278"/>
      <c r="AY40" s="279"/>
      <c r="AZ40" s="250"/>
      <c r="BB40" s="245"/>
      <c r="BC40" s="280"/>
      <c r="BD40" s="278"/>
      <c r="BF40" s="248"/>
      <c r="BG40" s="280"/>
      <c r="BI40" s="278"/>
      <c r="BJ40" s="280"/>
      <c r="BN40" s="278"/>
      <c r="BO40" s="280"/>
      <c r="BQ40" s="245"/>
      <c r="BR40" s="280"/>
      <c r="BS40" s="278"/>
      <c r="BU40" s="248"/>
      <c r="BV40" s="280"/>
      <c r="BX40" s="278"/>
      <c r="BY40" s="280"/>
      <c r="CC40" s="278"/>
      <c r="CD40" s="280"/>
      <c r="CE40" s="283"/>
      <c r="CF40" s="284"/>
      <c r="CG40" s="288"/>
      <c r="CH40" s="254"/>
      <c r="CI40" s="287"/>
      <c r="CJ40" s="287"/>
      <c r="CK40" s="286"/>
      <c r="CL40" s="285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86"/>
      <c r="DB40" s="287"/>
      <c r="DC40" s="286"/>
      <c r="DD40" s="284"/>
      <c r="DE40" s="246"/>
      <c r="DF40" s="281"/>
      <c r="DG40" s="396"/>
      <c r="DH40" s="282"/>
      <c r="DI40" s="248"/>
      <c r="DJ40" s="486"/>
      <c r="DL40" s="248"/>
      <c r="DM40" s="249"/>
      <c r="DN40" s="486"/>
      <c r="DP40" s="248"/>
      <c r="DQ40" s="249"/>
      <c r="DR40" s="486"/>
      <c r="DT40" s="248"/>
      <c r="DU40" s="249"/>
      <c r="DV40" s="486"/>
      <c r="DX40" s="248"/>
      <c r="DY40" s="249"/>
      <c r="DZ40" s="486"/>
      <c r="EB40" s="248"/>
      <c r="EC40" s="249"/>
      <c r="ED40" s="486"/>
      <c r="EF40" s="248"/>
      <c r="EG40" s="249"/>
      <c r="EH40" s="486"/>
      <c r="EJ40" s="248"/>
      <c r="EK40" s="249"/>
      <c r="EL40" s="486"/>
      <c r="EN40" s="248"/>
      <c r="EO40" s="249"/>
      <c r="EP40" s="486"/>
      <c r="ER40" s="248"/>
      <c r="ES40" s="249"/>
      <c r="ET40" s="486"/>
      <c r="EV40" s="248"/>
      <c r="EW40" s="249"/>
      <c r="EY40" s="250"/>
      <c r="EZ40" s="247"/>
      <c r="FB40" s="248"/>
      <c r="FD40" s="251"/>
      <c r="FG40" s="250"/>
      <c r="FH40" s="248"/>
      <c r="FM40" s="250"/>
      <c r="GD40" s="252"/>
      <c r="GL40" s="93"/>
    </row>
    <row r="41" spans="1:194" ht="12.75">
      <c r="A41" s="90"/>
      <c r="B41" s="90"/>
      <c r="C41" s="90"/>
      <c r="D41" s="74"/>
      <c r="E41" s="73"/>
      <c r="F41" s="74"/>
      <c r="G41" s="74"/>
      <c r="H41" s="74"/>
      <c r="I41" s="74"/>
      <c r="J41" s="74"/>
      <c r="K41" s="89"/>
      <c r="L41" s="89"/>
      <c r="M41" s="76"/>
      <c r="N41" s="565"/>
      <c r="O41" s="74"/>
      <c r="P41" s="76"/>
      <c r="Q41" s="76"/>
      <c r="R41" s="76"/>
      <c r="S41" s="77"/>
      <c r="T41" s="77"/>
      <c r="U41" s="78"/>
      <c r="V41" s="78"/>
      <c r="W41" s="92"/>
      <c r="X41" s="92"/>
      <c r="Y41" s="92"/>
      <c r="Z41" s="92"/>
      <c r="AA41" s="92"/>
      <c r="AB41" s="92"/>
      <c r="AC41" s="80"/>
      <c r="AD41" s="329"/>
      <c r="AE41" s="329"/>
      <c r="AF41" s="355"/>
      <c r="AG41" s="363"/>
      <c r="AH41" s="348"/>
      <c r="AL41" s="22"/>
      <c r="AM41" s="154"/>
      <c r="AN41" s="302"/>
      <c r="AP41" s="94"/>
      <c r="AQ41" s="154"/>
      <c r="AS41" s="278"/>
      <c r="AT41" s="280"/>
      <c r="AX41" s="278"/>
      <c r="AY41" s="279"/>
      <c r="AZ41" s="250"/>
      <c r="BB41" s="245"/>
      <c r="BC41" s="280"/>
      <c r="BD41" s="278"/>
      <c r="BF41" s="248"/>
      <c r="BG41" s="280"/>
      <c r="BI41" s="278"/>
      <c r="BJ41" s="280"/>
      <c r="BN41" s="278"/>
      <c r="BO41" s="280"/>
      <c r="BQ41" s="245"/>
      <c r="BR41" s="280"/>
      <c r="BS41" s="278"/>
      <c r="BU41" s="248"/>
      <c r="BV41" s="280"/>
      <c r="BX41" s="278"/>
      <c r="BY41" s="280"/>
      <c r="CC41" s="278"/>
      <c r="CD41" s="280"/>
      <c r="CE41" s="283"/>
      <c r="CF41" s="284"/>
      <c r="CG41" s="288"/>
      <c r="CH41" s="254"/>
      <c r="CI41" s="287"/>
      <c r="CJ41" s="287"/>
      <c r="CK41" s="286"/>
      <c r="CL41" s="285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86"/>
      <c r="DB41" s="287"/>
      <c r="DC41" s="286"/>
      <c r="DD41" s="284"/>
      <c r="DE41" s="246"/>
      <c r="DF41" s="281"/>
      <c r="DG41" s="396"/>
      <c r="DH41" s="282"/>
      <c r="DI41" s="248"/>
      <c r="DJ41" s="486"/>
      <c r="DL41" s="248"/>
      <c r="DM41" s="249"/>
      <c r="DN41" s="486"/>
      <c r="DP41" s="248"/>
      <c r="DQ41" s="249"/>
      <c r="DR41" s="486"/>
      <c r="DT41" s="248"/>
      <c r="DU41" s="249"/>
      <c r="DV41" s="486"/>
      <c r="DX41" s="248"/>
      <c r="DY41" s="249"/>
      <c r="DZ41" s="486"/>
      <c r="EB41" s="248"/>
      <c r="EC41" s="249"/>
      <c r="ED41" s="486"/>
      <c r="EF41" s="248"/>
      <c r="EG41" s="249"/>
      <c r="EH41" s="486"/>
      <c r="EJ41" s="248"/>
      <c r="EK41" s="249"/>
      <c r="EL41" s="486"/>
      <c r="EN41" s="248"/>
      <c r="EO41" s="249"/>
      <c r="EP41" s="486"/>
      <c r="ER41" s="248"/>
      <c r="ES41" s="249"/>
      <c r="ET41" s="486"/>
      <c r="EV41" s="248"/>
      <c r="EW41" s="249"/>
      <c r="EY41" s="250"/>
      <c r="EZ41" s="247"/>
      <c r="FB41" s="248"/>
      <c r="FD41" s="251"/>
      <c r="FG41" s="250"/>
      <c r="FH41" s="248"/>
      <c r="FM41" s="250"/>
      <c r="GD41" s="252"/>
      <c r="GL41" s="93"/>
    </row>
    <row r="42" spans="1:194" ht="12.75">
      <c r="A42" s="88"/>
      <c r="B42" s="88"/>
      <c r="C42" s="88"/>
      <c r="D42" s="72"/>
      <c r="E42" s="73"/>
      <c r="F42" s="74"/>
      <c r="G42" s="74"/>
      <c r="H42" s="74"/>
      <c r="I42" s="74"/>
      <c r="J42" s="74"/>
      <c r="K42" s="89"/>
      <c r="L42" s="89"/>
      <c r="M42" s="76"/>
      <c r="N42" s="565"/>
      <c r="O42" s="74"/>
      <c r="P42" s="76"/>
      <c r="Q42" s="76"/>
      <c r="R42" s="76"/>
      <c r="S42" s="77"/>
      <c r="T42" s="77"/>
      <c r="U42" s="78"/>
      <c r="V42" s="78"/>
      <c r="W42" s="92"/>
      <c r="X42" s="92"/>
      <c r="Y42" s="92"/>
      <c r="Z42" s="92"/>
      <c r="AA42" s="92"/>
      <c r="AB42" s="92"/>
      <c r="AC42" s="80"/>
      <c r="AD42" s="329"/>
      <c r="AE42" s="329"/>
      <c r="AF42" s="355"/>
      <c r="AG42" s="363"/>
      <c r="AH42" s="348"/>
      <c r="AL42" s="22"/>
      <c r="AM42" s="154"/>
      <c r="AN42" s="302"/>
      <c r="AP42" s="94"/>
      <c r="AQ42" s="154"/>
      <c r="AS42" s="278"/>
      <c r="AT42" s="280"/>
      <c r="AX42" s="278"/>
      <c r="AY42" s="279"/>
      <c r="AZ42" s="250"/>
      <c r="BB42" s="245"/>
      <c r="BC42" s="280"/>
      <c r="BD42" s="278"/>
      <c r="BF42" s="248"/>
      <c r="BG42" s="280"/>
      <c r="BI42" s="278"/>
      <c r="BJ42" s="280"/>
      <c r="BN42" s="278"/>
      <c r="BO42" s="280"/>
      <c r="BQ42" s="245"/>
      <c r="BR42" s="280"/>
      <c r="BS42" s="278"/>
      <c r="BU42" s="248"/>
      <c r="BV42" s="280"/>
      <c r="BX42" s="278"/>
      <c r="BY42" s="280"/>
      <c r="CC42" s="278"/>
      <c r="CD42" s="280"/>
      <c r="CE42" s="283"/>
      <c r="CF42" s="284"/>
      <c r="CG42" s="288"/>
      <c r="CH42" s="254"/>
      <c r="CI42" s="287"/>
      <c r="CJ42" s="287"/>
      <c r="CK42" s="286"/>
      <c r="CL42" s="285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86"/>
      <c r="DB42" s="287"/>
      <c r="DC42" s="286"/>
      <c r="DD42" s="284"/>
      <c r="DE42" s="246"/>
      <c r="DF42" s="281"/>
      <c r="DG42" s="396"/>
      <c r="DH42" s="282"/>
      <c r="DI42" s="248"/>
      <c r="DJ42" s="486"/>
      <c r="DL42" s="248"/>
      <c r="DM42" s="249"/>
      <c r="DN42" s="486"/>
      <c r="DP42" s="248"/>
      <c r="DQ42" s="249"/>
      <c r="DR42" s="486"/>
      <c r="DT42" s="248"/>
      <c r="DU42" s="249"/>
      <c r="DV42" s="486"/>
      <c r="DX42" s="248"/>
      <c r="DY42" s="249"/>
      <c r="DZ42" s="486"/>
      <c r="EB42" s="248"/>
      <c r="EC42" s="249"/>
      <c r="ED42" s="486"/>
      <c r="EF42" s="248"/>
      <c r="EG42" s="249"/>
      <c r="EH42" s="486"/>
      <c r="EJ42" s="248"/>
      <c r="EK42" s="249"/>
      <c r="EL42" s="486"/>
      <c r="EN42" s="248"/>
      <c r="EO42" s="249"/>
      <c r="EP42" s="486"/>
      <c r="ER42" s="248"/>
      <c r="ES42" s="249"/>
      <c r="ET42" s="486"/>
      <c r="EV42" s="248"/>
      <c r="EW42" s="249"/>
      <c r="EY42" s="250"/>
      <c r="EZ42" s="247"/>
      <c r="FB42" s="248"/>
      <c r="FD42" s="251"/>
      <c r="FG42" s="250"/>
      <c r="FH42" s="248"/>
      <c r="FM42" s="250"/>
      <c r="GD42" s="252"/>
      <c r="GL42" s="93"/>
    </row>
    <row r="43" spans="1:193" ht="12.75">
      <c r="A43" s="88"/>
      <c r="B43" s="88"/>
      <c r="C43" s="88"/>
      <c r="D43" s="72"/>
      <c r="E43" s="73"/>
      <c r="F43" s="74"/>
      <c r="G43" s="74"/>
      <c r="H43" s="74"/>
      <c r="I43" s="74"/>
      <c r="J43" s="74"/>
      <c r="K43" s="89"/>
      <c r="L43" s="89"/>
      <c r="M43" s="76"/>
      <c r="N43" s="76"/>
      <c r="O43" s="74"/>
      <c r="P43" s="76"/>
      <c r="Q43" s="76"/>
      <c r="R43" s="76"/>
      <c r="S43" s="77"/>
      <c r="T43" s="78"/>
      <c r="U43" s="78"/>
      <c r="V43" s="80"/>
      <c r="W43" s="92"/>
      <c r="X43" s="92"/>
      <c r="Y43" s="92"/>
      <c r="Z43" s="92"/>
      <c r="AA43" s="92"/>
      <c r="AB43" s="92"/>
      <c r="AC43" s="329"/>
      <c r="AD43" s="355"/>
      <c r="AE43" s="363"/>
      <c r="AF43" s="348"/>
      <c r="AG43" s="22"/>
      <c r="AK43" s="154"/>
      <c r="AL43" s="302"/>
      <c r="AM43" s="94"/>
      <c r="AO43" s="154"/>
      <c r="AP43" s="278"/>
      <c r="AR43" s="280"/>
      <c r="AS43" s="278"/>
      <c r="AW43" s="289"/>
      <c r="AX43" s="283"/>
      <c r="AY43" s="245"/>
      <c r="BA43" s="280"/>
      <c r="BB43" s="278"/>
      <c r="BC43" s="248"/>
      <c r="BE43" s="280"/>
      <c r="BF43" s="278"/>
      <c r="BH43" s="280"/>
      <c r="BI43" s="278"/>
      <c r="BM43" s="280"/>
      <c r="BN43" s="283"/>
      <c r="BP43" s="280"/>
      <c r="BQ43" s="278"/>
      <c r="BR43" s="248"/>
      <c r="BT43" s="280"/>
      <c r="BU43" s="278"/>
      <c r="BW43" s="280"/>
      <c r="BX43" s="278"/>
      <c r="CB43" s="280"/>
      <c r="CC43" s="283"/>
      <c r="CE43" s="278"/>
      <c r="CF43" s="248"/>
      <c r="CG43" s="253"/>
      <c r="CI43" s="250"/>
      <c r="CJ43" s="247"/>
      <c r="CK43" s="248"/>
      <c r="CY43" s="250"/>
      <c r="CZ43" s="253"/>
      <c r="DA43" s="250"/>
      <c r="DB43" s="245"/>
      <c r="DC43" s="246"/>
      <c r="DD43" s="281"/>
      <c r="DE43" s="396"/>
      <c r="DF43" s="282"/>
      <c r="DG43" s="248"/>
      <c r="DH43" s="486"/>
      <c r="DI43" s="248"/>
      <c r="DK43" s="249"/>
      <c r="DL43" s="486"/>
      <c r="DM43" s="248"/>
      <c r="DO43" s="249"/>
      <c r="DP43" s="486"/>
      <c r="DQ43" s="248"/>
      <c r="DS43" s="249"/>
      <c r="DT43" s="486"/>
      <c r="DU43" s="248"/>
      <c r="DW43" s="249"/>
      <c r="DX43" s="486"/>
      <c r="DY43" s="248"/>
      <c r="EA43" s="249"/>
      <c r="EB43" s="486"/>
      <c r="EC43" s="248"/>
      <c r="EE43" s="249"/>
      <c r="EF43" s="486"/>
      <c r="EG43" s="248"/>
      <c r="EI43" s="249"/>
      <c r="EJ43" s="486"/>
      <c r="EK43" s="248"/>
      <c r="EM43" s="249"/>
      <c r="EN43" s="486"/>
      <c r="EO43" s="248"/>
      <c r="EQ43" s="249"/>
      <c r="ER43" s="486"/>
      <c r="ES43" s="248"/>
      <c r="EU43" s="249"/>
      <c r="EV43" s="250"/>
      <c r="EX43" s="247"/>
      <c r="EY43" s="248"/>
      <c r="FA43" s="251"/>
      <c r="FC43" s="250"/>
      <c r="FF43" s="248"/>
      <c r="FG43" s="250"/>
      <c r="FL43" s="252"/>
      <c r="GC43" s="93"/>
      <c r="GK43" s="45"/>
    </row>
    <row r="44" spans="1:193" ht="12.75">
      <c r="A44" s="88"/>
      <c r="B44" s="88"/>
      <c r="C44" s="88"/>
      <c r="D44" s="72"/>
      <c r="E44" s="73"/>
      <c r="F44" s="74"/>
      <c r="G44" s="74"/>
      <c r="H44" s="74"/>
      <c r="I44" s="74"/>
      <c r="J44" s="74"/>
      <c r="K44" s="89"/>
      <c r="L44" s="89"/>
      <c r="M44" s="76"/>
      <c r="N44" s="76"/>
      <c r="O44" s="74"/>
      <c r="P44" s="76"/>
      <c r="Q44" s="76"/>
      <c r="R44" s="76"/>
      <c r="S44" s="77"/>
      <c r="T44" s="78"/>
      <c r="U44" s="78"/>
      <c r="V44" s="80"/>
      <c r="W44" s="92"/>
      <c r="X44" s="92"/>
      <c r="Y44" s="92"/>
      <c r="Z44" s="92"/>
      <c r="AA44" s="92"/>
      <c r="AB44" s="92"/>
      <c r="AC44" s="329"/>
      <c r="AD44" s="355"/>
      <c r="AE44" s="363"/>
      <c r="AF44" s="348"/>
      <c r="AG44" s="22"/>
      <c r="AK44" s="154"/>
      <c r="AL44" s="302"/>
      <c r="AM44" s="94"/>
      <c r="AO44" s="154"/>
      <c r="AP44" s="278"/>
      <c r="AR44" s="280"/>
      <c r="AS44" s="278"/>
      <c r="AW44" s="289"/>
      <c r="AX44" s="283"/>
      <c r="AY44" s="245"/>
      <c r="BA44" s="280"/>
      <c r="BB44" s="278"/>
      <c r="BC44" s="248"/>
      <c r="BE44" s="280"/>
      <c r="BF44" s="278"/>
      <c r="BH44" s="280"/>
      <c r="BI44" s="278"/>
      <c r="BM44" s="280"/>
      <c r="BN44" s="283"/>
      <c r="BP44" s="280"/>
      <c r="BQ44" s="278"/>
      <c r="BR44" s="248"/>
      <c r="BT44" s="280"/>
      <c r="BU44" s="278"/>
      <c r="BW44" s="280"/>
      <c r="BX44" s="278"/>
      <c r="CB44" s="280"/>
      <c r="CC44" s="283"/>
      <c r="CE44" s="278"/>
      <c r="CF44" s="248"/>
      <c r="CG44" s="253"/>
      <c r="CI44" s="250"/>
      <c r="CJ44" s="247"/>
      <c r="CK44" s="248"/>
      <c r="CY44" s="250"/>
      <c r="CZ44" s="253"/>
      <c r="DA44" s="250"/>
      <c r="DB44" s="245"/>
      <c r="DC44" s="246"/>
      <c r="DD44" s="281"/>
      <c r="DE44" s="396"/>
      <c r="DF44" s="282"/>
      <c r="DG44" s="248"/>
      <c r="DH44" s="486"/>
      <c r="DI44" s="248"/>
      <c r="DK44" s="249"/>
      <c r="DL44" s="486"/>
      <c r="DM44" s="248"/>
      <c r="DO44" s="249"/>
      <c r="DP44" s="486"/>
      <c r="DQ44" s="248"/>
      <c r="DS44" s="249"/>
      <c r="DT44" s="486"/>
      <c r="DU44" s="248"/>
      <c r="DW44" s="249"/>
      <c r="DX44" s="486"/>
      <c r="DY44" s="248"/>
      <c r="EA44" s="249"/>
      <c r="EB44" s="486"/>
      <c r="EC44" s="248"/>
      <c r="EE44" s="249"/>
      <c r="EF44" s="486"/>
      <c r="EG44" s="248"/>
      <c r="EI44" s="249"/>
      <c r="EJ44" s="486"/>
      <c r="EK44" s="248"/>
      <c r="EM44" s="249"/>
      <c r="EN44" s="486"/>
      <c r="EO44" s="248"/>
      <c r="EQ44" s="249"/>
      <c r="ER44" s="486"/>
      <c r="ES44" s="248"/>
      <c r="EU44" s="249"/>
      <c r="EV44" s="250"/>
      <c r="EX44" s="247"/>
      <c r="EY44" s="248"/>
      <c r="FA44" s="251"/>
      <c r="FC44" s="250"/>
      <c r="FF44" s="248"/>
      <c r="FG44" s="250"/>
      <c r="FL44" s="252"/>
      <c r="GC44" s="93"/>
      <c r="GK44" s="45"/>
    </row>
    <row r="45" spans="1:193" ht="12.75">
      <c r="A45" s="73"/>
      <c r="B45" s="73"/>
      <c r="C45" s="73"/>
      <c r="D45" s="72"/>
      <c r="E45" s="73"/>
      <c r="F45" s="74"/>
      <c r="G45" s="74"/>
      <c r="H45" s="74"/>
      <c r="I45" s="74"/>
      <c r="J45" s="74"/>
      <c r="K45" s="89"/>
      <c r="L45" s="89"/>
      <c r="M45" s="76"/>
      <c r="N45" s="76"/>
      <c r="O45" s="74"/>
      <c r="P45" s="76"/>
      <c r="Q45" s="76"/>
      <c r="R45" s="76"/>
      <c r="S45" s="77"/>
      <c r="T45" s="78"/>
      <c r="U45" s="78"/>
      <c r="V45" s="80"/>
      <c r="W45" s="92"/>
      <c r="X45" s="92"/>
      <c r="Y45" s="92"/>
      <c r="Z45" s="92"/>
      <c r="AA45" s="92"/>
      <c r="AB45" s="92"/>
      <c r="AC45" s="329"/>
      <c r="AD45" s="355"/>
      <c r="AE45" s="363"/>
      <c r="AF45" s="348"/>
      <c r="AG45" s="22"/>
      <c r="AK45" s="154"/>
      <c r="AL45" s="302"/>
      <c r="AM45" s="94"/>
      <c r="AO45" s="154"/>
      <c r="AP45" s="278"/>
      <c r="AR45" s="280"/>
      <c r="AS45" s="278"/>
      <c r="AW45" s="289"/>
      <c r="AX45" s="283"/>
      <c r="AY45" s="245"/>
      <c r="BA45" s="280"/>
      <c r="BB45" s="278"/>
      <c r="BC45" s="248"/>
      <c r="BE45" s="280"/>
      <c r="BF45" s="278"/>
      <c r="BH45" s="280"/>
      <c r="BI45" s="278"/>
      <c r="BM45" s="280"/>
      <c r="BN45" s="283"/>
      <c r="BP45" s="280"/>
      <c r="BQ45" s="278"/>
      <c r="BR45" s="248"/>
      <c r="BT45" s="280"/>
      <c r="BU45" s="278"/>
      <c r="BW45" s="280"/>
      <c r="BX45" s="278"/>
      <c r="CB45" s="280"/>
      <c r="CC45" s="283"/>
      <c r="CE45" s="278"/>
      <c r="CF45" s="248"/>
      <c r="CG45" s="253"/>
      <c r="CI45" s="250"/>
      <c r="CJ45" s="247"/>
      <c r="CK45" s="248"/>
      <c r="CY45" s="250"/>
      <c r="CZ45" s="253"/>
      <c r="DA45" s="250"/>
      <c r="DB45" s="245"/>
      <c r="DC45" s="246"/>
      <c r="DD45" s="281"/>
      <c r="DE45" s="396"/>
      <c r="DF45" s="282"/>
      <c r="DG45" s="248"/>
      <c r="DH45" s="486"/>
      <c r="DI45" s="248"/>
      <c r="DK45" s="249"/>
      <c r="DL45" s="486"/>
      <c r="DM45" s="248"/>
      <c r="DO45" s="249"/>
      <c r="DP45" s="486"/>
      <c r="DQ45" s="248"/>
      <c r="DS45" s="249"/>
      <c r="DT45" s="486"/>
      <c r="DU45" s="248"/>
      <c r="DW45" s="249"/>
      <c r="DX45" s="486"/>
      <c r="DY45" s="248"/>
      <c r="EA45" s="249"/>
      <c r="EB45" s="486"/>
      <c r="EC45" s="248"/>
      <c r="EE45" s="249"/>
      <c r="EF45" s="486"/>
      <c r="EG45" s="248"/>
      <c r="EI45" s="249"/>
      <c r="EJ45" s="486"/>
      <c r="EK45" s="248"/>
      <c r="EM45" s="249"/>
      <c r="EN45" s="486"/>
      <c r="EO45" s="248"/>
      <c r="EQ45" s="249"/>
      <c r="ER45" s="486"/>
      <c r="ES45" s="248"/>
      <c r="EU45" s="249"/>
      <c r="EV45" s="250"/>
      <c r="EX45" s="247"/>
      <c r="EY45" s="248"/>
      <c r="FA45" s="251"/>
      <c r="FC45" s="250"/>
      <c r="FF45" s="248"/>
      <c r="FG45" s="250"/>
      <c r="FL45" s="252"/>
      <c r="GC45" s="93"/>
      <c r="GK45" s="45"/>
    </row>
    <row r="46" spans="1:193" ht="12.75">
      <c r="A46" s="73"/>
      <c r="B46" s="73"/>
      <c r="C46" s="73"/>
      <c r="D46" s="72"/>
      <c r="E46" s="73"/>
      <c r="F46" s="74"/>
      <c r="G46" s="74"/>
      <c r="H46" s="74"/>
      <c r="I46" s="74"/>
      <c r="J46" s="74"/>
      <c r="K46" s="89"/>
      <c r="L46" s="89"/>
      <c r="M46" s="76"/>
      <c r="N46" s="76"/>
      <c r="O46" s="74"/>
      <c r="P46" s="76"/>
      <c r="Q46" s="76"/>
      <c r="R46" s="76"/>
      <c r="S46" s="77"/>
      <c r="T46" s="78"/>
      <c r="U46" s="78"/>
      <c r="V46" s="80"/>
      <c r="W46" s="92"/>
      <c r="X46" s="92"/>
      <c r="Y46" s="92"/>
      <c r="Z46" s="92"/>
      <c r="AA46" s="92"/>
      <c r="AB46" s="92"/>
      <c r="AC46" s="329"/>
      <c r="AD46" s="355"/>
      <c r="AE46" s="363"/>
      <c r="AF46" s="348"/>
      <c r="AG46" s="491"/>
      <c r="AH46" s="491"/>
      <c r="AI46" s="491"/>
      <c r="AJ46" s="491"/>
      <c r="AK46" s="492"/>
      <c r="AL46" s="493"/>
      <c r="AM46" s="43"/>
      <c r="AN46" s="43"/>
      <c r="AO46" s="492"/>
      <c r="AP46" s="494"/>
      <c r="AQ46" s="494"/>
      <c r="AR46" s="495"/>
      <c r="AS46" s="494"/>
      <c r="AT46" s="494"/>
      <c r="AU46" s="494"/>
      <c r="AV46" s="494"/>
      <c r="AW46" s="496"/>
      <c r="AX46" s="497"/>
      <c r="AY46" s="498"/>
      <c r="AZ46" s="498"/>
      <c r="BA46" s="495"/>
      <c r="BB46" s="494"/>
      <c r="BC46" s="251"/>
      <c r="BD46" s="251"/>
      <c r="BE46" s="495"/>
      <c r="BF46" s="494"/>
      <c r="BG46" s="494"/>
      <c r="BH46" s="495"/>
      <c r="BI46" s="494"/>
      <c r="BJ46" s="494"/>
      <c r="BK46" s="494"/>
      <c r="BL46" s="494"/>
      <c r="BM46" s="495"/>
      <c r="BN46" s="497"/>
      <c r="BO46" s="498"/>
      <c r="BP46" s="495"/>
      <c r="BQ46" s="494"/>
      <c r="BR46" s="251"/>
      <c r="BS46" s="251"/>
      <c r="BT46" s="495"/>
      <c r="BU46" s="494"/>
      <c r="BV46" s="494"/>
      <c r="BW46" s="495"/>
      <c r="BX46" s="494"/>
      <c r="BY46" s="494"/>
      <c r="BZ46" s="494"/>
      <c r="CA46" s="494"/>
      <c r="CB46" s="495"/>
      <c r="CC46" s="497"/>
      <c r="CD46" s="498"/>
      <c r="CE46" s="494"/>
      <c r="CF46" s="251"/>
      <c r="CG46" s="499"/>
      <c r="CH46" s="499"/>
      <c r="CI46" s="500"/>
      <c r="CJ46" s="501"/>
      <c r="CK46" s="251"/>
      <c r="CL46" s="251"/>
      <c r="CM46" s="251"/>
      <c r="CN46" s="251"/>
      <c r="CO46" s="251"/>
      <c r="CP46" s="251"/>
      <c r="CQ46" s="251"/>
      <c r="CR46" s="251"/>
      <c r="CS46" s="251"/>
      <c r="CT46" s="251"/>
      <c r="CU46" s="251"/>
      <c r="CV46" s="251"/>
      <c r="CW46" s="251"/>
      <c r="CX46" s="251"/>
      <c r="CY46" s="500"/>
      <c r="CZ46" s="499"/>
      <c r="DA46" s="500"/>
      <c r="DB46" s="498"/>
      <c r="DC46" s="502"/>
      <c r="DD46" s="503"/>
      <c r="DE46" s="504"/>
      <c r="DF46" s="505"/>
      <c r="DG46" s="251"/>
      <c r="DH46" s="506"/>
      <c r="DI46" s="251"/>
      <c r="DJ46" s="251"/>
      <c r="DK46" s="507"/>
      <c r="DL46" s="506"/>
      <c r="DM46" s="251"/>
      <c r="DN46" s="251"/>
      <c r="DO46" s="507"/>
      <c r="DP46" s="506"/>
      <c r="DQ46" s="251"/>
      <c r="DR46" s="251"/>
      <c r="DS46" s="507"/>
      <c r="DT46" s="506"/>
      <c r="DU46" s="251"/>
      <c r="DV46" s="251"/>
      <c r="DW46" s="507"/>
      <c r="DX46" s="506"/>
      <c r="DY46" s="251"/>
      <c r="DZ46" s="251"/>
      <c r="EA46" s="507"/>
      <c r="EB46" s="506"/>
      <c r="EC46" s="251"/>
      <c r="ED46" s="251"/>
      <c r="EE46" s="507"/>
      <c r="EF46" s="506"/>
      <c r="EG46" s="251"/>
      <c r="EH46" s="251"/>
      <c r="EI46" s="507"/>
      <c r="EJ46" s="506"/>
      <c r="EK46" s="251"/>
      <c r="EL46" s="251"/>
      <c r="EM46" s="507"/>
      <c r="EN46" s="506"/>
      <c r="EO46" s="251"/>
      <c r="EP46" s="251"/>
      <c r="EQ46" s="507"/>
      <c r="ER46" s="506"/>
      <c r="ES46" s="251"/>
      <c r="ET46" s="251"/>
      <c r="EU46" s="507"/>
      <c r="EV46" s="500"/>
      <c r="EW46" s="500"/>
      <c r="EX46" s="501"/>
      <c r="EY46" s="251"/>
      <c r="EZ46" s="251"/>
      <c r="FA46" s="251"/>
      <c r="FC46" s="500"/>
      <c r="FD46" s="500"/>
      <c r="FE46" s="500"/>
      <c r="FF46" s="251"/>
      <c r="FG46" s="500"/>
      <c r="FH46" s="500"/>
      <c r="FI46" s="500"/>
      <c r="FJ46" s="500"/>
      <c r="FK46" s="500"/>
      <c r="FL46" s="508"/>
      <c r="FM46" s="508"/>
      <c r="FN46" s="508"/>
      <c r="FO46" s="508"/>
      <c r="FP46" s="508"/>
      <c r="FQ46" s="508"/>
      <c r="FR46" s="508"/>
      <c r="FS46" s="508"/>
      <c r="FT46" s="508"/>
      <c r="FU46" s="508"/>
      <c r="FV46" s="508"/>
      <c r="FW46" s="508"/>
      <c r="FX46" s="508"/>
      <c r="FY46" s="508"/>
      <c r="FZ46" s="508"/>
      <c r="GA46" s="508"/>
      <c r="GB46" s="508"/>
      <c r="GC46" s="93"/>
      <c r="GK46" s="45"/>
    </row>
    <row r="47" spans="1:193" ht="12.75">
      <c r="A47" s="73"/>
      <c r="B47" s="73"/>
      <c r="C47" s="73"/>
      <c r="D47" s="72"/>
      <c r="E47" s="73"/>
      <c r="F47" s="74"/>
      <c r="G47" s="74"/>
      <c r="H47" s="74"/>
      <c r="I47" s="74"/>
      <c r="J47" s="74"/>
      <c r="K47" s="89"/>
      <c r="L47" s="89"/>
      <c r="M47" s="76"/>
      <c r="N47" s="76"/>
      <c r="O47" s="74"/>
      <c r="P47" s="76"/>
      <c r="Q47" s="76"/>
      <c r="R47" s="76"/>
      <c r="S47" s="77"/>
      <c r="T47" s="78"/>
      <c r="U47" s="78"/>
      <c r="V47" s="92"/>
      <c r="W47" s="92"/>
      <c r="X47" s="92"/>
      <c r="Y47" s="92"/>
      <c r="Z47" s="92"/>
      <c r="AA47" s="92"/>
      <c r="AB47" s="92"/>
      <c r="AC47" s="329"/>
      <c r="AD47" s="355"/>
      <c r="AE47" s="363"/>
      <c r="AF47" s="348"/>
      <c r="AG47" s="491"/>
      <c r="AH47" s="491"/>
      <c r="AI47" s="491"/>
      <c r="AJ47" s="491"/>
      <c r="AK47" s="492"/>
      <c r="AL47" s="493"/>
      <c r="AM47" s="43"/>
      <c r="AN47" s="43"/>
      <c r="AO47" s="492"/>
      <c r="AP47" s="494"/>
      <c r="AQ47" s="494"/>
      <c r="AR47" s="495"/>
      <c r="AS47" s="494"/>
      <c r="AT47" s="494"/>
      <c r="AU47" s="494"/>
      <c r="AV47" s="494"/>
      <c r="AW47" s="496"/>
      <c r="AX47" s="497"/>
      <c r="AY47" s="498"/>
      <c r="AZ47" s="498"/>
      <c r="BA47" s="495"/>
      <c r="BB47" s="494"/>
      <c r="BC47" s="251"/>
      <c r="BD47" s="251"/>
      <c r="BE47" s="495"/>
      <c r="BF47" s="494"/>
      <c r="BG47" s="494"/>
      <c r="BH47" s="495"/>
      <c r="BI47" s="494"/>
      <c r="BJ47" s="494"/>
      <c r="BK47" s="494"/>
      <c r="BL47" s="494"/>
      <c r="BM47" s="495"/>
      <c r="BN47" s="497"/>
      <c r="BO47" s="498"/>
      <c r="BP47" s="495"/>
      <c r="BQ47" s="494"/>
      <c r="BR47" s="251"/>
      <c r="BS47" s="251"/>
      <c r="BT47" s="495"/>
      <c r="BU47" s="494"/>
      <c r="BV47" s="494"/>
      <c r="BW47" s="495"/>
      <c r="BX47" s="494"/>
      <c r="BY47" s="494"/>
      <c r="BZ47" s="494"/>
      <c r="CA47" s="494"/>
      <c r="CB47" s="495"/>
      <c r="CC47" s="497"/>
      <c r="CD47" s="498"/>
      <c r="CE47" s="494"/>
      <c r="CF47" s="251"/>
      <c r="CG47" s="499"/>
      <c r="CH47" s="499"/>
      <c r="CI47" s="500"/>
      <c r="CJ47" s="501"/>
      <c r="CK47" s="251"/>
      <c r="CL47" s="251"/>
      <c r="CM47" s="251"/>
      <c r="CN47" s="251"/>
      <c r="CO47" s="251"/>
      <c r="CP47" s="251"/>
      <c r="CQ47" s="251"/>
      <c r="CR47" s="251"/>
      <c r="CS47" s="251"/>
      <c r="CT47" s="251"/>
      <c r="CU47" s="251"/>
      <c r="CV47" s="251"/>
      <c r="CW47" s="251"/>
      <c r="CX47" s="251"/>
      <c r="CY47" s="500"/>
      <c r="CZ47" s="499"/>
      <c r="DA47" s="500"/>
      <c r="DB47" s="498"/>
      <c r="DC47" s="502"/>
      <c r="DD47" s="503"/>
      <c r="DE47" s="504"/>
      <c r="DF47" s="505"/>
      <c r="DG47" s="251"/>
      <c r="DH47" s="506"/>
      <c r="DI47" s="251"/>
      <c r="DJ47" s="251"/>
      <c r="DK47" s="507"/>
      <c r="DL47" s="506"/>
      <c r="DM47" s="251"/>
      <c r="DN47" s="251"/>
      <c r="DO47" s="507"/>
      <c r="DP47" s="506"/>
      <c r="DQ47" s="251"/>
      <c r="DR47" s="251"/>
      <c r="DS47" s="507"/>
      <c r="DT47" s="506"/>
      <c r="DU47" s="251"/>
      <c r="DV47" s="251"/>
      <c r="DW47" s="507"/>
      <c r="DX47" s="506"/>
      <c r="DY47" s="251"/>
      <c r="DZ47" s="251"/>
      <c r="EA47" s="507"/>
      <c r="EB47" s="506"/>
      <c r="EC47" s="251"/>
      <c r="ED47" s="251"/>
      <c r="EE47" s="507"/>
      <c r="EF47" s="506"/>
      <c r="EG47" s="251"/>
      <c r="EH47" s="251"/>
      <c r="EI47" s="507"/>
      <c r="EJ47" s="506"/>
      <c r="EK47" s="251"/>
      <c r="EL47" s="251"/>
      <c r="EM47" s="507"/>
      <c r="EN47" s="506"/>
      <c r="EO47" s="251"/>
      <c r="EP47" s="251"/>
      <c r="EQ47" s="507"/>
      <c r="ER47" s="506"/>
      <c r="ES47" s="251"/>
      <c r="ET47" s="251"/>
      <c r="EU47" s="507"/>
      <c r="EV47" s="500"/>
      <c r="EW47" s="500"/>
      <c r="EX47" s="501"/>
      <c r="EY47" s="251"/>
      <c r="EZ47" s="251"/>
      <c r="FA47" s="251"/>
      <c r="FC47" s="500"/>
      <c r="FD47" s="500"/>
      <c r="FE47" s="500"/>
      <c r="FF47" s="251"/>
      <c r="FG47" s="500"/>
      <c r="FH47" s="500"/>
      <c r="FI47" s="500"/>
      <c r="FJ47" s="500"/>
      <c r="FK47" s="500"/>
      <c r="FL47" s="508"/>
      <c r="FM47" s="508"/>
      <c r="FN47" s="508"/>
      <c r="FO47" s="508"/>
      <c r="FP47" s="508"/>
      <c r="FQ47" s="508"/>
      <c r="FR47" s="508"/>
      <c r="FS47" s="508"/>
      <c r="FT47" s="508"/>
      <c r="FU47" s="508"/>
      <c r="FV47" s="508"/>
      <c r="FW47" s="508"/>
      <c r="FX47" s="508"/>
      <c r="FY47" s="508"/>
      <c r="FZ47" s="508"/>
      <c r="GA47" s="508"/>
      <c r="GB47" s="508"/>
      <c r="GC47" s="93"/>
      <c r="GK47" s="45"/>
    </row>
    <row r="48" spans="1:193" ht="12.75">
      <c r="A48" s="73"/>
      <c r="B48" s="73"/>
      <c r="C48" s="73"/>
      <c r="D48" s="72"/>
      <c r="E48" s="73"/>
      <c r="F48" s="74"/>
      <c r="G48" s="74"/>
      <c r="H48" s="74"/>
      <c r="I48" s="74"/>
      <c r="J48" s="74"/>
      <c r="K48" s="89"/>
      <c r="L48" s="89"/>
      <c r="M48" s="76"/>
      <c r="N48" s="76"/>
      <c r="O48" s="74"/>
      <c r="P48" s="76"/>
      <c r="Q48" s="76"/>
      <c r="R48" s="76"/>
      <c r="S48" s="77"/>
      <c r="T48" s="78"/>
      <c r="U48" s="78"/>
      <c r="V48" s="92"/>
      <c r="W48" s="92"/>
      <c r="X48" s="92"/>
      <c r="Y48" s="92"/>
      <c r="Z48" s="92"/>
      <c r="AA48" s="92"/>
      <c r="AB48" s="92"/>
      <c r="AC48" s="329"/>
      <c r="AD48" s="355"/>
      <c r="AE48" s="363"/>
      <c r="AF48" s="348"/>
      <c r="AG48" s="491"/>
      <c r="AH48" s="491"/>
      <c r="AI48" s="491"/>
      <c r="AJ48" s="491"/>
      <c r="AK48" s="492"/>
      <c r="AL48" s="493"/>
      <c r="AM48" s="43"/>
      <c r="AN48" s="43"/>
      <c r="AO48" s="492"/>
      <c r="AP48" s="494"/>
      <c r="AQ48" s="494"/>
      <c r="AR48" s="495"/>
      <c r="AS48" s="494"/>
      <c r="AT48" s="494"/>
      <c r="AU48" s="494"/>
      <c r="AV48" s="494"/>
      <c r="AW48" s="496"/>
      <c r="AX48" s="497"/>
      <c r="AY48" s="498"/>
      <c r="AZ48" s="498"/>
      <c r="BA48" s="495"/>
      <c r="BB48" s="494"/>
      <c r="BC48" s="251"/>
      <c r="BD48" s="251"/>
      <c r="BE48" s="495"/>
      <c r="BF48" s="494"/>
      <c r="BG48" s="494"/>
      <c r="BH48" s="495"/>
      <c r="BI48" s="494"/>
      <c r="BJ48" s="494"/>
      <c r="BK48" s="494"/>
      <c r="BL48" s="494"/>
      <c r="BM48" s="495"/>
      <c r="BN48" s="497"/>
      <c r="BO48" s="498"/>
      <c r="BP48" s="495"/>
      <c r="BQ48" s="494"/>
      <c r="BR48" s="251"/>
      <c r="BS48" s="251"/>
      <c r="BT48" s="495"/>
      <c r="BU48" s="494"/>
      <c r="BV48" s="494"/>
      <c r="BW48" s="495"/>
      <c r="BX48" s="494"/>
      <c r="BY48" s="494"/>
      <c r="BZ48" s="494"/>
      <c r="CA48" s="494"/>
      <c r="CB48" s="495"/>
      <c r="CC48" s="497"/>
      <c r="CD48" s="498"/>
      <c r="CE48" s="494"/>
      <c r="CF48" s="251"/>
      <c r="CG48" s="499"/>
      <c r="CH48" s="499"/>
      <c r="CI48" s="500"/>
      <c r="CJ48" s="501"/>
      <c r="CK48" s="251"/>
      <c r="CL48" s="251"/>
      <c r="CM48" s="251"/>
      <c r="CN48" s="251"/>
      <c r="CO48" s="251"/>
      <c r="CP48" s="251"/>
      <c r="CQ48" s="251"/>
      <c r="CR48" s="251"/>
      <c r="CS48" s="251"/>
      <c r="CT48" s="251"/>
      <c r="CU48" s="251"/>
      <c r="CV48" s="251"/>
      <c r="CW48" s="251"/>
      <c r="CX48" s="251"/>
      <c r="CY48" s="500"/>
      <c r="CZ48" s="499"/>
      <c r="DA48" s="500"/>
      <c r="DB48" s="498"/>
      <c r="DC48" s="502"/>
      <c r="DD48" s="503"/>
      <c r="DE48" s="504"/>
      <c r="DF48" s="505"/>
      <c r="DG48" s="251"/>
      <c r="DH48" s="506"/>
      <c r="DI48" s="251"/>
      <c r="DJ48" s="251"/>
      <c r="DK48" s="507"/>
      <c r="DL48" s="506"/>
      <c r="DM48" s="251"/>
      <c r="DN48" s="251"/>
      <c r="DO48" s="507"/>
      <c r="DP48" s="506"/>
      <c r="DQ48" s="251"/>
      <c r="DR48" s="251"/>
      <c r="DS48" s="507"/>
      <c r="DT48" s="506"/>
      <c r="DU48" s="251"/>
      <c r="DV48" s="251"/>
      <c r="DW48" s="507"/>
      <c r="DX48" s="506"/>
      <c r="DY48" s="251"/>
      <c r="DZ48" s="251"/>
      <c r="EA48" s="507"/>
      <c r="EB48" s="506"/>
      <c r="EC48" s="251"/>
      <c r="ED48" s="251"/>
      <c r="EE48" s="507"/>
      <c r="EF48" s="506"/>
      <c r="EG48" s="251"/>
      <c r="EH48" s="251"/>
      <c r="EI48" s="507"/>
      <c r="EJ48" s="506"/>
      <c r="EK48" s="251"/>
      <c r="EL48" s="251"/>
      <c r="EM48" s="507"/>
      <c r="EN48" s="506"/>
      <c r="EO48" s="251"/>
      <c r="EP48" s="251"/>
      <c r="EQ48" s="507"/>
      <c r="ER48" s="506"/>
      <c r="ES48" s="251"/>
      <c r="ET48" s="251"/>
      <c r="EU48" s="507"/>
      <c r="EV48" s="500"/>
      <c r="EW48" s="500"/>
      <c r="EX48" s="501"/>
      <c r="EY48" s="251"/>
      <c r="EZ48" s="251"/>
      <c r="FA48" s="251"/>
      <c r="FC48" s="500"/>
      <c r="FD48" s="500"/>
      <c r="FE48" s="500"/>
      <c r="FF48" s="251"/>
      <c r="FG48" s="500"/>
      <c r="FH48" s="500"/>
      <c r="FI48" s="500"/>
      <c r="FJ48" s="500"/>
      <c r="FK48" s="500"/>
      <c r="FL48" s="508"/>
      <c r="FM48" s="508"/>
      <c r="FN48" s="508"/>
      <c r="FO48" s="508"/>
      <c r="FP48" s="508"/>
      <c r="FQ48" s="508"/>
      <c r="FR48" s="508"/>
      <c r="FS48" s="508"/>
      <c r="FT48" s="508"/>
      <c r="FU48" s="508"/>
      <c r="FV48" s="508"/>
      <c r="FW48" s="508"/>
      <c r="FX48" s="508"/>
      <c r="FY48" s="508"/>
      <c r="FZ48" s="508"/>
      <c r="GA48" s="508"/>
      <c r="GB48" s="508"/>
      <c r="GC48" s="93"/>
      <c r="GK48" s="45"/>
    </row>
    <row r="49" spans="1:193" ht="12.75">
      <c r="A49" s="73"/>
      <c r="B49" s="73"/>
      <c r="C49" s="73"/>
      <c r="D49" s="72"/>
      <c r="E49" s="73"/>
      <c r="F49" s="74"/>
      <c r="G49" s="74"/>
      <c r="H49" s="74"/>
      <c r="I49" s="74"/>
      <c r="J49" s="74"/>
      <c r="K49" s="89"/>
      <c r="L49" s="89"/>
      <c r="M49" s="76"/>
      <c r="N49" s="76"/>
      <c r="O49" s="74"/>
      <c r="P49" s="76"/>
      <c r="Q49" s="76"/>
      <c r="R49" s="76"/>
      <c r="S49" s="77"/>
      <c r="T49" s="78"/>
      <c r="U49" s="78"/>
      <c r="V49" s="92"/>
      <c r="W49" s="92"/>
      <c r="X49" s="92"/>
      <c r="Y49" s="92"/>
      <c r="Z49" s="92"/>
      <c r="AA49" s="92"/>
      <c r="AB49" s="92"/>
      <c r="AC49" s="329"/>
      <c r="AD49" s="355"/>
      <c r="AE49" s="363"/>
      <c r="AF49" s="348"/>
      <c r="AG49" s="491"/>
      <c r="AH49" s="491"/>
      <c r="AI49" s="491"/>
      <c r="AJ49" s="491"/>
      <c r="AK49" s="492"/>
      <c r="AL49" s="493"/>
      <c r="AM49" s="43"/>
      <c r="AN49" s="43"/>
      <c r="AO49" s="492"/>
      <c r="AP49" s="494"/>
      <c r="AQ49" s="494"/>
      <c r="AR49" s="495"/>
      <c r="AS49" s="494"/>
      <c r="AT49" s="494"/>
      <c r="AU49" s="494"/>
      <c r="AV49" s="494"/>
      <c r="AW49" s="496"/>
      <c r="AX49" s="497"/>
      <c r="AY49" s="498"/>
      <c r="AZ49" s="498"/>
      <c r="BA49" s="495"/>
      <c r="BB49" s="494"/>
      <c r="BC49" s="251"/>
      <c r="BD49" s="251"/>
      <c r="BE49" s="495"/>
      <c r="BF49" s="494"/>
      <c r="BG49" s="494"/>
      <c r="BH49" s="495"/>
      <c r="BI49" s="494"/>
      <c r="BJ49" s="494"/>
      <c r="BK49" s="494"/>
      <c r="BL49" s="494"/>
      <c r="BM49" s="495"/>
      <c r="BN49" s="497"/>
      <c r="BO49" s="498"/>
      <c r="BP49" s="495"/>
      <c r="BQ49" s="494"/>
      <c r="BR49" s="251"/>
      <c r="BS49" s="251"/>
      <c r="BT49" s="495"/>
      <c r="BU49" s="494"/>
      <c r="BV49" s="494"/>
      <c r="BW49" s="495"/>
      <c r="BX49" s="494"/>
      <c r="BY49" s="494"/>
      <c r="BZ49" s="494"/>
      <c r="CA49" s="494"/>
      <c r="CB49" s="495"/>
      <c r="CC49" s="497"/>
      <c r="CD49" s="498"/>
      <c r="CE49" s="494"/>
      <c r="CF49" s="251"/>
      <c r="CG49" s="499"/>
      <c r="CH49" s="499"/>
      <c r="CI49" s="500"/>
      <c r="CJ49" s="501"/>
      <c r="CK49" s="251"/>
      <c r="CL49" s="251"/>
      <c r="CM49" s="251"/>
      <c r="CN49" s="251"/>
      <c r="CO49" s="251"/>
      <c r="CP49" s="251"/>
      <c r="CQ49" s="251"/>
      <c r="CR49" s="251"/>
      <c r="CS49" s="251"/>
      <c r="CT49" s="251"/>
      <c r="CU49" s="251"/>
      <c r="CV49" s="251"/>
      <c r="CW49" s="251"/>
      <c r="CX49" s="251"/>
      <c r="CY49" s="500"/>
      <c r="CZ49" s="499"/>
      <c r="DA49" s="500"/>
      <c r="DB49" s="498"/>
      <c r="DC49" s="502"/>
      <c r="DD49" s="503"/>
      <c r="DE49" s="504"/>
      <c r="DF49" s="505"/>
      <c r="DG49" s="251"/>
      <c r="DH49" s="506"/>
      <c r="DI49" s="251"/>
      <c r="DJ49" s="251"/>
      <c r="DK49" s="507"/>
      <c r="DL49" s="506"/>
      <c r="DM49" s="251"/>
      <c r="DN49" s="251"/>
      <c r="DO49" s="507"/>
      <c r="DP49" s="506"/>
      <c r="DQ49" s="251"/>
      <c r="DR49" s="251"/>
      <c r="DS49" s="507"/>
      <c r="DT49" s="506"/>
      <c r="DU49" s="251"/>
      <c r="DV49" s="251"/>
      <c r="DW49" s="507"/>
      <c r="DX49" s="506"/>
      <c r="DY49" s="251"/>
      <c r="DZ49" s="251"/>
      <c r="EA49" s="507"/>
      <c r="EB49" s="506"/>
      <c r="EC49" s="251"/>
      <c r="ED49" s="251"/>
      <c r="EE49" s="507"/>
      <c r="EF49" s="506"/>
      <c r="EG49" s="251"/>
      <c r="EH49" s="251"/>
      <c r="EI49" s="507"/>
      <c r="EJ49" s="506"/>
      <c r="EK49" s="251"/>
      <c r="EL49" s="251"/>
      <c r="EM49" s="507"/>
      <c r="EN49" s="506"/>
      <c r="EO49" s="251"/>
      <c r="EP49" s="251"/>
      <c r="EQ49" s="507"/>
      <c r="ER49" s="506"/>
      <c r="ES49" s="251"/>
      <c r="ET49" s="251"/>
      <c r="EU49" s="507"/>
      <c r="EV49" s="500"/>
      <c r="EW49" s="500"/>
      <c r="EX49" s="501"/>
      <c r="EY49" s="251"/>
      <c r="EZ49" s="251"/>
      <c r="FA49" s="251"/>
      <c r="FC49" s="500"/>
      <c r="FD49" s="500"/>
      <c r="FE49" s="500"/>
      <c r="FF49" s="251"/>
      <c r="FG49" s="500"/>
      <c r="FH49" s="500"/>
      <c r="FI49" s="500"/>
      <c r="FJ49" s="500"/>
      <c r="FK49" s="500"/>
      <c r="FL49" s="508"/>
      <c r="FM49" s="508"/>
      <c r="FN49" s="508"/>
      <c r="FO49" s="508"/>
      <c r="FP49" s="508"/>
      <c r="FQ49" s="508"/>
      <c r="FR49" s="508"/>
      <c r="FS49" s="508"/>
      <c r="FT49" s="508"/>
      <c r="FU49" s="508"/>
      <c r="FV49" s="508"/>
      <c r="FW49" s="508"/>
      <c r="FX49" s="508"/>
      <c r="FY49" s="508"/>
      <c r="FZ49" s="508"/>
      <c r="GA49" s="508"/>
      <c r="GB49" s="508"/>
      <c r="GC49" s="93"/>
      <c r="GK49" s="45"/>
    </row>
    <row r="50" spans="1:193" ht="12.75">
      <c r="A50" s="73"/>
      <c r="B50" s="73"/>
      <c r="C50" s="73"/>
      <c r="D50" s="72"/>
      <c r="E50" s="73"/>
      <c r="F50" s="74"/>
      <c r="G50" s="74"/>
      <c r="H50" s="74"/>
      <c r="I50" s="74"/>
      <c r="J50" s="74"/>
      <c r="K50" s="89"/>
      <c r="L50" s="89"/>
      <c r="M50" s="76"/>
      <c r="N50" s="76"/>
      <c r="O50" s="74"/>
      <c r="P50" s="81"/>
      <c r="Q50" s="76"/>
      <c r="R50" s="76"/>
      <c r="S50" s="93"/>
      <c r="T50" s="78"/>
      <c r="U50" s="78"/>
      <c r="V50" s="45"/>
      <c r="W50" s="45"/>
      <c r="X50" s="45"/>
      <c r="Y50" s="45"/>
      <c r="Z50" s="45"/>
      <c r="AA50" s="45"/>
      <c r="AB50" s="45"/>
      <c r="AC50" s="192"/>
      <c r="AD50" s="43"/>
      <c r="AE50" s="361"/>
      <c r="AF50" s="346"/>
      <c r="AG50" s="491"/>
      <c r="AH50" s="491"/>
      <c r="AI50" s="491"/>
      <c r="AJ50" s="491"/>
      <c r="AK50" s="492"/>
      <c r="AL50" s="493"/>
      <c r="AM50" s="43"/>
      <c r="AN50" s="43"/>
      <c r="AO50" s="492"/>
      <c r="AP50" s="494"/>
      <c r="AQ50" s="494"/>
      <c r="AR50" s="495"/>
      <c r="AS50" s="494"/>
      <c r="AT50" s="494"/>
      <c r="AU50" s="494"/>
      <c r="AV50" s="494"/>
      <c r="AW50" s="496"/>
      <c r="AX50" s="497"/>
      <c r="AY50" s="498"/>
      <c r="AZ50" s="498"/>
      <c r="BA50" s="495"/>
      <c r="BB50" s="494"/>
      <c r="BC50" s="251"/>
      <c r="BD50" s="251"/>
      <c r="BE50" s="495"/>
      <c r="BF50" s="494"/>
      <c r="BG50" s="494"/>
      <c r="BH50" s="495"/>
      <c r="BI50" s="494"/>
      <c r="BJ50" s="494"/>
      <c r="BK50" s="494"/>
      <c r="BL50" s="494"/>
      <c r="BM50" s="495"/>
      <c r="BN50" s="497"/>
      <c r="BO50" s="498"/>
      <c r="BP50" s="495"/>
      <c r="BQ50" s="494"/>
      <c r="BR50" s="251"/>
      <c r="BS50" s="251"/>
      <c r="BT50" s="495"/>
      <c r="BU50" s="494"/>
      <c r="BV50" s="494"/>
      <c r="BW50" s="495"/>
      <c r="BX50" s="494"/>
      <c r="BY50" s="494"/>
      <c r="BZ50" s="494"/>
      <c r="CA50" s="494"/>
      <c r="CB50" s="495"/>
      <c r="CC50" s="497"/>
      <c r="CD50" s="498"/>
      <c r="CE50" s="494"/>
      <c r="CF50" s="251"/>
      <c r="CG50" s="499"/>
      <c r="CH50" s="499"/>
      <c r="CI50" s="500"/>
      <c r="CJ50" s="501"/>
      <c r="CK50" s="251"/>
      <c r="CL50" s="251"/>
      <c r="CM50" s="251"/>
      <c r="CN50" s="251"/>
      <c r="CO50" s="251"/>
      <c r="CP50" s="251"/>
      <c r="CQ50" s="251"/>
      <c r="CR50" s="251"/>
      <c r="CS50" s="251"/>
      <c r="CT50" s="251"/>
      <c r="CU50" s="251"/>
      <c r="CV50" s="251"/>
      <c r="CW50" s="251"/>
      <c r="CX50" s="251"/>
      <c r="CY50" s="500"/>
      <c r="CZ50" s="499"/>
      <c r="DA50" s="500"/>
      <c r="DB50" s="498"/>
      <c r="DC50" s="502"/>
      <c r="DD50" s="503"/>
      <c r="DE50" s="504"/>
      <c r="DF50" s="505"/>
      <c r="DG50" s="251"/>
      <c r="DH50" s="506"/>
      <c r="DI50" s="251"/>
      <c r="DJ50" s="251"/>
      <c r="DK50" s="507"/>
      <c r="DL50" s="506"/>
      <c r="DM50" s="251"/>
      <c r="DN50" s="251"/>
      <c r="DO50" s="507"/>
      <c r="DP50" s="506"/>
      <c r="DQ50" s="251"/>
      <c r="DR50" s="251"/>
      <c r="DS50" s="507"/>
      <c r="DT50" s="506"/>
      <c r="DU50" s="251"/>
      <c r="DV50" s="251"/>
      <c r="DW50" s="507"/>
      <c r="DX50" s="506"/>
      <c r="DY50" s="251"/>
      <c r="DZ50" s="251"/>
      <c r="EA50" s="507"/>
      <c r="EB50" s="506"/>
      <c r="EC50" s="251"/>
      <c r="ED50" s="251"/>
      <c r="EE50" s="507"/>
      <c r="EF50" s="506"/>
      <c r="EG50" s="251"/>
      <c r="EH50" s="251"/>
      <c r="EI50" s="507"/>
      <c r="EJ50" s="506"/>
      <c r="EK50" s="251"/>
      <c r="EL50" s="251"/>
      <c r="EM50" s="507"/>
      <c r="EN50" s="506"/>
      <c r="EO50" s="251"/>
      <c r="EP50" s="251"/>
      <c r="EQ50" s="507"/>
      <c r="ER50" s="506"/>
      <c r="ES50" s="251"/>
      <c r="ET50" s="251"/>
      <c r="EU50" s="507"/>
      <c r="EV50" s="500"/>
      <c r="EW50" s="500"/>
      <c r="EX50" s="501"/>
      <c r="EY50" s="251"/>
      <c r="EZ50" s="251"/>
      <c r="FA50" s="251"/>
      <c r="FC50" s="500"/>
      <c r="FD50" s="500"/>
      <c r="FE50" s="500"/>
      <c r="FF50" s="251"/>
      <c r="FG50" s="500"/>
      <c r="FH50" s="500"/>
      <c r="FI50" s="500"/>
      <c r="FJ50" s="500"/>
      <c r="FK50" s="500"/>
      <c r="FL50" s="508"/>
      <c r="FM50" s="508"/>
      <c r="FN50" s="508"/>
      <c r="FO50" s="508"/>
      <c r="FP50" s="508"/>
      <c r="FQ50" s="508"/>
      <c r="FR50" s="508"/>
      <c r="FS50" s="508"/>
      <c r="FT50" s="508"/>
      <c r="FU50" s="508"/>
      <c r="FV50" s="508"/>
      <c r="FW50" s="508"/>
      <c r="FX50" s="508"/>
      <c r="FY50" s="508"/>
      <c r="FZ50" s="508"/>
      <c r="GA50" s="508"/>
      <c r="GB50" s="508"/>
      <c r="GC50" s="93"/>
      <c r="GK50" s="45"/>
    </row>
    <row r="51" spans="1:193" ht="12.75">
      <c r="A51" s="73"/>
      <c r="B51" s="73"/>
      <c r="C51" s="73"/>
      <c r="D51" s="72"/>
      <c r="E51" s="73"/>
      <c r="F51" s="74"/>
      <c r="G51" s="74"/>
      <c r="H51" s="74"/>
      <c r="I51" s="74"/>
      <c r="J51" s="74"/>
      <c r="K51" s="89"/>
      <c r="L51" s="89"/>
      <c r="M51" s="76"/>
      <c r="N51" s="76"/>
      <c r="O51" s="74"/>
      <c r="P51" s="81"/>
      <c r="Q51" s="76"/>
      <c r="R51" s="76"/>
      <c r="S51" s="93"/>
      <c r="T51" s="78"/>
      <c r="U51" s="78"/>
      <c r="V51" s="45"/>
      <c r="W51" s="45"/>
      <c r="X51" s="45"/>
      <c r="Y51" s="45"/>
      <c r="Z51" s="45"/>
      <c r="AA51" s="45"/>
      <c r="AB51" s="45"/>
      <c r="AC51" s="192"/>
      <c r="AD51" s="43"/>
      <c r="AE51" s="361"/>
      <c r="AF51" s="346"/>
      <c r="AG51" s="491"/>
      <c r="AH51" s="491"/>
      <c r="AI51" s="491"/>
      <c r="AJ51" s="491"/>
      <c r="AK51" s="492"/>
      <c r="AL51" s="493"/>
      <c r="AM51" s="43"/>
      <c r="AN51" s="43"/>
      <c r="AO51" s="492"/>
      <c r="AP51" s="494"/>
      <c r="AQ51" s="494"/>
      <c r="AR51" s="495"/>
      <c r="AS51" s="494"/>
      <c r="AT51" s="494"/>
      <c r="AU51" s="494"/>
      <c r="AV51" s="494"/>
      <c r="AW51" s="496"/>
      <c r="AX51" s="497"/>
      <c r="AY51" s="498"/>
      <c r="AZ51" s="498"/>
      <c r="BA51" s="495"/>
      <c r="BB51" s="494"/>
      <c r="BC51" s="251"/>
      <c r="BD51" s="251"/>
      <c r="BE51" s="495"/>
      <c r="BF51" s="494"/>
      <c r="BG51" s="494"/>
      <c r="BH51" s="495"/>
      <c r="BI51" s="494"/>
      <c r="BJ51" s="494"/>
      <c r="BK51" s="494"/>
      <c r="BL51" s="494"/>
      <c r="BM51" s="495"/>
      <c r="BN51" s="497"/>
      <c r="BO51" s="498"/>
      <c r="BP51" s="495"/>
      <c r="BQ51" s="494"/>
      <c r="BR51" s="251"/>
      <c r="BS51" s="251"/>
      <c r="BT51" s="495"/>
      <c r="BU51" s="494"/>
      <c r="BV51" s="494"/>
      <c r="BW51" s="495"/>
      <c r="BX51" s="494"/>
      <c r="BY51" s="494"/>
      <c r="BZ51" s="494"/>
      <c r="CA51" s="494"/>
      <c r="CB51" s="495"/>
      <c r="CC51" s="497"/>
      <c r="CD51" s="498"/>
      <c r="CE51" s="494"/>
      <c r="CF51" s="251"/>
      <c r="CG51" s="499"/>
      <c r="CH51" s="499"/>
      <c r="CI51" s="500"/>
      <c r="CJ51" s="501"/>
      <c r="CK51" s="251"/>
      <c r="CL51" s="251"/>
      <c r="CM51" s="251"/>
      <c r="CN51" s="251"/>
      <c r="CO51" s="251"/>
      <c r="CP51" s="251"/>
      <c r="CQ51" s="251"/>
      <c r="CR51" s="251"/>
      <c r="CS51" s="251"/>
      <c r="CT51" s="251"/>
      <c r="CU51" s="251"/>
      <c r="CV51" s="251"/>
      <c r="CW51" s="251"/>
      <c r="CX51" s="251"/>
      <c r="CY51" s="500"/>
      <c r="CZ51" s="499"/>
      <c r="DA51" s="500"/>
      <c r="DB51" s="498"/>
      <c r="DC51" s="502"/>
      <c r="DD51" s="503"/>
      <c r="DE51" s="504"/>
      <c r="DF51" s="505"/>
      <c r="DG51" s="251"/>
      <c r="DH51" s="506"/>
      <c r="DI51" s="251"/>
      <c r="DJ51" s="251"/>
      <c r="DK51" s="507"/>
      <c r="DL51" s="506"/>
      <c r="DM51" s="251"/>
      <c r="DN51" s="251"/>
      <c r="DO51" s="507"/>
      <c r="DP51" s="506"/>
      <c r="DQ51" s="251"/>
      <c r="DR51" s="251"/>
      <c r="DS51" s="507"/>
      <c r="DT51" s="506"/>
      <c r="DU51" s="251"/>
      <c r="DV51" s="251"/>
      <c r="DW51" s="507"/>
      <c r="DX51" s="506"/>
      <c r="DY51" s="251"/>
      <c r="DZ51" s="251"/>
      <c r="EA51" s="507"/>
      <c r="EB51" s="506"/>
      <c r="EC51" s="251"/>
      <c r="ED51" s="251"/>
      <c r="EE51" s="507"/>
      <c r="EF51" s="506"/>
      <c r="EG51" s="251"/>
      <c r="EH51" s="251"/>
      <c r="EI51" s="507"/>
      <c r="EJ51" s="506"/>
      <c r="EK51" s="251"/>
      <c r="EL51" s="251"/>
      <c r="EM51" s="507"/>
      <c r="EN51" s="506"/>
      <c r="EO51" s="251"/>
      <c r="EP51" s="251"/>
      <c r="EQ51" s="507"/>
      <c r="ER51" s="506"/>
      <c r="ES51" s="251"/>
      <c r="ET51" s="251"/>
      <c r="EU51" s="507"/>
      <c r="EV51" s="500"/>
      <c r="EW51" s="500"/>
      <c r="EX51" s="501"/>
      <c r="EY51" s="251"/>
      <c r="EZ51" s="251"/>
      <c r="FA51" s="251"/>
      <c r="FC51" s="500"/>
      <c r="FD51" s="500"/>
      <c r="FE51" s="500"/>
      <c r="FF51" s="251"/>
      <c r="FG51" s="500"/>
      <c r="FH51" s="500"/>
      <c r="FI51" s="500"/>
      <c r="FJ51" s="500"/>
      <c r="FK51" s="500"/>
      <c r="FL51" s="508"/>
      <c r="FM51" s="508"/>
      <c r="FN51" s="508"/>
      <c r="FO51" s="508"/>
      <c r="FP51" s="508"/>
      <c r="FQ51" s="508"/>
      <c r="FR51" s="508"/>
      <c r="FS51" s="508"/>
      <c r="FT51" s="508"/>
      <c r="FU51" s="508"/>
      <c r="FV51" s="508"/>
      <c r="FW51" s="508"/>
      <c r="FX51" s="508"/>
      <c r="FY51" s="508"/>
      <c r="FZ51" s="508"/>
      <c r="GA51" s="508"/>
      <c r="GB51" s="508"/>
      <c r="GC51" s="93"/>
      <c r="GK51" s="45"/>
    </row>
    <row r="52" spans="1:193" ht="12.75">
      <c r="A52" s="73"/>
      <c r="B52" s="73"/>
      <c r="C52" s="73"/>
      <c r="D52" s="72"/>
      <c r="E52" s="73"/>
      <c r="F52" s="74"/>
      <c r="G52" s="74"/>
      <c r="H52" s="74"/>
      <c r="I52" s="74"/>
      <c r="J52" s="74"/>
      <c r="K52" s="89"/>
      <c r="L52" s="89"/>
      <c r="M52" s="76"/>
      <c r="N52" s="76"/>
      <c r="O52" s="74"/>
      <c r="P52" s="81"/>
      <c r="Q52" s="76"/>
      <c r="R52" s="76"/>
      <c r="S52" s="93"/>
      <c r="T52" s="78"/>
      <c r="U52" s="78"/>
      <c r="V52" s="45"/>
      <c r="W52" s="45"/>
      <c r="X52" s="45"/>
      <c r="Y52" s="45"/>
      <c r="Z52" s="45"/>
      <c r="AA52" s="45"/>
      <c r="AB52" s="45"/>
      <c r="AC52" s="192"/>
      <c r="AD52" s="43"/>
      <c r="AE52" s="361"/>
      <c r="AF52" s="346"/>
      <c r="AG52" s="491"/>
      <c r="AH52" s="491"/>
      <c r="AI52" s="491"/>
      <c r="AJ52" s="491"/>
      <c r="AK52" s="492"/>
      <c r="AL52" s="493"/>
      <c r="AM52" s="43"/>
      <c r="AN52" s="43"/>
      <c r="AO52" s="492"/>
      <c r="AP52" s="494"/>
      <c r="AQ52" s="494"/>
      <c r="AR52" s="495"/>
      <c r="AS52" s="494"/>
      <c r="AT52" s="494"/>
      <c r="AU52" s="494"/>
      <c r="AV52" s="494"/>
      <c r="AW52" s="496"/>
      <c r="AX52" s="497"/>
      <c r="AY52" s="498"/>
      <c r="AZ52" s="498"/>
      <c r="BA52" s="495"/>
      <c r="BB52" s="494"/>
      <c r="BC52" s="251"/>
      <c r="BD52" s="251"/>
      <c r="BE52" s="495"/>
      <c r="BF52" s="494"/>
      <c r="BG52" s="494"/>
      <c r="BH52" s="495"/>
      <c r="BI52" s="494"/>
      <c r="BJ52" s="494"/>
      <c r="BK52" s="494"/>
      <c r="BL52" s="494"/>
      <c r="BM52" s="495"/>
      <c r="BN52" s="497"/>
      <c r="BO52" s="498"/>
      <c r="BP52" s="495"/>
      <c r="BQ52" s="494"/>
      <c r="BR52" s="251"/>
      <c r="BS52" s="251"/>
      <c r="BT52" s="495"/>
      <c r="BU52" s="494"/>
      <c r="BV52" s="494"/>
      <c r="BW52" s="495"/>
      <c r="BX52" s="494"/>
      <c r="BY52" s="494"/>
      <c r="BZ52" s="494"/>
      <c r="CA52" s="494"/>
      <c r="CB52" s="495"/>
      <c r="CC52" s="497"/>
      <c r="CD52" s="498"/>
      <c r="CE52" s="494"/>
      <c r="CF52" s="251"/>
      <c r="CG52" s="499"/>
      <c r="CH52" s="499"/>
      <c r="CI52" s="500"/>
      <c r="CJ52" s="501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1"/>
      <c r="CV52" s="251"/>
      <c r="CW52" s="251"/>
      <c r="CX52" s="251"/>
      <c r="CY52" s="500"/>
      <c r="CZ52" s="499"/>
      <c r="DA52" s="500"/>
      <c r="DB52" s="498"/>
      <c r="DC52" s="502"/>
      <c r="DD52" s="503"/>
      <c r="DE52" s="504"/>
      <c r="DF52" s="505"/>
      <c r="DG52" s="251"/>
      <c r="DH52" s="506"/>
      <c r="DI52" s="251"/>
      <c r="DJ52" s="251"/>
      <c r="DK52" s="507"/>
      <c r="DL52" s="506"/>
      <c r="DM52" s="251"/>
      <c r="DN52" s="251"/>
      <c r="DO52" s="507"/>
      <c r="DP52" s="506"/>
      <c r="DQ52" s="251"/>
      <c r="DR52" s="251"/>
      <c r="DS52" s="507"/>
      <c r="DT52" s="506"/>
      <c r="DU52" s="251"/>
      <c r="DV52" s="251"/>
      <c r="DW52" s="507"/>
      <c r="DX52" s="506"/>
      <c r="DY52" s="251"/>
      <c r="DZ52" s="251"/>
      <c r="EA52" s="507"/>
      <c r="EB52" s="506"/>
      <c r="EC52" s="251"/>
      <c r="ED52" s="251"/>
      <c r="EE52" s="507"/>
      <c r="EF52" s="506"/>
      <c r="EG52" s="251"/>
      <c r="EH52" s="251"/>
      <c r="EI52" s="507"/>
      <c r="EJ52" s="506"/>
      <c r="EK52" s="251"/>
      <c r="EL52" s="251"/>
      <c r="EM52" s="507"/>
      <c r="EN52" s="506"/>
      <c r="EO52" s="251"/>
      <c r="EP52" s="251"/>
      <c r="EQ52" s="507"/>
      <c r="ER52" s="506"/>
      <c r="ES52" s="251"/>
      <c r="ET52" s="251"/>
      <c r="EU52" s="507"/>
      <c r="EV52" s="500"/>
      <c r="EW52" s="500"/>
      <c r="EX52" s="501"/>
      <c r="EY52" s="251"/>
      <c r="EZ52" s="251"/>
      <c r="FA52" s="251"/>
      <c r="FC52" s="500"/>
      <c r="FD52" s="500"/>
      <c r="FE52" s="500"/>
      <c r="FF52" s="251"/>
      <c r="FG52" s="500"/>
      <c r="FH52" s="500"/>
      <c r="FI52" s="500"/>
      <c r="FJ52" s="500"/>
      <c r="FK52" s="500"/>
      <c r="FL52" s="508"/>
      <c r="FM52" s="508"/>
      <c r="FN52" s="508"/>
      <c r="FO52" s="508"/>
      <c r="FP52" s="508"/>
      <c r="FQ52" s="508"/>
      <c r="FR52" s="508"/>
      <c r="FS52" s="508"/>
      <c r="FT52" s="508"/>
      <c r="FU52" s="508"/>
      <c r="FV52" s="508"/>
      <c r="FW52" s="508"/>
      <c r="FX52" s="508"/>
      <c r="FY52" s="508"/>
      <c r="FZ52" s="508"/>
      <c r="GA52" s="508"/>
      <c r="GB52" s="508"/>
      <c r="GC52" s="93"/>
      <c r="GK52" s="45"/>
    </row>
    <row r="53" spans="1:193" ht="12.75">
      <c r="A53" s="73"/>
      <c r="B53" s="73"/>
      <c r="C53" s="73"/>
      <c r="D53" s="72"/>
      <c r="E53" s="73"/>
      <c r="F53" s="74"/>
      <c r="G53" s="74"/>
      <c r="H53" s="74"/>
      <c r="I53" s="74"/>
      <c r="J53" s="74"/>
      <c r="K53" s="89"/>
      <c r="L53" s="89"/>
      <c r="M53" s="76"/>
      <c r="N53" s="76"/>
      <c r="O53" s="74"/>
      <c r="P53" s="81"/>
      <c r="Q53" s="76"/>
      <c r="R53" s="76"/>
      <c r="S53" s="93"/>
      <c r="T53" s="78"/>
      <c r="U53" s="78"/>
      <c r="V53" s="45"/>
      <c r="W53" s="45"/>
      <c r="X53" s="45"/>
      <c r="Y53" s="45"/>
      <c r="Z53" s="45"/>
      <c r="AA53" s="45"/>
      <c r="AB53" s="45"/>
      <c r="AC53" s="192"/>
      <c r="AD53" s="43"/>
      <c r="AE53" s="361"/>
      <c r="AF53" s="346"/>
      <c r="AG53" s="491"/>
      <c r="AH53" s="491"/>
      <c r="AI53" s="491"/>
      <c r="AJ53" s="491"/>
      <c r="AK53" s="492"/>
      <c r="AL53" s="493"/>
      <c r="AM53" s="43"/>
      <c r="AN53" s="43"/>
      <c r="AO53" s="492"/>
      <c r="AP53" s="494"/>
      <c r="AQ53" s="494"/>
      <c r="AR53" s="495"/>
      <c r="AS53" s="494"/>
      <c r="AT53" s="494"/>
      <c r="AU53" s="494"/>
      <c r="AV53" s="494"/>
      <c r="AW53" s="496"/>
      <c r="AX53" s="497"/>
      <c r="AY53" s="498"/>
      <c r="AZ53" s="498"/>
      <c r="BA53" s="495"/>
      <c r="BB53" s="494"/>
      <c r="BC53" s="251"/>
      <c r="BD53" s="251"/>
      <c r="BE53" s="495"/>
      <c r="BF53" s="494"/>
      <c r="BG53" s="494"/>
      <c r="BH53" s="495"/>
      <c r="BI53" s="494"/>
      <c r="BJ53" s="494"/>
      <c r="BK53" s="494"/>
      <c r="BL53" s="494"/>
      <c r="BM53" s="495"/>
      <c r="BN53" s="497"/>
      <c r="BO53" s="498"/>
      <c r="BP53" s="495"/>
      <c r="BQ53" s="494"/>
      <c r="BR53" s="251"/>
      <c r="BS53" s="251"/>
      <c r="BT53" s="495"/>
      <c r="BU53" s="494"/>
      <c r="BV53" s="494"/>
      <c r="BW53" s="495"/>
      <c r="BX53" s="494"/>
      <c r="BY53" s="494"/>
      <c r="BZ53" s="494"/>
      <c r="CA53" s="494"/>
      <c r="CB53" s="495"/>
      <c r="CC53" s="497"/>
      <c r="CD53" s="498"/>
      <c r="CE53" s="494"/>
      <c r="CF53" s="251"/>
      <c r="CG53" s="499"/>
      <c r="CH53" s="499"/>
      <c r="CI53" s="500"/>
      <c r="CJ53" s="501"/>
      <c r="CK53" s="251"/>
      <c r="CL53" s="251"/>
      <c r="CM53" s="251"/>
      <c r="CN53" s="251"/>
      <c r="CO53" s="251"/>
      <c r="CP53" s="251"/>
      <c r="CQ53" s="251"/>
      <c r="CR53" s="251"/>
      <c r="CS53" s="251"/>
      <c r="CT53" s="251"/>
      <c r="CU53" s="251"/>
      <c r="CV53" s="251"/>
      <c r="CW53" s="251"/>
      <c r="CX53" s="251"/>
      <c r="CY53" s="500"/>
      <c r="CZ53" s="499"/>
      <c r="DA53" s="500"/>
      <c r="DB53" s="498"/>
      <c r="DC53" s="502"/>
      <c r="DD53" s="503"/>
      <c r="DE53" s="504"/>
      <c r="DF53" s="505"/>
      <c r="DG53" s="251"/>
      <c r="DH53" s="506"/>
      <c r="DI53" s="251"/>
      <c r="DJ53" s="251"/>
      <c r="DK53" s="507"/>
      <c r="DL53" s="506"/>
      <c r="DM53" s="251"/>
      <c r="DN53" s="251"/>
      <c r="DO53" s="507"/>
      <c r="DP53" s="506"/>
      <c r="DQ53" s="251"/>
      <c r="DR53" s="251"/>
      <c r="DS53" s="507"/>
      <c r="DT53" s="506"/>
      <c r="DU53" s="251"/>
      <c r="DV53" s="251"/>
      <c r="DW53" s="507"/>
      <c r="DX53" s="506"/>
      <c r="DY53" s="251"/>
      <c r="DZ53" s="251"/>
      <c r="EA53" s="507"/>
      <c r="EB53" s="506"/>
      <c r="EC53" s="251"/>
      <c r="ED53" s="251"/>
      <c r="EE53" s="507"/>
      <c r="EF53" s="506"/>
      <c r="EG53" s="251"/>
      <c r="EH53" s="251"/>
      <c r="EI53" s="507"/>
      <c r="EJ53" s="506"/>
      <c r="EK53" s="251"/>
      <c r="EL53" s="251"/>
      <c r="EM53" s="507"/>
      <c r="EN53" s="506"/>
      <c r="EO53" s="251"/>
      <c r="EP53" s="251"/>
      <c r="EQ53" s="507"/>
      <c r="ER53" s="506"/>
      <c r="ES53" s="251"/>
      <c r="ET53" s="251"/>
      <c r="EU53" s="507"/>
      <c r="EV53" s="500"/>
      <c r="EW53" s="500"/>
      <c r="EX53" s="501"/>
      <c r="EY53" s="251"/>
      <c r="EZ53" s="251"/>
      <c r="FA53" s="251"/>
      <c r="FC53" s="500"/>
      <c r="FD53" s="500"/>
      <c r="FE53" s="500"/>
      <c r="FF53" s="251"/>
      <c r="FG53" s="500"/>
      <c r="FH53" s="500"/>
      <c r="FI53" s="500"/>
      <c r="FJ53" s="500"/>
      <c r="FK53" s="500"/>
      <c r="FL53" s="508"/>
      <c r="FM53" s="508"/>
      <c r="FN53" s="508"/>
      <c r="FO53" s="508"/>
      <c r="FP53" s="508"/>
      <c r="FQ53" s="508"/>
      <c r="FR53" s="508"/>
      <c r="FS53" s="508"/>
      <c r="FT53" s="508"/>
      <c r="FU53" s="508"/>
      <c r="FV53" s="508"/>
      <c r="FW53" s="508"/>
      <c r="FX53" s="508"/>
      <c r="FY53" s="508"/>
      <c r="FZ53" s="508"/>
      <c r="GA53" s="508"/>
      <c r="GB53" s="508"/>
      <c r="GC53" s="93"/>
      <c r="GK53" s="45"/>
    </row>
    <row r="54" spans="1:193" ht="12.75">
      <c r="A54" s="89"/>
      <c r="B54" s="73"/>
      <c r="C54" s="73"/>
      <c r="D54" s="72"/>
      <c r="E54" s="73"/>
      <c r="F54" s="74"/>
      <c r="G54" s="74"/>
      <c r="H54" s="74"/>
      <c r="I54" s="74"/>
      <c r="J54" s="74"/>
      <c r="K54" s="89"/>
      <c r="L54" s="89"/>
      <c r="M54" s="76"/>
      <c r="N54" s="76"/>
      <c r="O54" s="74"/>
      <c r="P54" s="81"/>
      <c r="Q54" s="76"/>
      <c r="R54" s="76"/>
      <c r="S54" s="93"/>
      <c r="T54" s="78"/>
      <c r="U54" s="78"/>
      <c r="V54" s="45"/>
      <c r="W54" s="45"/>
      <c r="X54" s="45"/>
      <c r="Y54" s="45"/>
      <c r="Z54" s="45"/>
      <c r="AA54" s="45"/>
      <c r="AB54" s="45"/>
      <c r="AC54" s="192"/>
      <c r="AD54" s="43"/>
      <c r="AE54" s="361"/>
      <c r="AF54" s="346"/>
      <c r="AG54" s="491"/>
      <c r="AH54" s="491"/>
      <c r="AI54" s="491"/>
      <c r="AJ54" s="491"/>
      <c r="AK54" s="492"/>
      <c r="AL54" s="493"/>
      <c r="AM54" s="43"/>
      <c r="AN54" s="43"/>
      <c r="AO54" s="492"/>
      <c r="AP54" s="494"/>
      <c r="AQ54" s="494"/>
      <c r="AR54" s="495"/>
      <c r="AS54" s="494"/>
      <c r="AT54" s="494"/>
      <c r="AU54" s="494"/>
      <c r="AV54" s="494"/>
      <c r="AW54" s="496"/>
      <c r="AX54" s="497"/>
      <c r="AY54" s="498"/>
      <c r="AZ54" s="498"/>
      <c r="BA54" s="495"/>
      <c r="BB54" s="494"/>
      <c r="BC54" s="251"/>
      <c r="BD54" s="251"/>
      <c r="BE54" s="495"/>
      <c r="BF54" s="494"/>
      <c r="BG54" s="494"/>
      <c r="BH54" s="495"/>
      <c r="BI54" s="494"/>
      <c r="BJ54" s="494"/>
      <c r="BK54" s="494"/>
      <c r="BL54" s="494"/>
      <c r="BM54" s="495"/>
      <c r="BN54" s="497"/>
      <c r="BO54" s="498"/>
      <c r="BP54" s="495"/>
      <c r="BQ54" s="494"/>
      <c r="BR54" s="251"/>
      <c r="BS54" s="251"/>
      <c r="BT54" s="495"/>
      <c r="BU54" s="494"/>
      <c r="BV54" s="494"/>
      <c r="BW54" s="495"/>
      <c r="BX54" s="494"/>
      <c r="BY54" s="494"/>
      <c r="BZ54" s="494"/>
      <c r="CA54" s="494"/>
      <c r="CB54" s="495"/>
      <c r="CC54" s="497"/>
      <c r="CD54" s="498"/>
      <c r="CE54" s="494"/>
      <c r="CF54" s="251"/>
      <c r="CG54" s="499"/>
      <c r="CH54" s="499"/>
      <c r="CI54" s="500"/>
      <c r="CJ54" s="501"/>
      <c r="CK54" s="251"/>
      <c r="CL54" s="251"/>
      <c r="CM54" s="251"/>
      <c r="CN54" s="251"/>
      <c r="CO54" s="251"/>
      <c r="CP54" s="251"/>
      <c r="CQ54" s="251"/>
      <c r="CR54" s="251"/>
      <c r="CS54" s="251"/>
      <c r="CT54" s="251"/>
      <c r="CU54" s="251"/>
      <c r="CV54" s="251"/>
      <c r="CW54" s="251"/>
      <c r="CX54" s="251"/>
      <c r="CY54" s="500"/>
      <c r="CZ54" s="499"/>
      <c r="DA54" s="500"/>
      <c r="DB54" s="498"/>
      <c r="DC54" s="502"/>
      <c r="DD54" s="503"/>
      <c r="DE54" s="504"/>
      <c r="DF54" s="505"/>
      <c r="DG54" s="251"/>
      <c r="DH54" s="506"/>
      <c r="DI54" s="251"/>
      <c r="DJ54" s="251"/>
      <c r="DK54" s="507"/>
      <c r="DL54" s="506"/>
      <c r="DM54" s="251"/>
      <c r="DN54" s="251"/>
      <c r="DO54" s="507"/>
      <c r="DP54" s="506"/>
      <c r="DQ54" s="251"/>
      <c r="DR54" s="251"/>
      <c r="DS54" s="507"/>
      <c r="DT54" s="506"/>
      <c r="DU54" s="251"/>
      <c r="DV54" s="251"/>
      <c r="DW54" s="507"/>
      <c r="DX54" s="506"/>
      <c r="DY54" s="251"/>
      <c r="DZ54" s="251"/>
      <c r="EA54" s="507"/>
      <c r="EB54" s="506"/>
      <c r="EC54" s="251"/>
      <c r="ED54" s="251"/>
      <c r="EE54" s="507"/>
      <c r="EF54" s="506"/>
      <c r="EG54" s="251"/>
      <c r="EH54" s="251"/>
      <c r="EI54" s="507"/>
      <c r="EJ54" s="506"/>
      <c r="EK54" s="251"/>
      <c r="EL54" s="251"/>
      <c r="EM54" s="507"/>
      <c r="EN54" s="506"/>
      <c r="EO54" s="251"/>
      <c r="EP54" s="251"/>
      <c r="EQ54" s="507"/>
      <c r="ER54" s="506"/>
      <c r="ES54" s="251"/>
      <c r="ET54" s="251"/>
      <c r="EU54" s="507"/>
      <c r="EV54" s="500"/>
      <c r="EW54" s="500"/>
      <c r="EX54" s="501"/>
      <c r="EY54" s="251"/>
      <c r="EZ54" s="251"/>
      <c r="FA54" s="251"/>
      <c r="FC54" s="500"/>
      <c r="FD54" s="500"/>
      <c r="FE54" s="500"/>
      <c r="FF54" s="251"/>
      <c r="FG54" s="500"/>
      <c r="FH54" s="500"/>
      <c r="FI54" s="500"/>
      <c r="FJ54" s="500"/>
      <c r="FK54" s="500"/>
      <c r="FL54" s="508"/>
      <c r="FM54" s="508"/>
      <c r="FN54" s="508"/>
      <c r="FO54" s="508"/>
      <c r="FP54" s="508"/>
      <c r="FQ54" s="508"/>
      <c r="FR54" s="508"/>
      <c r="FS54" s="508"/>
      <c r="FT54" s="508"/>
      <c r="FU54" s="508"/>
      <c r="FV54" s="508"/>
      <c r="FW54" s="508"/>
      <c r="FX54" s="508"/>
      <c r="FY54" s="508"/>
      <c r="FZ54" s="508"/>
      <c r="GA54" s="508"/>
      <c r="GB54" s="508"/>
      <c r="GC54" s="93"/>
      <c r="GK54" s="45"/>
    </row>
    <row r="55" spans="1:107" ht="12.75">
      <c r="A55" s="88"/>
      <c r="B55" s="88"/>
      <c r="C55" s="88"/>
      <c r="D55" s="72"/>
      <c r="E55" s="73"/>
      <c r="F55" s="74"/>
      <c r="G55" s="74"/>
      <c r="H55" s="74"/>
      <c r="I55" s="74"/>
      <c r="J55" s="74"/>
      <c r="K55" s="89"/>
      <c r="L55" s="89"/>
      <c r="M55" s="76"/>
      <c r="N55" s="76"/>
      <c r="O55" s="74"/>
      <c r="P55" s="76"/>
      <c r="Q55" s="76"/>
      <c r="R55" s="76"/>
      <c r="S55" s="77"/>
      <c r="T55" s="77"/>
      <c r="U55" s="78"/>
      <c r="V55" s="78"/>
      <c r="W55" s="92"/>
      <c r="X55" s="92"/>
      <c r="Y55" s="92"/>
      <c r="Z55" s="92"/>
      <c r="AA55" s="92"/>
      <c r="AB55" s="92"/>
      <c r="AC55" s="329"/>
      <c r="AD55" s="329"/>
      <c r="AE55" s="355"/>
      <c r="AF55" s="363"/>
      <c r="AG55" s="348"/>
      <c r="AX55" s="289"/>
      <c r="AY55" s="283"/>
      <c r="BO55" s="283"/>
      <c r="BP55" s="284"/>
      <c r="CD55" s="283"/>
      <c r="CE55" s="284"/>
      <c r="CF55" s="288"/>
      <c r="CG55" s="254"/>
      <c r="CH55" s="287"/>
      <c r="CI55" s="287"/>
      <c r="CJ55" s="286"/>
      <c r="CK55" s="285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  <c r="CW55" s="254"/>
      <c r="CX55" s="254"/>
      <c r="CY55" s="254"/>
      <c r="CZ55" s="286"/>
      <c r="DA55" s="287"/>
      <c r="DB55" s="286"/>
      <c r="DC55" s="284"/>
    </row>
    <row r="56" spans="1:107" ht="12.75">
      <c r="A56" s="73"/>
      <c r="B56" s="78"/>
      <c r="C56" s="78"/>
      <c r="D56" s="72"/>
      <c r="E56" s="73"/>
      <c r="F56" s="74"/>
      <c r="G56" s="74"/>
      <c r="H56" s="74"/>
      <c r="I56" s="74"/>
      <c r="J56" s="74"/>
      <c r="K56" s="89"/>
      <c r="L56" s="89"/>
      <c r="M56" s="76"/>
      <c r="N56" s="76"/>
      <c r="O56" s="74"/>
      <c r="P56" s="76"/>
      <c r="Q56" s="76"/>
      <c r="R56" s="76"/>
      <c r="S56" s="77"/>
      <c r="T56" s="77"/>
      <c r="U56" s="78"/>
      <c r="V56" s="78"/>
      <c r="W56" s="80"/>
      <c r="X56" s="80"/>
      <c r="Y56" s="80"/>
      <c r="Z56" s="80"/>
      <c r="AA56" s="80"/>
      <c r="AB56" s="80"/>
      <c r="AC56" s="329"/>
      <c r="AD56" s="329"/>
      <c r="AE56" s="355"/>
      <c r="AF56" s="363"/>
      <c r="AG56" s="348"/>
      <c r="AX56" s="289"/>
      <c r="AY56" s="283"/>
      <c r="BO56" s="283"/>
      <c r="BP56" s="284"/>
      <c r="CD56" s="283"/>
      <c r="CE56" s="284"/>
      <c r="CF56" s="288"/>
      <c r="CG56" s="254"/>
      <c r="CH56" s="287"/>
      <c r="CI56" s="287"/>
      <c r="CJ56" s="286"/>
      <c r="CK56" s="285"/>
      <c r="CL56" s="254"/>
      <c r="CM56" s="254"/>
      <c r="CN56" s="254"/>
      <c r="CO56" s="254"/>
      <c r="CP56" s="254"/>
      <c r="CQ56" s="254"/>
      <c r="CR56" s="254"/>
      <c r="CS56" s="254"/>
      <c r="CT56" s="254"/>
      <c r="CU56" s="254"/>
      <c r="CV56" s="254"/>
      <c r="CW56" s="254"/>
      <c r="CX56" s="254"/>
      <c r="CY56" s="254"/>
      <c r="CZ56" s="286"/>
      <c r="DA56" s="287"/>
      <c r="DB56" s="286"/>
      <c r="DC56" s="284"/>
    </row>
    <row r="57" spans="1:107" ht="12.75">
      <c r="A57" s="73"/>
      <c r="B57" s="78"/>
      <c r="C57" s="78"/>
      <c r="D57" s="72"/>
      <c r="E57" s="73"/>
      <c r="F57" s="74"/>
      <c r="G57" s="74"/>
      <c r="H57" s="74"/>
      <c r="I57" s="74"/>
      <c r="J57" s="74"/>
      <c r="K57" s="89"/>
      <c r="L57" s="89"/>
      <c r="M57" s="76"/>
      <c r="N57" s="76"/>
      <c r="O57" s="74"/>
      <c r="P57" s="76"/>
      <c r="Q57" s="76"/>
      <c r="R57" s="76"/>
      <c r="S57" s="77"/>
      <c r="T57" s="77"/>
      <c r="U57" s="78"/>
      <c r="V57" s="78"/>
      <c r="W57" s="80"/>
      <c r="X57" s="80"/>
      <c r="Y57" s="80"/>
      <c r="Z57" s="80"/>
      <c r="AA57" s="80"/>
      <c r="AB57" s="80"/>
      <c r="AC57" s="329"/>
      <c r="AD57" s="329"/>
      <c r="AE57" s="355"/>
      <c r="AF57" s="363"/>
      <c r="AG57" s="348"/>
      <c r="AX57" s="289"/>
      <c r="AY57" s="283"/>
      <c r="BO57" s="283"/>
      <c r="BP57" s="284"/>
      <c r="CD57" s="283"/>
      <c r="CE57" s="284"/>
      <c r="CF57" s="288"/>
      <c r="CG57" s="254"/>
      <c r="CH57" s="287"/>
      <c r="CI57" s="287"/>
      <c r="CJ57" s="286"/>
      <c r="CK57" s="285"/>
      <c r="CL57" s="254"/>
      <c r="CM57" s="254"/>
      <c r="CN57" s="254"/>
      <c r="CO57" s="254"/>
      <c r="CP57" s="254"/>
      <c r="CQ57" s="254"/>
      <c r="CR57" s="254"/>
      <c r="CS57" s="254"/>
      <c r="CT57" s="254"/>
      <c r="CU57" s="254"/>
      <c r="CV57" s="254"/>
      <c r="CW57" s="254"/>
      <c r="CX57" s="254"/>
      <c r="CY57" s="254"/>
      <c r="CZ57" s="286"/>
      <c r="DA57" s="287"/>
      <c r="DB57" s="286"/>
      <c r="DC57" s="284"/>
    </row>
    <row r="58" spans="1:107" ht="12.75">
      <c r="A58" s="73"/>
      <c r="B58" s="78"/>
      <c r="C58" s="78"/>
      <c r="D58" s="72"/>
      <c r="E58" s="73"/>
      <c r="F58" s="74"/>
      <c r="G58" s="74"/>
      <c r="H58" s="74"/>
      <c r="I58" s="74"/>
      <c r="J58" s="74"/>
      <c r="K58" s="89"/>
      <c r="L58" s="89"/>
      <c r="M58" s="76"/>
      <c r="N58" s="76"/>
      <c r="O58" s="74"/>
      <c r="P58" s="76"/>
      <c r="Q58" s="76"/>
      <c r="R58" s="76"/>
      <c r="S58" s="77"/>
      <c r="T58" s="77"/>
      <c r="U58" s="78"/>
      <c r="V58" s="78"/>
      <c r="W58" s="80"/>
      <c r="X58" s="80"/>
      <c r="Y58" s="80"/>
      <c r="Z58" s="80"/>
      <c r="AA58" s="80"/>
      <c r="AB58" s="80"/>
      <c r="AC58" s="329"/>
      <c r="AD58" s="329"/>
      <c r="AE58" s="355"/>
      <c r="AF58" s="363"/>
      <c r="AG58" s="348"/>
      <c r="AX58" s="289"/>
      <c r="AY58" s="283"/>
      <c r="BO58" s="283"/>
      <c r="BP58" s="284"/>
      <c r="CD58" s="283"/>
      <c r="CE58" s="284"/>
      <c r="CF58" s="288"/>
      <c r="CG58" s="254"/>
      <c r="CH58" s="287"/>
      <c r="CI58" s="287"/>
      <c r="CJ58" s="286"/>
      <c r="CK58" s="285"/>
      <c r="CL58" s="254"/>
      <c r="CM58" s="254"/>
      <c r="CN58" s="254"/>
      <c r="CO58" s="254"/>
      <c r="CP58" s="254"/>
      <c r="CQ58" s="254"/>
      <c r="CR58" s="254"/>
      <c r="CS58" s="254"/>
      <c r="CT58" s="254"/>
      <c r="CU58" s="254"/>
      <c r="CV58" s="254"/>
      <c r="CW58" s="254"/>
      <c r="CX58" s="254"/>
      <c r="CY58" s="254"/>
      <c r="CZ58" s="286"/>
      <c r="DA58" s="287"/>
      <c r="DB58" s="286"/>
      <c r="DC58" s="284"/>
    </row>
    <row r="59" spans="1:107" ht="12.75">
      <c r="A59" s="878"/>
      <c r="B59" s="878"/>
      <c r="C59" s="878"/>
      <c r="D59" s="878"/>
      <c r="E59" s="878"/>
      <c r="F59" s="878"/>
      <c r="G59" s="878"/>
      <c r="H59" s="878"/>
      <c r="I59" s="878"/>
      <c r="J59" s="878"/>
      <c r="K59" s="878"/>
      <c r="L59" s="878"/>
      <c r="M59" s="878"/>
      <c r="N59" s="878"/>
      <c r="O59" s="878"/>
      <c r="P59" s="878"/>
      <c r="Q59" s="878"/>
      <c r="R59" s="878"/>
      <c r="S59" s="878"/>
      <c r="T59" s="878"/>
      <c r="U59" s="878"/>
      <c r="V59" s="878"/>
      <c r="W59" s="878"/>
      <c r="X59" s="91"/>
      <c r="Y59" s="91"/>
      <c r="Z59" s="91"/>
      <c r="AA59" s="91"/>
      <c r="AB59" s="91"/>
      <c r="AC59" s="330"/>
      <c r="AD59" s="339"/>
      <c r="AE59" s="356"/>
      <c r="AF59" s="364"/>
      <c r="AG59" s="350"/>
      <c r="AX59" s="289"/>
      <c r="AY59" s="283"/>
      <c r="BO59" s="283"/>
      <c r="BP59" s="284"/>
      <c r="CD59" s="283"/>
      <c r="CE59" s="284"/>
      <c r="CF59" s="288"/>
      <c r="CG59" s="254"/>
      <c r="CH59" s="287"/>
      <c r="CI59" s="287"/>
      <c r="CJ59" s="286"/>
      <c r="CK59" s="285"/>
      <c r="CL59" s="254"/>
      <c r="CM59" s="254"/>
      <c r="CN59" s="254"/>
      <c r="CO59" s="254"/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86"/>
      <c r="DA59" s="287"/>
      <c r="DB59" s="286"/>
      <c r="DC59" s="284"/>
    </row>
    <row r="60" spans="1:107" ht="12.75">
      <c r="A60" s="88"/>
      <c r="B60" s="78"/>
      <c r="C60" s="78"/>
      <c r="D60" s="72"/>
      <c r="E60" s="73"/>
      <c r="F60" s="74"/>
      <c r="G60" s="74"/>
      <c r="H60" s="74"/>
      <c r="I60" s="74"/>
      <c r="J60" s="74"/>
      <c r="K60" s="89"/>
      <c r="L60" s="89"/>
      <c r="M60" s="76"/>
      <c r="N60" s="76"/>
      <c r="O60" s="74"/>
      <c r="P60" s="76"/>
      <c r="Q60" s="76"/>
      <c r="R60" s="76"/>
      <c r="S60" s="77"/>
      <c r="T60" s="77"/>
      <c r="U60" s="78"/>
      <c r="V60" s="78"/>
      <c r="W60" s="80"/>
      <c r="X60" s="80"/>
      <c r="Y60" s="80"/>
      <c r="Z60" s="80"/>
      <c r="AA60" s="80"/>
      <c r="AB60" s="80"/>
      <c r="AC60" s="329"/>
      <c r="AD60" s="329"/>
      <c r="AE60" s="355"/>
      <c r="AF60" s="363"/>
      <c r="AG60" s="348"/>
      <c r="AX60" s="289"/>
      <c r="AY60" s="283"/>
      <c r="BO60" s="283"/>
      <c r="BP60" s="284"/>
      <c r="CD60" s="283"/>
      <c r="CE60" s="284"/>
      <c r="CF60" s="288"/>
      <c r="CG60" s="254"/>
      <c r="CH60" s="287"/>
      <c r="CI60" s="287"/>
      <c r="CJ60" s="286"/>
      <c r="CK60" s="285"/>
      <c r="CL60" s="254"/>
      <c r="CM60" s="254"/>
      <c r="CN60" s="254"/>
      <c r="CO60" s="254"/>
      <c r="CP60" s="254"/>
      <c r="CQ60" s="254"/>
      <c r="CR60" s="254"/>
      <c r="CS60" s="254"/>
      <c r="CT60" s="254"/>
      <c r="CU60" s="254"/>
      <c r="CV60" s="254"/>
      <c r="CW60" s="254"/>
      <c r="CX60" s="254"/>
      <c r="CY60" s="254"/>
      <c r="CZ60" s="286"/>
      <c r="DA60" s="287"/>
      <c r="DB60" s="286"/>
      <c r="DC60" s="284"/>
    </row>
    <row r="61" spans="1:107" ht="12.75">
      <c r="A61" s="78"/>
      <c r="B61" s="78"/>
      <c r="C61" s="78"/>
      <c r="D61" s="72"/>
      <c r="E61" s="73"/>
      <c r="F61" s="74"/>
      <c r="G61" s="74"/>
      <c r="H61" s="74"/>
      <c r="I61" s="74"/>
      <c r="J61" s="74"/>
      <c r="K61" s="89"/>
      <c r="L61" s="89"/>
      <c r="M61" s="76"/>
      <c r="N61" s="76"/>
      <c r="O61" s="74"/>
      <c r="P61" s="76"/>
      <c r="Q61" s="76"/>
      <c r="R61" s="76"/>
      <c r="S61" s="77"/>
      <c r="T61" s="77"/>
      <c r="U61" s="78"/>
      <c r="V61" s="78"/>
      <c r="W61" s="80"/>
      <c r="X61" s="80"/>
      <c r="Y61" s="80"/>
      <c r="Z61" s="80"/>
      <c r="AA61" s="80"/>
      <c r="AB61" s="80"/>
      <c r="AC61" s="329"/>
      <c r="AD61" s="329"/>
      <c r="AE61" s="355"/>
      <c r="AF61" s="363"/>
      <c r="AG61" s="348"/>
      <c r="AX61" s="289"/>
      <c r="AY61" s="283"/>
      <c r="BO61" s="283"/>
      <c r="BP61" s="284"/>
      <c r="CD61" s="283"/>
      <c r="CE61" s="284"/>
      <c r="CF61" s="288"/>
      <c r="CG61" s="254"/>
      <c r="CH61" s="287"/>
      <c r="CI61" s="287"/>
      <c r="CJ61" s="286"/>
      <c r="CK61" s="285"/>
      <c r="CL61" s="254"/>
      <c r="CM61" s="254"/>
      <c r="CN61" s="254"/>
      <c r="CO61" s="254"/>
      <c r="CP61" s="254"/>
      <c r="CQ61" s="254"/>
      <c r="CR61" s="254"/>
      <c r="CS61" s="254"/>
      <c r="CT61" s="254"/>
      <c r="CU61" s="254"/>
      <c r="CV61" s="254"/>
      <c r="CW61" s="254"/>
      <c r="CX61" s="254"/>
      <c r="CY61" s="254"/>
      <c r="CZ61" s="286"/>
      <c r="DA61" s="287"/>
      <c r="DB61" s="286"/>
      <c r="DC61" s="284"/>
    </row>
    <row r="62" spans="1:107" ht="12.75">
      <c r="A62" s="88"/>
      <c r="B62" s="88"/>
      <c r="C62" s="88"/>
      <c r="D62" s="72"/>
      <c r="E62" s="73"/>
      <c r="F62" s="74"/>
      <c r="G62" s="74"/>
      <c r="H62" s="74"/>
      <c r="I62" s="74"/>
      <c r="J62" s="74"/>
      <c r="K62" s="89"/>
      <c r="L62" s="89"/>
      <c r="M62" s="76"/>
      <c r="N62" s="76"/>
      <c r="O62" s="74"/>
      <c r="P62" s="76"/>
      <c r="Q62" s="76"/>
      <c r="R62" s="76"/>
      <c r="S62" s="77"/>
      <c r="T62" s="77"/>
      <c r="U62" s="78"/>
      <c r="V62" s="78"/>
      <c r="W62" s="80"/>
      <c r="X62" s="80"/>
      <c r="Y62" s="80"/>
      <c r="Z62" s="80"/>
      <c r="AA62" s="80"/>
      <c r="AB62" s="80"/>
      <c r="AC62" s="329"/>
      <c r="AD62" s="329"/>
      <c r="AE62" s="355"/>
      <c r="AF62" s="363"/>
      <c r="AG62" s="348"/>
      <c r="AX62" s="289"/>
      <c r="AY62" s="283"/>
      <c r="BO62" s="283"/>
      <c r="BP62" s="284"/>
      <c r="CD62" s="283"/>
      <c r="CE62" s="284"/>
      <c r="CF62" s="288"/>
      <c r="CG62" s="254"/>
      <c r="CH62" s="287"/>
      <c r="CI62" s="287"/>
      <c r="CJ62" s="286"/>
      <c r="CK62" s="285"/>
      <c r="CL62" s="254"/>
      <c r="CM62" s="254"/>
      <c r="CN62" s="254"/>
      <c r="CO62" s="254"/>
      <c r="CP62" s="254"/>
      <c r="CQ62" s="254"/>
      <c r="CR62" s="254"/>
      <c r="CS62" s="254"/>
      <c r="CT62" s="254"/>
      <c r="CU62" s="254"/>
      <c r="CV62" s="254"/>
      <c r="CW62" s="254"/>
      <c r="CX62" s="254"/>
      <c r="CY62" s="254"/>
      <c r="CZ62" s="286"/>
      <c r="DA62" s="287"/>
      <c r="DB62" s="286"/>
      <c r="DC62" s="284"/>
    </row>
    <row r="63" spans="1:107" ht="12.75">
      <c r="A63" s="73"/>
      <c r="B63" s="73"/>
      <c r="C63" s="73"/>
      <c r="D63" s="72"/>
      <c r="E63" s="73"/>
      <c r="F63" s="74"/>
      <c r="G63" s="74"/>
      <c r="H63" s="74"/>
      <c r="I63" s="74"/>
      <c r="J63" s="74"/>
      <c r="K63" s="89"/>
      <c r="L63" s="89"/>
      <c r="M63" s="76"/>
      <c r="N63" s="76"/>
      <c r="O63" s="74"/>
      <c r="P63" s="76"/>
      <c r="Q63" s="76"/>
      <c r="R63" s="76"/>
      <c r="S63" s="77"/>
      <c r="T63" s="77"/>
      <c r="U63" s="78"/>
      <c r="V63" s="78"/>
      <c r="W63" s="80"/>
      <c r="X63" s="80"/>
      <c r="Y63" s="80"/>
      <c r="Z63" s="80"/>
      <c r="AA63" s="80"/>
      <c r="AB63" s="80"/>
      <c r="AC63" s="329"/>
      <c r="AD63" s="329"/>
      <c r="AE63" s="355"/>
      <c r="AF63" s="363"/>
      <c r="AG63" s="348"/>
      <c r="AX63" s="289"/>
      <c r="AY63" s="283"/>
      <c r="BO63" s="283"/>
      <c r="BP63" s="284"/>
      <c r="CD63" s="283"/>
      <c r="CE63" s="284"/>
      <c r="CF63" s="288"/>
      <c r="CG63" s="254"/>
      <c r="CH63" s="287"/>
      <c r="CI63" s="287"/>
      <c r="CJ63" s="286"/>
      <c r="CK63" s="285"/>
      <c r="CL63" s="254"/>
      <c r="CM63" s="254"/>
      <c r="CN63" s="254"/>
      <c r="CO63" s="254"/>
      <c r="CP63" s="254"/>
      <c r="CQ63" s="254"/>
      <c r="CR63" s="254"/>
      <c r="CS63" s="254"/>
      <c r="CT63" s="254"/>
      <c r="CU63" s="254"/>
      <c r="CV63" s="254"/>
      <c r="CW63" s="254"/>
      <c r="CX63" s="254"/>
      <c r="CY63" s="254"/>
      <c r="CZ63" s="286"/>
      <c r="DA63" s="287"/>
      <c r="DB63" s="286"/>
      <c r="DC63" s="284"/>
    </row>
    <row r="64" spans="1:107" ht="12.75">
      <c r="A64" s="73"/>
      <c r="B64" s="73"/>
      <c r="C64" s="73"/>
      <c r="D64" s="72"/>
      <c r="E64" s="73"/>
      <c r="F64" s="74"/>
      <c r="G64" s="74"/>
      <c r="H64" s="74"/>
      <c r="I64" s="74"/>
      <c r="J64" s="74"/>
      <c r="K64" s="89"/>
      <c r="L64" s="89"/>
      <c r="M64" s="76"/>
      <c r="N64" s="76"/>
      <c r="O64" s="74"/>
      <c r="P64" s="76"/>
      <c r="Q64" s="76"/>
      <c r="R64" s="76"/>
      <c r="S64" s="77"/>
      <c r="T64" s="77"/>
      <c r="U64" s="78"/>
      <c r="V64" s="78"/>
      <c r="W64" s="80"/>
      <c r="X64" s="80"/>
      <c r="Y64" s="80"/>
      <c r="Z64" s="80"/>
      <c r="AA64" s="80"/>
      <c r="AB64" s="80"/>
      <c r="AC64" s="329"/>
      <c r="AD64" s="329"/>
      <c r="AE64" s="355"/>
      <c r="AF64" s="363"/>
      <c r="AG64" s="348"/>
      <c r="AX64" s="289"/>
      <c r="AY64" s="283"/>
      <c r="BO64" s="283"/>
      <c r="BP64" s="284"/>
      <c r="CD64" s="283"/>
      <c r="CE64" s="284"/>
      <c r="CF64" s="288"/>
      <c r="CG64" s="254"/>
      <c r="CH64" s="287"/>
      <c r="CI64" s="287"/>
      <c r="CJ64" s="286"/>
      <c r="CK64" s="285"/>
      <c r="CL64" s="254"/>
      <c r="CM64" s="254"/>
      <c r="CN64" s="254"/>
      <c r="CO64" s="254"/>
      <c r="CP64" s="254"/>
      <c r="CQ64" s="254"/>
      <c r="CR64" s="254"/>
      <c r="CS64" s="254"/>
      <c r="CT64" s="254"/>
      <c r="CU64" s="254"/>
      <c r="CV64" s="254"/>
      <c r="CW64" s="254"/>
      <c r="CX64" s="254"/>
      <c r="CY64" s="254"/>
      <c r="CZ64" s="286"/>
      <c r="DA64" s="287"/>
      <c r="DB64" s="286"/>
      <c r="DC64" s="284"/>
    </row>
    <row r="65" spans="1:107" ht="12.75">
      <c r="A65" s="878"/>
      <c r="B65" s="878"/>
      <c r="C65" s="878"/>
      <c r="D65" s="878"/>
      <c r="E65" s="878"/>
      <c r="F65" s="878"/>
      <c r="G65" s="878"/>
      <c r="H65" s="878"/>
      <c r="I65" s="878"/>
      <c r="J65" s="878"/>
      <c r="K65" s="878"/>
      <c r="L65" s="878"/>
      <c r="M65" s="878"/>
      <c r="N65" s="878"/>
      <c r="O65" s="878"/>
      <c r="P65" s="878"/>
      <c r="Q65" s="878"/>
      <c r="R65" s="878"/>
      <c r="S65" s="878"/>
      <c r="T65" s="878"/>
      <c r="U65" s="878"/>
      <c r="V65" s="878"/>
      <c r="W65" s="878"/>
      <c r="X65" s="91"/>
      <c r="Y65" s="91"/>
      <c r="Z65" s="91"/>
      <c r="AA65" s="91"/>
      <c r="AB65" s="91"/>
      <c r="AC65" s="330"/>
      <c r="AD65" s="339"/>
      <c r="AE65" s="356"/>
      <c r="AF65" s="364"/>
      <c r="AG65" s="350"/>
      <c r="AX65" s="289"/>
      <c r="AY65" s="283"/>
      <c r="BO65" s="283"/>
      <c r="BP65" s="284"/>
      <c r="CD65" s="283"/>
      <c r="CE65" s="284"/>
      <c r="CF65" s="288"/>
      <c r="CG65" s="254"/>
      <c r="CH65" s="287"/>
      <c r="CI65" s="287"/>
      <c r="CJ65" s="286"/>
      <c r="CK65" s="285"/>
      <c r="CL65" s="254"/>
      <c r="CM65" s="254"/>
      <c r="CN65" s="254"/>
      <c r="CO65" s="254"/>
      <c r="CP65" s="254"/>
      <c r="CQ65" s="254"/>
      <c r="CR65" s="254"/>
      <c r="CS65" s="254"/>
      <c r="CT65" s="254"/>
      <c r="CU65" s="254"/>
      <c r="CV65" s="254"/>
      <c r="CW65" s="254"/>
      <c r="CX65" s="254"/>
      <c r="CY65" s="254"/>
      <c r="CZ65" s="286"/>
      <c r="DA65" s="287"/>
      <c r="DB65" s="286"/>
      <c r="DC65" s="284"/>
    </row>
    <row r="66" spans="1:107" ht="12.75">
      <c r="A66" s="878"/>
      <c r="B66" s="878"/>
      <c r="C66" s="878"/>
      <c r="D66" s="878"/>
      <c r="E66" s="878"/>
      <c r="F66" s="878"/>
      <c r="G66" s="878"/>
      <c r="H66" s="878"/>
      <c r="I66" s="878"/>
      <c r="J66" s="878"/>
      <c r="K66" s="878"/>
      <c r="L66" s="878"/>
      <c r="M66" s="878"/>
      <c r="N66" s="878"/>
      <c r="O66" s="878"/>
      <c r="P66" s="878"/>
      <c r="Q66" s="878"/>
      <c r="R66" s="878"/>
      <c r="S66" s="878"/>
      <c r="T66" s="878"/>
      <c r="U66" s="878"/>
      <c r="V66" s="878"/>
      <c r="W66" s="878"/>
      <c r="X66" s="91"/>
      <c r="Y66" s="91"/>
      <c r="Z66" s="91"/>
      <c r="AA66" s="91"/>
      <c r="AB66" s="91"/>
      <c r="AC66" s="330"/>
      <c r="AD66" s="339"/>
      <c r="AE66" s="356"/>
      <c r="AF66" s="364"/>
      <c r="AG66" s="350"/>
      <c r="AX66" s="289"/>
      <c r="AY66" s="283"/>
      <c r="BO66" s="283"/>
      <c r="BP66" s="284"/>
      <c r="CD66" s="283"/>
      <c r="CE66" s="284"/>
      <c r="CF66" s="288"/>
      <c r="CG66" s="254"/>
      <c r="CH66" s="287"/>
      <c r="CI66" s="287"/>
      <c r="CJ66" s="286"/>
      <c r="CK66" s="285"/>
      <c r="CL66" s="254"/>
      <c r="CM66" s="254"/>
      <c r="CN66" s="254"/>
      <c r="CO66" s="254"/>
      <c r="CP66" s="254"/>
      <c r="CQ66" s="254"/>
      <c r="CR66" s="254"/>
      <c r="CS66" s="254"/>
      <c r="CT66" s="254"/>
      <c r="CU66" s="254"/>
      <c r="CV66" s="254"/>
      <c r="CW66" s="254"/>
      <c r="CX66" s="254"/>
      <c r="CY66" s="254"/>
      <c r="CZ66" s="286"/>
      <c r="DA66" s="287"/>
      <c r="DB66" s="286"/>
      <c r="DC66" s="284"/>
    </row>
    <row r="67" spans="1:107" ht="12.75">
      <c r="A67" s="878"/>
      <c r="B67" s="878"/>
      <c r="C67" s="878"/>
      <c r="D67" s="878"/>
      <c r="E67" s="878"/>
      <c r="F67" s="878"/>
      <c r="G67" s="878"/>
      <c r="H67" s="878"/>
      <c r="I67" s="878"/>
      <c r="J67" s="878"/>
      <c r="K67" s="878"/>
      <c r="L67" s="878"/>
      <c r="M67" s="878"/>
      <c r="N67" s="878"/>
      <c r="O67" s="878"/>
      <c r="P67" s="878"/>
      <c r="Q67" s="878"/>
      <c r="R67" s="878"/>
      <c r="S67" s="878"/>
      <c r="T67" s="878"/>
      <c r="U67" s="878"/>
      <c r="V67" s="878"/>
      <c r="W67" s="878"/>
      <c r="X67" s="91"/>
      <c r="Y67" s="91"/>
      <c r="Z67" s="91"/>
      <c r="AA67" s="91"/>
      <c r="AB67" s="91"/>
      <c r="AC67" s="330"/>
      <c r="AD67" s="339"/>
      <c r="AE67" s="356"/>
      <c r="AF67" s="364"/>
      <c r="AG67" s="350"/>
      <c r="AX67" s="289"/>
      <c r="AY67" s="283"/>
      <c r="BO67" s="283"/>
      <c r="BP67" s="284"/>
      <c r="CD67" s="283"/>
      <c r="CE67" s="284"/>
      <c r="CF67" s="288"/>
      <c r="CG67" s="254"/>
      <c r="CH67" s="287"/>
      <c r="CI67" s="287"/>
      <c r="CJ67" s="286"/>
      <c r="CK67" s="285"/>
      <c r="CL67" s="254"/>
      <c r="CM67" s="254"/>
      <c r="CN67" s="254"/>
      <c r="CO67" s="254"/>
      <c r="CP67" s="254"/>
      <c r="CQ67" s="254"/>
      <c r="CR67" s="254"/>
      <c r="CS67" s="254"/>
      <c r="CT67" s="254"/>
      <c r="CU67" s="254"/>
      <c r="CV67" s="254"/>
      <c r="CW67" s="254"/>
      <c r="CX67" s="254"/>
      <c r="CY67" s="254"/>
      <c r="CZ67" s="286"/>
      <c r="DA67" s="287"/>
      <c r="DB67" s="286"/>
      <c r="DC67" s="284"/>
    </row>
    <row r="68" spans="1:107" ht="12.75">
      <c r="A68" s="878"/>
      <c r="B68" s="878"/>
      <c r="C68" s="878"/>
      <c r="D68" s="878"/>
      <c r="E68" s="878"/>
      <c r="F68" s="878"/>
      <c r="G68" s="878"/>
      <c r="H68" s="878"/>
      <c r="I68" s="878"/>
      <c r="J68" s="878"/>
      <c r="K68" s="878"/>
      <c r="L68" s="878"/>
      <c r="M68" s="878"/>
      <c r="N68" s="878"/>
      <c r="O68" s="878"/>
      <c r="P68" s="878"/>
      <c r="Q68" s="878"/>
      <c r="R68" s="878"/>
      <c r="S68" s="878"/>
      <c r="T68" s="878"/>
      <c r="U68" s="878"/>
      <c r="V68" s="878"/>
      <c r="W68" s="878"/>
      <c r="X68" s="91"/>
      <c r="Y68" s="91"/>
      <c r="Z68" s="91"/>
      <c r="AA68" s="91"/>
      <c r="AB68" s="91"/>
      <c r="AC68" s="330"/>
      <c r="AD68" s="339"/>
      <c r="AE68" s="356"/>
      <c r="AF68" s="364"/>
      <c r="AG68" s="350"/>
      <c r="AX68" s="289"/>
      <c r="AY68" s="283"/>
      <c r="BO68" s="283"/>
      <c r="BP68" s="284"/>
      <c r="CD68" s="283"/>
      <c r="CE68" s="284"/>
      <c r="CF68" s="288"/>
      <c r="CG68" s="254"/>
      <c r="CH68" s="287"/>
      <c r="CI68" s="287"/>
      <c r="CJ68" s="286"/>
      <c r="CK68" s="285"/>
      <c r="CL68" s="254"/>
      <c r="CM68" s="254"/>
      <c r="CN68" s="254"/>
      <c r="CO68" s="254"/>
      <c r="CP68" s="254"/>
      <c r="CQ68" s="254"/>
      <c r="CR68" s="254"/>
      <c r="CS68" s="254"/>
      <c r="CT68" s="254"/>
      <c r="CU68" s="254"/>
      <c r="CV68" s="254"/>
      <c r="CW68" s="254"/>
      <c r="CX68" s="254"/>
      <c r="CY68" s="254"/>
      <c r="CZ68" s="286"/>
      <c r="DA68" s="287"/>
      <c r="DB68" s="286"/>
      <c r="DC68" s="284"/>
    </row>
    <row r="69" spans="1:107" ht="12.75">
      <c r="A69" s="879"/>
      <c r="B69" s="878"/>
      <c r="C69" s="878"/>
      <c r="D69" s="878"/>
      <c r="E69" s="878"/>
      <c r="F69" s="878"/>
      <c r="G69" s="878"/>
      <c r="H69" s="878"/>
      <c r="I69" s="878"/>
      <c r="J69" s="878"/>
      <c r="K69" s="878"/>
      <c r="L69" s="878"/>
      <c r="M69" s="878"/>
      <c r="N69" s="878"/>
      <c r="O69" s="878"/>
      <c r="P69" s="878"/>
      <c r="Q69" s="878"/>
      <c r="R69" s="878"/>
      <c r="S69" s="878"/>
      <c r="T69" s="878"/>
      <c r="U69" s="878"/>
      <c r="V69" s="878"/>
      <c r="W69" s="878"/>
      <c r="X69" s="91"/>
      <c r="Y69" s="91"/>
      <c r="Z69" s="91"/>
      <c r="AA69" s="91"/>
      <c r="AB69" s="91"/>
      <c r="AC69" s="330"/>
      <c r="AD69" s="339"/>
      <c r="AE69" s="356"/>
      <c r="AF69" s="364"/>
      <c r="AG69" s="350"/>
      <c r="AX69" s="289"/>
      <c r="AY69" s="283"/>
      <c r="BO69" s="283"/>
      <c r="BP69" s="284"/>
      <c r="CD69" s="283"/>
      <c r="CE69" s="284"/>
      <c r="CF69" s="288"/>
      <c r="CG69" s="254"/>
      <c r="CH69" s="287"/>
      <c r="CI69" s="287"/>
      <c r="CJ69" s="286"/>
      <c r="CK69" s="285"/>
      <c r="CL69" s="254"/>
      <c r="CM69" s="254"/>
      <c r="CN69" s="254"/>
      <c r="CO69" s="254"/>
      <c r="CP69" s="254"/>
      <c r="CQ69" s="254"/>
      <c r="CR69" s="254"/>
      <c r="CS69" s="254"/>
      <c r="CT69" s="254"/>
      <c r="CU69" s="254"/>
      <c r="CV69" s="254"/>
      <c r="CW69" s="254"/>
      <c r="CX69" s="254"/>
      <c r="CY69" s="254"/>
      <c r="CZ69" s="286"/>
      <c r="DA69" s="287"/>
      <c r="DB69" s="286"/>
      <c r="DC69" s="284"/>
    </row>
    <row r="70" spans="1:107" ht="12.75">
      <c r="A70" s="878"/>
      <c r="B70" s="878"/>
      <c r="C70" s="878"/>
      <c r="D70" s="878"/>
      <c r="E70" s="878"/>
      <c r="F70" s="878"/>
      <c r="G70" s="878"/>
      <c r="H70" s="878"/>
      <c r="I70" s="878"/>
      <c r="J70" s="878"/>
      <c r="K70" s="878"/>
      <c r="L70" s="878"/>
      <c r="M70" s="878"/>
      <c r="N70" s="878"/>
      <c r="O70" s="878"/>
      <c r="P70" s="878"/>
      <c r="Q70" s="878"/>
      <c r="R70" s="878"/>
      <c r="S70" s="878"/>
      <c r="T70" s="878"/>
      <c r="U70" s="878"/>
      <c r="V70" s="878"/>
      <c r="W70" s="878"/>
      <c r="X70" s="91"/>
      <c r="Y70" s="91"/>
      <c r="Z70" s="91"/>
      <c r="AA70" s="91"/>
      <c r="AB70" s="91"/>
      <c r="AC70" s="330"/>
      <c r="AD70" s="339"/>
      <c r="AE70" s="356"/>
      <c r="AF70" s="364"/>
      <c r="AG70" s="350"/>
      <c r="AX70" s="289"/>
      <c r="AY70" s="283"/>
      <c r="BO70" s="283"/>
      <c r="BP70" s="284"/>
      <c r="CD70" s="283"/>
      <c r="CE70" s="284"/>
      <c r="CF70" s="288"/>
      <c r="CG70" s="254"/>
      <c r="CH70" s="287"/>
      <c r="CI70" s="287"/>
      <c r="CJ70" s="286"/>
      <c r="CK70" s="285"/>
      <c r="CL70" s="254"/>
      <c r="CM70" s="254"/>
      <c r="CN70" s="254"/>
      <c r="CO70" s="254"/>
      <c r="CP70" s="254"/>
      <c r="CQ70" s="254"/>
      <c r="CR70" s="254"/>
      <c r="CS70" s="254"/>
      <c r="CT70" s="254"/>
      <c r="CU70" s="254"/>
      <c r="CV70" s="254"/>
      <c r="CW70" s="254"/>
      <c r="CX70" s="254"/>
      <c r="CY70" s="254"/>
      <c r="CZ70" s="286"/>
      <c r="DA70" s="287"/>
      <c r="DB70" s="286"/>
      <c r="DC70" s="284"/>
    </row>
    <row r="71" spans="1:107" ht="12.75">
      <c r="A71" s="73"/>
      <c r="B71" s="88"/>
      <c r="C71" s="88"/>
      <c r="D71" s="72"/>
      <c r="E71" s="73"/>
      <c r="F71" s="74"/>
      <c r="G71" s="74"/>
      <c r="H71" s="74"/>
      <c r="I71" s="74"/>
      <c r="J71" s="74"/>
      <c r="K71" s="89"/>
      <c r="L71" s="89"/>
      <c r="M71" s="76"/>
      <c r="N71" s="76"/>
      <c r="O71" s="74"/>
      <c r="P71" s="76"/>
      <c r="Q71" s="76"/>
      <c r="R71" s="76"/>
      <c r="S71" s="77"/>
      <c r="T71" s="77"/>
      <c r="U71" s="78"/>
      <c r="V71" s="78"/>
      <c r="W71" s="80"/>
      <c r="X71" s="80"/>
      <c r="Y71" s="80"/>
      <c r="Z71" s="80"/>
      <c r="AA71" s="80"/>
      <c r="AB71" s="80"/>
      <c r="AC71" s="329"/>
      <c r="AD71" s="329"/>
      <c r="AE71" s="355"/>
      <c r="AF71" s="363"/>
      <c r="AG71" s="348"/>
      <c r="AX71" s="289"/>
      <c r="AY71" s="283"/>
      <c r="BO71" s="283"/>
      <c r="BP71" s="284"/>
      <c r="CD71" s="283"/>
      <c r="CE71" s="284"/>
      <c r="CF71" s="288"/>
      <c r="CG71" s="254"/>
      <c r="CH71" s="287"/>
      <c r="CI71" s="287"/>
      <c r="CJ71" s="286"/>
      <c r="CK71" s="285"/>
      <c r="CL71" s="254"/>
      <c r="CM71" s="254"/>
      <c r="CN71" s="254"/>
      <c r="CO71" s="254"/>
      <c r="CP71" s="254"/>
      <c r="CQ71" s="254"/>
      <c r="CR71" s="254"/>
      <c r="CS71" s="254"/>
      <c r="CT71" s="254"/>
      <c r="CU71" s="254"/>
      <c r="CV71" s="254"/>
      <c r="CW71" s="254"/>
      <c r="CX71" s="254"/>
      <c r="CY71" s="254"/>
      <c r="CZ71" s="286"/>
      <c r="DA71" s="287"/>
      <c r="DB71" s="286"/>
      <c r="DC71" s="284"/>
    </row>
    <row r="72" spans="1:107" ht="12.75">
      <c r="A72" s="879"/>
      <c r="B72" s="878"/>
      <c r="C72" s="878"/>
      <c r="D72" s="878"/>
      <c r="E72" s="878"/>
      <c r="F72" s="878"/>
      <c r="G72" s="878"/>
      <c r="H72" s="878"/>
      <c r="I72" s="878"/>
      <c r="J72" s="878"/>
      <c r="K72" s="878"/>
      <c r="L72" s="878"/>
      <c r="M72" s="878"/>
      <c r="N72" s="878"/>
      <c r="O72" s="878"/>
      <c r="P72" s="878"/>
      <c r="Q72" s="878"/>
      <c r="R72" s="878"/>
      <c r="S72" s="878"/>
      <c r="T72" s="878"/>
      <c r="U72" s="878"/>
      <c r="V72" s="878"/>
      <c r="W72" s="878"/>
      <c r="X72" s="91"/>
      <c r="Y72" s="91"/>
      <c r="Z72" s="91"/>
      <c r="AA72" s="91"/>
      <c r="AB72" s="91"/>
      <c r="AC72" s="330"/>
      <c r="AD72" s="339"/>
      <c r="AE72" s="356"/>
      <c r="AF72" s="364"/>
      <c r="AG72" s="350"/>
      <c r="AX72" s="289"/>
      <c r="AY72" s="283"/>
      <c r="BO72" s="283"/>
      <c r="BP72" s="284"/>
      <c r="CD72" s="283"/>
      <c r="CE72" s="284"/>
      <c r="CF72" s="288"/>
      <c r="CG72" s="254"/>
      <c r="CH72" s="287"/>
      <c r="CI72" s="287"/>
      <c r="CJ72" s="286"/>
      <c r="CK72" s="285"/>
      <c r="CL72" s="254"/>
      <c r="CM72" s="254"/>
      <c r="CN72" s="254"/>
      <c r="CO72" s="254"/>
      <c r="CP72" s="254"/>
      <c r="CQ72" s="254"/>
      <c r="CR72" s="254"/>
      <c r="CS72" s="254"/>
      <c r="CT72" s="254"/>
      <c r="CU72" s="254"/>
      <c r="CV72" s="254"/>
      <c r="CW72" s="254"/>
      <c r="CX72" s="254"/>
      <c r="CY72" s="254"/>
      <c r="CZ72" s="286"/>
      <c r="DA72" s="287"/>
      <c r="DB72" s="286"/>
      <c r="DC72" s="284"/>
    </row>
    <row r="73" spans="1:107" ht="12.75">
      <c r="A73" s="878"/>
      <c r="B73" s="878"/>
      <c r="C73" s="878"/>
      <c r="D73" s="878"/>
      <c r="E73" s="878"/>
      <c r="F73" s="878"/>
      <c r="G73" s="878"/>
      <c r="H73" s="878"/>
      <c r="I73" s="878"/>
      <c r="J73" s="878"/>
      <c r="K73" s="878"/>
      <c r="L73" s="878"/>
      <c r="M73" s="878"/>
      <c r="N73" s="878"/>
      <c r="O73" s="878"/>
      <c r="P73" s="878"/>
      <c r="Q73" s="878"/>
      <c r="R73" s="878"/>
      <c r="S73" s="878"/>
      <c r="T73" s="878"/>
      <c r="U73" s="878"/>
      <c r="V73" s="878"/>
      <c r="W73" s="878"/>
      <c r="X73" s="91"/>
      <c r="Y73" s="91"/>
      <c r="Z73" s="91"/>
      <c r="AA73" s="91"/>
      <c r="AB73" s="91"/>
      <c r="AC73" s="330"/>
      <c r="AD73" s="339"/>
      <c r="AE73" s="356"/>
      <c r="AF73" s="364"/>
      <c r="AG73" s="350"/>
      <c r="AX73" s="289"/>
      <c r="AY73" s="283"/>
      <c r="BO73" s="283"/>
      <c r="BP73" s="284"/>
      <c r="CD73" s="283"/>
      <c r="CE73" s="284"/>
      <c r="CF73" s="288"/>
      <c r="CG73" s="254"/>
      <c r="CH73" s="287"/>
      <c r="CI73" s="287"/>
      <c r="CJ73" s="286"/>
      <c r="CK73" s="285"/>
      <c r="CL73" s="254"/>
      <c r="CM73" s="254"/>
      <c r="CN73" s="254"/>
      <c r="CO73" s="254"/>
      <c r="CP73" s="254"/>
      <c r="CQ73" s="254"/>
      <c r="CR73" s="254"/>
      <c r="CS73" s="254"/>
      <c r="CT73" s="254"/>
      <c r="CU73" s="254"/>
      <c r="CV73" s="254"/>
      <c r="CW73" s="254"/>
      <c r="CX73" s="254"/>
      <c r="CY73" s="254"/>
      <c r="CZ73" s="286"/>
      <c r="DA73" s="287"/>
      <c r="DB73" s="286"/>
      <c r="DC73" s="284"/>
    </row>
    <row r="74" spans="1:107" ht="12.7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330"/>
      <c r="AD74" s="339"/>
      <c r="AE74" s="356"/>
      <c r="AF74" s="364"/>
      <c r="AG74" s="350"/>
      <c r="AX74" s="289"/>
      <c r="AY74" s="283"/>
      <c r="BO74" s="283"/>
      <c r="BP74" s="284"/>
      <c r="CD74" s="283"/>
      <c r="CE74" s="284"/>
      <c r="CF74" s="288"/>
      <c r="CG74" s="254"/>
      <c r="CH74" s="287"/>
      <c r="CI74" s="287"/>
      <c r="CJ74" s="286"/>
      <c r="CK74" s="285"/>
      <c r="CL74" s="254"/>
      <c r="CM74" s="254"/>
      <c r="CN74" s="254"/>
      <c r="CO74" s="254"/>
      <c r="CP74" s="254"/>
      <c r="CQ74" s="254"/>
      <c r="CR74" s="254"/>
      <c r="CS74" s="254"/>
      <c r="CT74" s="254"/>
      <c r="CU74" s="254"/>
      <c r="CV74" s="254"/>
      <c r="CW74" s="254"/>
      <c r="CX74" s="254"/>
      <c r="CY74" s="254"/>
      <c r="CZ74" s="286"/>
      <c r="DA74" s="287"/>
      <c r="DB74" s="286"/>
      <c r="DC74" s="284"/>
    </row>
    <row r="75" spans="1:82" ht="12.7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330"/>
      <c r="AD75" s="339"/>
      <c r="AE75" s="356"/>
      <c r="AF75" s="364"/>
      <c r="AG75" s="350"/>
      <c r="AX75" s="289"/>
      <c r="AY75" s="283"/>
      <c r="BO75" s="283"/>
      <c r="CD75" s="283"/>
    </row>
    <row r="76" spans="1:82" ht="12.7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330"/>
      <c r="AD76" s="339"/>
      <c r="AE76" s="356"/>
      <c r="AF76" s="364"/>
      <c r="AG76" s="350"/>
      <c r="AX76" s="289"/>
      <c r="AY76" s="283"/>
      <c r="BO76" s="283"/>
      <c r="CD76" s="283"/>
    </row>
    <row r="77" spans="1:82" ht="12.7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330"/>
      <c r="AD77" s="339"/>
      <c r="AE77" s="356"/>
      <c r="AF77" s="364"/>
      <c r="AG77" s="350"/>
      <c r="AX77" s="289"/>
      <c r="AY77" s="283"/>
      <c r="BO77" s="283"/>
      <c r="CD77" s="283"/>
    </row>
    <row r="78" spans="1:82" ht="12.7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330"/>
      <c r="AD78" s="339"/>
      <c r="AE78" s="356"/>
      <c r="AF78" s="364"/>
      <c r="AG78" s="350"/>
      <c r="AX78" s="289"/>
      <c r="AY78" s="283"/>
      <c r="BO78" s="283"/>
      <c r="CD78" s="283"/>
    </row>
    <row r="79" spans="1:82" ht="12.7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330"/>
      <c r="AD79" s="339"/>
      <c r="AE79" s="356"/>
      <c r="AF79" s="364"/>
      <c r="AG79" s="350"/>
      <c r="AX79" s="289"/>
      <c r="AY79" s="283"/>
      <c r="BO79" s="283"/>
      <c r="CD79" s="283"/>
    </row>
    <row r="80" spans="1:82" ht="12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330"/>
      <c r="AD80" s="339"/>
      <c r="AE80" s="356"/>
      <c r="AF80" s="364"/>
      <c r="AG80" s="350"/>
      <c r="AX80" s="289"/>
      <c r="AY80" s="283"/>
      <c r="BO80" s="283"/>
      <c r="CD80" s="283"/>
    </row>
    <row r="81" spans="1:82" ht="12.75">
      <c r="A81" s="71"/>
      <c r="B81" s="71"/>
      <c r="C81" s="71"/>
      <c r="D81" s="72"/>
      <c r="E81" s="73"/>
      <c r="F81" s="74"/>
      <c r="G81" s="74"/>
      <c r="H81" s="74"/>
      <c r="I81" s="74"/>
      <c r="J81" s="74"/>
      <c r="K81" s="89"/>
      <c r="L81" s="89"/>
      <c r="M81" s="76"/>
      <c r="N81" s="76"/>
      <c r="O81" s="74"/>
      <c r="P81" s="76"/>
      <c r="Q81" s="76"/>
      <c r="R81" s="76"/>
      <c r="S81" s="77"/>
      <c r="T81" s="77"/>
      <c r="U81" s="78"/>
      <c r="V81" s="78"/>
      <c r="W81" s="80"/>
      <c r="X81" s="80"/>
      <c r="Y81" s="80"/>
      <c r="Z81" s="80"/>
      <c r="AA81" s="80"/>
      <c r="AB81" s="80"/>
      <c r="AC81" s="329"/>
      <c r="AD81" s="329"/>
      <c r="AE81" s="355"/>
      <c r="AF81" s="363"/>
      <c r="AG81" s="348"/>
      <c r="AX81" s="289"/>
      <c r="AY81" s="283"/>
      <c r="BO81" s="283"/>
      <c r="CD81" s="283"/>
    </row>
    <row r="82" spans="1:82" ht="12.75">
      <c r="A82" s="71"/>
      <c r="B82" s="71"/>
      <c r="C82" s="71"/>
      <c r="D82" s="72"/>
      <c r="E82" s="73"/>
      <c r="F82" s="74"/>
      <c r="G82" s="74"/>
      <c r="H82" s="74"/>
      <c r="I82" s="74"/>
      <c r="J82" s="74"/>
      <c r="K82" s="89"/>
      <c r="L82" s="89"/>
      <c r="M82" s="76"/>
      <c r="N82" s="76"/>
      <c r="O82" s="74"/>
      <c r="P82" s="76"/>
      <c r="Q82" s="76"/>
      <c r="R82" s="76"/>
      <c r="S82" s="77"/>
      <c r="T82" s="77"/>
      <c r="U82" s="78"/>
      <c r="V82" s="78"/>
      <c r="W82" s="80"/>
      <c r="X82" s="80"/>
      <c r="Y82" s="80"/>
      <c r="Z82" s="80"/>
      <c r="AA82" s="80"/>
      <c r="AB82" s="80"/>
      <c r="AC82" s="329"/>
      <c r="AD82" s="329"/>
      <c r="AE82" s="355"/>
      <c r="AF82" s="363"/>
      <c r="AG82" s="348"/>
      <c r="AX82" s="289"/>
      <c r="AY82" s="283"/>
      <c r="BO82" s="283"/>
      <c r="CD82" s="283"/>
    </row>
    <row r="83" spans="1:82" ht="12.75">
      <c r="A83" s="71"/>
      <c r="B83" s="71"/>
      <c r="C83" s="71"/>
      <c r="D83" s="72"/>
      <c r="E83" s="73"/>
      <c r="F83" s="74"/>
      <c r="G83" s="74"/>
      <c r="H83" s="74"/>
      <c r="I83" s="74"/>
      <c r="J83" s="74"/>
      <c r="K83" s="89"/>
      <c r="L83" s="89"/>
      <c r="M83" s="76"/>
      <c r="N83" s="76"/>
      <c r="O83" s="74"/>
      <c r="P83" s="76"/>
      <c r="Q83" s="76"/>
      <c r="R83" s="76"/>
      <c r="S83" s="77"/>
      <c r="T83" s="77"/>
      <c r="U83" s="78"/>
      <c r="V83" s="78"/>
      <c r="W83" s="80"/>
      <c r="X83" s="80"/>
      <c r="Y83" s="80"/>
      <c r="Z83" s="80"/>
      <c r="AA83" s="80"/>
      <c r="AB83" s="80"/>
      <c r="AC83" s="329"/>
      <c r="AD83" s="329"/>
      <c r="AE83" s="355"/>
      <c r="AF83" s="363"/>
      <c r="AG83" s="348"/>
      <c r="AX83" s="289"/>
      <c r="AY83" s="283"/>
      <c r="BO83" s="283"/>
      <c r="CD83" s="283"/>
    </row>
    <row r="84" spans="1:82" ht="12.75">
      <c r="A84" s="73"/>
      <c r="B84" s="73"/>
      <c r="C84" s="73"/>
      <c r="D84" s="72"/>
      <c r="E84" s="73"/>
      <c r="F84" s="74"/>
      <c r="G84" s="74"/>
      <c r="H84" s="74"/>
      <c r="I84" s="74"/>
      <c r="J84" s="74"/>
      <c r="K84" s="89"/>
      <c r="L84" s="89"/>
      <c r="M84" s="76"/>
      <c r="N84" s="76"/>
      <c r="O84" s="74"/>
      <c r="P84" s="76"/>
      <c r="Q84" s="76"/>
      <c r="R84" s="76"/>
      <c r="S84" s="77"/>
      <c r="T84" s="77"/>
      <c r="U84" s="78"/>
      <c r="V84" s="78"/>
      <c r="W84" s="80"/>
      <c r="X84" s="80"/>
      <c r="Y84" s="80"/>
      <c r="Z84" s="80"/>
      <c r="AA84" s="80"/>
      <c r="AB84" s="80"/>
      <c r="AC84" s="329"/>
      <c r="AD84" s="329"/>
      <c r="AE84" s="355"/>
      <c r="AF84" s="363"/>
      <c r="AG84" s="348"/>
      <c r="AX84" s="289"/>
      <c r="AY84" s="283"/>
      <c r="BO84" s="283"/>
      <c r="CD84" s="283"/>
    </row>
    <row r="85" spans="1:82" ht="12.75">
      <c r="A85" s="73"/>
      <c r="B85" s="73"/>
      <c r="C85" s="73"/>
      <c r="D85" s="72"/>
      <c r="E85" s="73"/>
      <c r="F85" s="74"/>
      <c r="G85" s="74"/>
      <c r="H85" s="74"/>
      <c r="I85" s="74"/>
      <c r="J85" s="74"/>
      <c r="K85" s="89"/>
      <c r="L85" s="89"/>
      <c r="M85" s="76"/>
      <c r="N85" s="76"/>
      <c r="O85" s="74"/>
      <c r="P85" s="76"/>
      <c r="Q85" s="76"/>
      <c r="R85" s="76"/>
      <c r="S85" s="77"/>
      <c r="T85" s="77"/>
      <c r="U85" s="78"/>
      <c r="V85" s="78"/>
      <c r="W85" s="80"/>
      <c r="X85" s="80"/>
      <c r="Y85" s="80"/>
      <c r="Z85" s="80"/>
      <c r="AA85" s="80"/>
      <c r="AB85" s="80"/>
      <c r="AC85" s="329"/>
      <c r="AD85" s="329"/>
      <c r="AE85" s="355"/>
      <c r="AF85" s="363"/>
      <c r="AG85" s="348"/>
      <c r="AX85" s="289"/>
      <c r="AY85" s="283"/>
      <c r="BO85" s="283"/>
      <c r="CD85" s="283"/>
    </row>
    <row r="86" spans="1:82" ht="12.75">
      <c r="A86" s="73"/>
      <c r="B86" s="73"/>
      <c r="C86" s="73"/>
      <c r="D86" s="72"/>
      <c r="E86" s="73"/>
      <c r="F86" s="74"/>
      <c r="G86" s="74"/>
      <c r="H86" s="74"/>
      <c r="I86" s="74"/>
      <c r="J86" s="74"/>
      <c r="K86" s="89"/>
      <c r="L86" s="89"/>
      <c r="M86" s="76"/>
      <c r="N86" s="76"/>
      <c r="O86" s="74"/>
      <c r="P86" s="76"/>
      <c r="Q86" s="76"/>
      <c r="R86" s="76"/>
      <c r="S86" s="77"/>
      <c r="T86" s="77"/>
      <c r="U86" s="78"/>
      <c r="V86" s="78"/>
      <c r="W86" s="80"/>
      <c r="X86" s="80"/>
      <c r="Y86" s="80"/>
      <c r="Z86" s="80"/>
      <c r="AA86" s="80"/>
      <c r="AB86" s="80"/>
      <c r="AC86" s="329"/>
      <c r="AD86" s="329"/>
      <c r="AE86" s="355"/>
      <c r="AF86" s="363"/>
      <c r="AG86" s="348"/>
      <c r="AX86" s="289"/>
      <c r="AY86" s="283"/>
      <c r="BO86" s="283"/>
      <c r="CD86" s="283"/>
    </row>
    <row r="87" spans="1:82" ht="12.75">
      <c r="A87" s="73"/>
      <c r="B87" s="73"/>
      <c r="C87" s="73"/>
      <c r="D87" s="72"/>
      <c r="E87" s="73"/>
      <c r="F87" s="74"/>
      <c r="G87" s="74"/>
      <c r="H87" s="74"/>
      <c r="I87" s="74"/>
      <c r="J87" s="74"/>
      <c r="K87" s="89"/>
      <c r="L87" s="89"/>
      <c r="M87" s="76"/>
      <c r="N87" s="76"/>
      <c r="O87" s="74"/>
      <c r="P87" s="76"/>
      <c r="Q87" s="76"/>
      <c r="R87" s="76"/>
      <c r="S87" s="77"/>
      <c r="T87" s="77"/>
      <c r="U87" s="78"/>
      <c r="V87" s="78"/>
      <c r="W87" s="80"/>
      <c r="X87" s="80"/>
      <c r="Y87" s="80"/>
      <c r="Z87" s="80"/>
      <c r="AA87" s="80"/>
      <c r="AB87" s="80"/>
      <c r="AC87" s="329"/>
      <c r="AD87" s="329"/>
      <c r="AE87" s="355"/>
      <c r="AF87" s="363"/>
      <c r="AG87" s="348"/>
      <c r="AX87" s="289"/>
      <c r="AY87" s="283"/>
      <c r="BO87" s="283"/>
      <c r="CD87" s="283"/>
    </row>
    <row r="88" spans="1:82" ht="12.75">
      <c r="A88" s="88"/>
      <c r="B88" s="88"/>
      <c r="C88" s="88"/>
      <c r="D88" s="72"/>
      <c r="E88" s="73"/>
      <c r="F88" s="74"/>
      <c r="G88" s="74"/>
      <c r="H88" s="74"/>
      <c r="I88" s="74"/>
      <c r="J88" s="74"/>
      <c r="K88" s="89"/>
      <c r="L88" s="89"/>
      <c r="M88" s="76"/>
      <c r="N88" s="76"/>
      <c r="O88" s="74"/>
      <c r="P88" s="76"/>
      <c r="Q88" s="76"/>
      <c r="R88" s="76"/>
      <c r="S88" s="77"/>
      <c r="T88" s="77"/>
      <c r="U88" s="78"/>
      <c r="V88" s="78"/>
      <c r="W88" s="80"/>
      <c r="X88" s="80"/>
      <c r="Y88" s="80"/>
      <c r="Z88" s="80"/>
      <c r="AA88" s="80"/>
      <c r="AB88" s="80"/>
      <c r="AC88" s="329"/>
      <c r="AD88" s="329"/>
      <c r="AE88" s="355"/>
      <c r="AF88" s="363"/>
      <c r="AG88" s="348"/>
      <c r="AX88" s="289"/>
      <c r="AY88" s="283"/>
      <c r="BO88" s="283"/>
      <c r="CD88" s="283"/>
    </row>
    <row r="89" spans="1:82" ht="12.75">
      <c r="A89" s="73"/>
      <c r="B89" s="73"/>
      <c r="C89" s="73"/>
      <c r="D89" s="72"/>
      <c r="E89" s="73"/>
      <c r="F89" s="74"/>
      <c r="G89" s="74"/>
      <c r="H89" s="74"/>
      <c r="I89" s="74"/>
      <c r="J89" s="74"/>
      <c r="K89" s="89"/>
      <c r="L89" s="89"/>
      <c r="M89" s="76"/>
      <c r="N89" s="76"/>
      <c r="O89" s="74"/>
      <c r="P89" s="76"/>
      <c r="Q89" s="76"/>
      <c r="R89" s="76"/>
      <c r="S89" s="77"/>
      <c r="T89" s="77"/>
      <c r="U89" s="78"/>
      <c r="V89" s="78"/>
      <c r="W89" s="80"/>
      <c r="X89" s="80"/>
      <c r="Y89" s="80"/>
      <c r="Z89" s="80"/>
      <c r="AA89" s="80"/>
      <c r="AB89" s="80"/>
      <c r="AC89" s="329"/>
      <c r="AD89" s="329"/>
      <c r="AE89" s="355"/>
      <c r="AF89" s="363"/>
      <c r="AG89" s="348"/>
      <c r="AX89" s="289"/>
      <c r="AY89" s="283"/>
      <c r="BO89" s="283"/>
      <c r="CD89" s="283"/>
    </row>
    <row r="90" spans="1:82" ht="12.75">
      <c r="A90" s="88"/>
      <c r="B90" s="88"/>
      <c r="C90" s="88"/>
      <c r="D90" s="72"/>
      <c r="E90" s="73"/>
      <c r="F90" s="74"/>
      <c r="G90" s="74"/>
      <c r="H90" s="74"/>
      <c r="I90" s="74"/>
      <c r="J90" s="74"/>
      <c r="K90" s="89"/>
      <c r="L90" s="89"/>
      <c r="M90" s="76"/>
      <c r="N90" s="76"/>
      <c r="O90" s="74"/>
      <c r="P90" s="76"/>
      <c r="Q90" s="76"/>
      <c r="R90" s="76"/>
      <c r="S90" s="77"/>
      <c r="T90" s="77"/>
      <c r="U90" s="78"/>
      <c r="V90" s="78"/>
      <c r="W90" s="80"/>
      <c r="X90" s="80"/>
      <c r="Y90" s="80"/>
      <c r="Z90" s="80"/>
      <c r="AA90" s="80"/>
      <c r="AB90" s="80"/>
      <c r="AC90" s="329"/>
      <c r="AD90" s="329"/>
      <c r="AE90" s="355"/>
      <c r="AF90" s="363"/>
      <c r="AG90" s="348"/>
      <c r="AX90" s="289"/>
      <c r="AY90" s="283"/>
      <c r="BO90" s="283"/>
      <c r="CD90" s="283"/>
    </row>
    <row r="91" spans="1:82" ht="12.75">
      <c r="A91" s="73"/>
      <c r="B91" s="73"/>
      <c r="C91" s="73"/>
      <c r="D91" s="72"/>
      <c r="E91" s="73"/>
      <c r="F91" s="74"/>
      <c r="G91" s="74"/>
      <c r="H91" s="74"/>
      <c r="I91" s="74"/>
      <c r="J91" s="74"/>
      <c r="K91" s="89"/>
      <c r="L91" s="89"/>
      <c r="M91" s="76"/>
      <c r="N91" s="76"/>
      <c r="O91" s="74"/>
      <c r="P91" s="76"/>
      <c r="Q91" s="76"/>
      <c r="R91" s="76"/>
      <c r="S91" s="77"/>
      <c r="T91" s="77"/>
      <c r="U91" s="78"/>
      <c r="V91" s="78"/>
      <c r="W91" s="80"/>
      <c r="X91" s="80"/>
      <c r="Y91" s="80"/>
      <c r="Z91" s="80"/>
      <c r="AA91" s="80"/>
      <c r="AB91" s="80"/>
      <c r="AC91" s="329"/>
      <c r="AD91" s="329"/>
      <c r="AE91" s="355"/>
      <c r="AF91" s="363"/>
      <c r="AG91" s="348"/>
      <c r="AX91" s="289"/>
      <c r="AY91" s="283"/>
      <c r="BO91" s="283"/>
      <c r="CD91" s="283"/>
    </row>
    <row r="92" spans="1:82" ht="12.75">
      <c r="A92" s="88"/>
      <c r="B92" s="88"/>
      <c r="C92" s="88"/>
      <c r="D92" s="72"/>
      <c r="E92" s="73"/>
      <c r="F92" s="74"/>
      <c r="G92" s="74"/>
      <c r="H92" s="74"/>
      <c r="I92" s="74"/>
      <c r="J92" s="74"/>
      <c r="K92" s="89"/>
      <c r="L92" s="89"/>
      <c r="M92" s="76"/>
      <c r="N92" s="76"/>
      <c r="O92" s="74"/>
      <c r="P92" s="76"/>
      <c r="Q92" s="76"/>
      <c r="R92" s="76"/>
      <c r="S92" s="77"/>
      <c r="T92" s="77"/>
      <c r="U92" s="78"/>
      <c r="V92" s="78"/>
      <c r="W92" s="80"/>
      <c r="X92" s="80"/>
      <c r="Y92" s="80"/>
      <c r="Z92" s="80"/>
      <c r="AA92" s="80"/>
      <c r="AB92" s="80"/>
      <c r="AC92" s="329"/>
      <c r="AD92" s="329"/>
      <c r="AE92" s="355"/>
      <c r="AF92" s="363"/>
      <c r="AG92" s="348"/>
      <c r="AX92" s="289"/>
      <c r="AY92" s="283"/>
      <c r="BO92" s="283"/>
      <c r="CD92" s="283"/>
    </row>
    <row r="93" spans="1:185" ht="12.75">
      <c r="A93" s="73"/>
      <c r="B93" s="73"/>
      <c r="C93" s="73"/>
      <c r="D93" s="72"/>
      <c r="E93" s="73"/>
      <c r="F93" s="74"/>
      <c r="G93" s="74"/>
      <c r="H93" s="74"/>
      <c r="I93" s="74"/>
      <c r="J93" s="74"/>
      <c r="K93" s="89"/>
      <c r="L93" s="89"/>
      <c r="M93" s="76"/>
      <c r="N93" s="76"/>
      <c r="O93" s="74"/>
      <c r="P93" s="76"/>
      <c r="Q93" s="76"/>
      <c r="R93" s="76"/>
      <c r="S93" s="77"/>
      <c r="T93" s="77"/>
      <c r="U93" s="78"/>
      <c r="V93" s="78"/>
      <c r="W93" s="80"/>
      <c r="X93" s="80"/>
      <c r="Y93" s="80"/>
      <c r="Z93" s="80"/>
      <c r="AA93" s="80"/>
      <c r="AB93" s="80"/>
      <c r="AC93" s="329"/>
      <c r="AD93" s="329"/>
      <c r="AE93" s="355"/>
      <c r="AF93" s="363"/>
      <c r="AG93" s="348"/>
      <c r="AH93" s="491"/>
      <c r="AI93" s="491"/>
      <c r="AJ93" s="491"/>
      <c r="AK93" s="491"/>
      <c r="AL93" s="492"/>
      <c r="AM93" s="493"/>
      <c r="AN93" s="43"/>
      <c r="AO93" s="43"/>
      <c r="AP93" s="492"/>
      <c r="AQ93" s="494"/>
      <c r="AR93" s="494"/>
      <c r="AS93" s="495"/>
      <c r="AT93" s="494"/>
      <c r="AU93" s="494"/>
      <c r="AV93" s="494"/>
      <c r="AW93" s="494"/>
      <c r="AX93" s="496"/>
      <c r="AY93" s="497"/>
      <c r="AZ93" s="498"/>
      <c r="BA93" s="498"/>
      <c r="BB93" s="495"/>
      <c r="BC93" s="494"/>
      <c r="BD93" s="251"/>
      <c r="BE93" s="251"/>
      <c r="BF93" s="495"/>
      <c r="BG93" s="494"/>
      <c r="BH93" s="494"/>
      <c r="BI93" s="495"/>
      <c r="BJ93" s="494"/>
      <c r="BK93" s="494"/>
      <c r="BL93" s="494"/>
      <c r="BM93" s="494"/>
      <c r="BN93" s="495"/>
      <c r="BO93" s="497"/>
      <c r="BP93" s="498"/>
      <c r="BQ93" s="495"/>
      <c r="BR93" s="494"/>
      <c r="BS93" s="251"/>
      <c r="BT93" s="251"/>
      <c r="BU93" s="495"/>
      <c r="BV93" s="494"/>
      <c r="BW93" s="494"/>
      <c r="BX93" s="495"/>
      <c r="BY93" s="494"/>
      <c r="BZ93" s="494"/>
      <c r="CA93" s="494"/>
      <c r="CB93" s="494"/>
      <c r="CC93" s="495"/>
      <c r="CD93" s="497"/>
      <c r="CE93" s="498"/>
      <c r="CF93" s="494"/>
      <c r="CG93" s="251"/>
      <c r="CH93" s="499"/>
      <c r="CI93" s="499"/>
      <c r="CJ93" s="500"/>
      <c r="CK93" s="501"/>
      <c r="CL93" s="251"/>
      <c r="CM93" s="251"/>
      <c r="CN93" s="251"/>
      <c r="CO93" s="251"/>
      <c r="CP93" s="251"/>
      <c r="CQ93" s="251"/>
      <c r="CR93" s="251"/>
      <c r="CS93" s="251"/>
      <c r="CT93" s="251"/>
      <c r="CU93" s="251"/>
      <c r="CV93" s="251"/>
      <c r="CW93" s="251"/>
      <c r="CX93" s="251"/>
      <c r="CY93" s="251"/>
      <c r="CZ93" s="500"/>
      <c r="DA93" s="499"/>
      <c r="DB93" s="500"/>
      <c r="DC93" s="498"/>
      <c r="DD93" s="502"/>
      <c r="DE93" s="503"/>
      <c r="DF93" s="504"/>
      <c r="DG93" s="505"/>
      <c r="DH93" s="251"/>
      <c r="DI93" s="506"/>
      <c r="DJ93" s="251"/>
      <c r="DK93" s="251"/>
      <c r="DL93" s="507"/>
      <c r="DM93" s="506"/>
      <c r="DN93" s="251"/>
      <c r="DO93" s="251"/>
      <c r="DP93" s="507"/>
      <c r="DQ93" s="506"/>
      <c r="DR93" s="251"/>
      <c r="DS93" s="251"/>
      <c r="DT93" s="507"/>
      <c r="DU93" s="506"/>
      <c r="DV93" s="251"/>
      <c r="DW93" s="251"/>
      <c r="DX93" s="507"/>
      <c r="DY93" s="506"/>
      <c r="DZ93" s="251"/>
      <c r="EA93" s="251"/>
      <c r="EB93" s="507"/>
      <c r="EC93" s="506"/>
      <c r="ED93" s="251"/>
      <c r="EE93" s="251"/>
      <c r="EF93" s="507"/>
      <c r="EG93" s="506"/>
      <c r="EH93" s="251"/>
      <c r="EI93" s="251"/>
      <c r="EJ93" s="507"/>
      <c r="EK93" s="506"/>
      <c r="EL93" s="251"/>
      <c r="EM93" s="251"/>
      <c r="EN93" s="507"/>
      <c r="EO93" s="506"/>
      <c r="EP93" s="251"/>
      <c r="EQ93" s="251"/>
      <c r="ER93" s="507"/>
      <c r="ES93" s="506"/>
      <c r="ET93" s="251"/>
      <c r="EU93" s="251"/>
      <c r="EV93" s="507"/>
      <c r="EW93" s="500"/>
      <c r="EX93" s="500"/>
      <c r="EY93" s="501"/>
      <c r="EZ93" s="251"/>
      <c r="FA93" s="251"/>
      <c r="FD93" s="500"/>
      <c r="FE93" s="500"/>
      <c r="FF93" s="500"/>
      <c r="FG93" s="251"/>
      <c r="FH93" s="500"/>
      <c r="FI93" s="500"/>
      <c r="FJ93" s="500"/>
      <c r="FK93" s="500"/>
      <c r="FL93" s="500"/>
      <c r="FM93" s="508"/>
      <c r="FN93" s="508"/>
      <c r="FO93" s="508"/>
      <c r="FP93" s="508"/>
      <c r="FQ93" s="508"/>
      <c r="FR93" s="508"/>
      <c r="FS93" s="508"/>
      <c r="FT93" s="508"/>
      <c r="FU93" s="508"/>
      <c r="FV93" s="508"/>
      <c r="FW93" s="508"/>
      <c r="FX93" s="508"/>
      <c r="FY93" s="508"/>
      <c r="FZ93" s="508"/>
      <c r="GA93" s="508"/>
      <c r="GB93" s="508"/>
      <c r="GC93" s="508"/>
    </row>
    <row r="94" spans="1:185" ht="12.75">
      <c r="A94" s="73"/>
      <c r="B94" s="73"/>
      <c r="C94" s="73"/>
      <c r="D94" s="72"/>
      <c r="E94" s="73"/>
      <c r="F94" s="74"/>
      <c r="G94" s="74"/>
      <c r="H94" s="74"/>
      <c r="I94" s="74"/>
      <c r="J94" s="74"/>
      <c r="K94" s="89"/>
      <c r="L94" s="89"/>
      <c r="M94" s="76"/>
      <c r="N94" s="76"/>
      <c r="O94" s="74"/>
      <c r="P94" s="76"/>
      <c r="Q94" s="76"/>
      <c r="R94" s="76"/>
      <c r="S94" s="77"/>
      <c r="T94" s="77"/>
      <c r="U94" s="78"/>
      <c r="V94" s="78"/>
      <c r="W94" s="92"/>
      <c r="X94" s="92"/>
      <c r="Y94" s="92"/>
      <c r="Z94" s="92"/>
      <c r="AA94" s="92"/>
      <c r="AB94" s="92"/>
      <c r="AC94" s="329"/>
      <c r="AD94" s="329"/>
      <c r="AE94" s="355"/>
      <c r="AF94" s="363"/>
      <c r="AG94" s="348"/>
      <c r="AH94" s="491"/>
      <c r="AI94" s="491"/>
      <c r="AJ94" s="491"/>
      <c r="AK94" s="491"/>
      <c r="AL94" s="492"/>
      <c r="AM94" s="493"/>
      <c r="AN94" s="43"/>
      <c r="AO94" s="43"/>
      <c r="AP94" s="492"/>
      <c r="AQ94" s="494"/>
      <c r="AR94" s="494"/>
      <c r="AS94" s="495"/>
      <c r="AT94" s="494"/>
      <c r="AU94" s="494"/>
      <c r="AV94" s="494"/>
      <c r="AW94" s="494"/>
      <c r="AX94" s="496"/>
      <c r="AY94" s="497"/>
      <c r="AZ94" s="498"/>
      <c r="BA94" s="498"/>
      <c r="BB94" s="495"/>
      <c r="BC94" s="494"/>
      <c r="BD94" s="251"/>
      <c r="BE94" s="251"/>
      <c r="BF94" s="495"/>
      <c r="BG94" s="494"/>
      <c r="BH94" s="494"/>
      <c r="BI94" s="495"/>
      <c r="BJ94" s="494"/>
      <c r="BK94" s="494"/>
      <c r="BL94" s="494"/>
      <c r="BM94" s="494"/>
      <c r="BN94" s="495"/>
      <c r="BO94" s="497"/>
      <c r="BP94" s="498"/>
      <c r="BQ94" s="495"/>
      <c r="BR94" s="494"/>
      <c r="BS94" s="251"/>
      <c r="BT94" s="251"/>
      <c r="BU94" s="495"/>
      <c r="BV94" s="494"/>
      <c r="BW94" s="494"/>
      <c r="BX94" s="495"/>
      <c r="BY94" s="494"/>
      <c r="BZ94" s="494"/>
      <c r="CA94" s="494"/>
      <c r="CB94" s="494"/>
      <c r="CC94" s="495"/>
      <c r="CD94" s="497"/>
      <c r="CE94" s="498"/>
      <c r="CF94" s="494"/>
      <c r="CG94" s="251"/>
      <c r="CH94" s="499"/>
      <c r="CI94" s="499"/>
      <c r="CJ94" s="500"/>
      <c r="CK94" s="501"/>
      <c r="CL94" s="251"/>
      <c r="CM94" s="251"/>
      <c r="CN94" s="251"/>
      <c r="CO94" s="251"/>
      <c r="CP94" s="251"/>
      <c r="CQ94" s="251"/>
      <c r="CR94" s="251"/>
      <c r="CS94" s="251"/>
      <c r="CT94" s="251"/>
      <c r="CU94" s="251"/>
      <c r="CV94" s="251"/>
      <c r="CW94" s="251"/>
      <c r="CX94" s="251"/>
      <c r="CY94" s="251"/>
      <c r="CZ94" s="500"/>
      <c r="DA94" s="499"/>
      <c r="DB94" s="500"/>
      <c r="DC94" s="498"/>
      <c r="DD94" s="502"/>
      <c r="DE94" s="503"/>
      <c r="DF94" s="504"/>
      <c r="DG94" s="505"/>
      <c r="DH94" s="251"/>
      <c r="DI94" s="506"/>
      <c r="DJ94" s="251"/>
      <c r="DK94" s="251"/>
      <c r="DL94" s="507"/>
      <c r="DM94" s="506"/>
      <c r="DN94" s="251"/>
      <c r="DO94" s="251"/>
      <c r="DP94" s="507"/>
      <c r="DQ94" s="506"/>
      <c r="DR94" s="251"/>
      <c r="DS94" s="251"/>
      <c r="DT94" s="507"/>
      <c r="DU94" s="506"/>
      <c r="DV94" s="251"/>
      <c r="DW94" s="251"/>
      <c r="DX94" s="507"/>
      <c r="DY94" s="506"/>
      <c r="DZ94" s="251"/>
      <c r="EA94" s="251"/>
      <c r="EB94" s="507"/>
      <c r="EC94" s="506"/>
      <c r="ED94" s="251"/>
      <c r="EE94" s="251"/>
      <c r="EF94" s="507"/>
      <c r="EG94" s="506"/>
      <c r="EH94" s="251"/>
      <c r="EI94" s="251"/>
      <c r="EJ94" s="507"/>
      <c r="EK94" s="506"/>
      <c r="EL94" s="251"/>
      <c r="EM94" s="251"/>
      <c r="EN94" s="507"/>
      <c r="EO94" s="506"/>
      <c r="EP94" s="251"/>
      <c r="EQ94" s="251"/>
      <c r="ER94" s="507"/>
      <c r="ES94" s="506"/>
      <c r="ET94" s="251"/>
      <c r="EU94" s="251"/>
      <c r="EV94" s="507"/>
      <c r="EW94" s="500"/>
      <c r="EX94" s="500"/>
      <c r="EY94" s="501"/>
      <c r="EZ94" s="251"/>
      <c r="FA94" s="251"/>
      <c r="FD94" s="500"/>
      <c r="FE94" s="500"/>
      <c r="FF94" s="500"/>
      <c r="FG94" s="251"/>
      <c r="FH94" s="500"/>
      <c r="FI94" s="500"/>
      <c r="FJ94" s="500"/>
      <c r="FK94" s="500"/>
      <c r="FL94" s="500"/>
      <c r="FM94" s="508"/>
      <c r="FN94" s="508"/>
      <c r="FO94" s="508"/>
      <c r="FP94" s="508"/>
      <c r="FQ94" s="508"/>
      <c r="FR94" s="508"/>
      <c r="FS94" s="508"/>
      <c r="FT94" s="508"/>
      <c r="FU94" s="508"/>
      <c r="FV94" s="508"/>
      <c r="FW94" s="508"/>
      <c r="FX94" s="508"/>
      <c r="FY94" s="508"/>
      <c r="FZ94" s="508"/>
      <c r="GA94" s="508"/>
      <c r="GB94" s="508"/>
      <c r="GC94" s="508"/>
    </row>
    <row r="95" spans="1:185" ht="12.75">
      <c r="A95" s="73"/>
      <c r="B95" s="73"/>
      <c r="C95" s="73"/>
      <c r="D95" s="72"/>
      <c r="E95" s="73"/>
      <c r="F95" s="74"/>
      <c r="G95" s="74"/>
      <c r="H95" s="74"/>
      <c r="I95" s="74"/>
      <c r="J95" s="74"/>
      <c r="K95" s="89"/>
      <c r="L95" s="89"/>
      <c r="M95" s="76"/>
      <c r="N95" s="76"/>
      <c r="O95" s="74"/>
      <c r="P95" s="76"/>
      <c r="Q95" s="76"/>
      <c r="R95" s="76"/>
      <c r="S95" s="77"/>
      <c r="T95" s="77"/>
      <c r="U95" s="78"/>
      <c r="V95" s="78"/>
      <c r="W95" s="92"/>
      <c r="X95" s="92"/>
      <c r="Y95" s="92"/>
      <c r="Z95" s="92"/>
      <c r="AA95" s="92"/>
      <c r="AB95" s="92"/>
      <c r="AC95" s="329"/>
      <c r="AD95" s="329"/>
      <c r="AE95" s="355"/>
      <c r="AF95" s="363"/>
      <c r="AG95" s="348"/>
      <c r="AH95" s="491"/>
      <c r="AI95" s="491"/>
      <c r="AJ95" s="491"/>
      <c r="AK95" s="491"/>
      <c r="AL95" s="492"/>
      <c r="AM95" s="493"/>
      <c r="AN95" s="43"/>
      <c r="AO95" s="43"/>
      <c r="AP95" s="492"/>
      <c r="AQ95" s="494"/>
      <c r="AR95" s="494"/>
      <c r="AS95" s="495"/>
      <c r="AT95" s="494"/>
      <c r="AU95" s="494"/>
      <c r="AV95" s="494"/>
      <c r="AW95" s="494"/>
      <c r="AX95" s="496"/>
      <c r="AY95" s="497"/>
      <c r="AZ95" s="498"/>
      <c r="BA95" s="498"/>
      <c r="BB95" s="495"/>
      <c r="BC95" s="494"/>
      <c r="BD95" s="251"/>
      <c r="BE95" s="251"/>
      <c r="BF95" s="495"/>
      <c r="BG95" s="494"/>
      <c r="BH95" s="494"/>
      <c r="BI95" s="495"/>
      <c r="BJ95" s="494"/>
      <c r="BK95" s="494"/>
      <c r="BL95" s="494"/>
      <c r="BM95" s="494"/>
      <c r="BN95" s="495"/>
      <c r="BO95" s="497"/>
      <c r="BP95" s="498"/>
      <c r="BQ95" s="495"/>
      <c r="BR95" s="494"/>
      <c r="BS95" s="251"/>
      <c r="BT95" s="251"/>
      <c r="BU95" s="495"/>
      <c r="BV95" s="494"/>
      <c r="BW95" s="494"/>
      <c r="BX95" s="495"/>
      <c r="BY95" s="494"/>
      <c r="BZ95" s="494"/>
      <c r="CA95" s="494"/>
      <c r="CB95" s="494"/>
      <c r="CC95" s="495"/>
      <c r="CD95" s="497"/>
      <c r="CE95" s="498"/>
      <c r="CF95" s="494"/>
      <c r="CG95" s="251"/>
      <c r="CH95" s="499"/>
      <c r="CI95" s="499"/>
      <c r="CJ95" s="500"/>
      <c r="CK95" s="501"/>
      <c r="CL95" s="251"/>
      <c r="CM95" s="251"/>
      <c r="CN95" s="251"/>
      <c r="CO95" s="251"/>
      <c r="CP95" s="251"/>
      <c r="CQ95" s="251"/>
      <c r="CR95" s="251"/>
      <c r="CS95" s="251"/>
      <c r="CT95" s="251"/>
      <c r="CU95" s="251"/>
      <c r="CV95" s="251"/>
      <c r="CW95" s="251"/>
      <c r="CX95" s="251"/>
      <c r="CY95" s="251"/>
      <c r="CZ95" s="500"/>
      <c r="DA95" s="499"/>
      <c r="DB95" s="500"/>
      <c r="DC95" s="498"/>
      <c r="DD95" s="502"/>
      <c r="DE95" s="503"/>
      <c r="DF95" s="504"/>
      <c r="DG95" s="505"/>
      <c r="DH95" s="251"/>
      <c r="DI95" s="506"/>
      <c r="DJ95" s="251"/>
      <c r="DK95" s="251"/>
      <c r="DL95" s="507"/>
      <c r="DM95" s="506"/>
      <c r="DN95" s="251"/>
      <c r="DO95" s="251"/>
      <c r="DP95" s="507"/>
      <c r="DQ95" s="506"/>
      <c r="DR95" s="251"/>
      <c r="DS95" s="251"/>
      <c r="DT95" s="507"/>
      <c r="DU95" s="506"/>
      <c r="DV95" s="251"/>
      <c r="DW95" s="251"/>
      <c r="DX95" s="507"/>
      <c r="DY95" s="506"/>
      <c r="DZ95" s="251"/>
      <c r="EA95" s="251"/>
      <c r="EB95" s="507"/>
      <c r="EC95" s="506"/>
      <c r="ED95" s="251"/>
      <c r="EE95" s="251"/>
      <c r="EF95" s="507"/>
      <c r="EG95" s="506"/>
      <c r="EH95" s="251"/>
      <c r="EI95" s="251"/>
      <c r="EJ95" s="507"/>
      <c r="EK95" s="506"/>
      <c r="EL95" s="251"/>
      <c r="EM95" s="251"/>
      <c r="EN95" s="507"/>
      <c r="EO95" s="506"/>
      <c r="EP95" s="251"/>
      <c r="EQ95" s="251"/>
      <c r="ER95" s="507"/>
      <c r="ES95" s="506"/>
      <c r="ET95" s="251"/>
      <c r="EU95" s="251"/>
      <c r="EV95" s="507"/>
      <c r="EW95" s="500"/>
      <c r="EX95" s="500"/>
      <c r="EY95" s="501"/>
      <c r="EZ95" s="251"/>
      <c r="FA95" s="251"/>
      <c r="FD95" s="500"/>
      <c r="FE95" s="500"/>
      <c r="FF95" s="500"/>
      <c r="FG95" s="251"/>
      <c r="FH95" s="500"/>
      <c r="FI95" s="500"/>
      <c r="FJ95" s="500"/>
      <c r="FK95" s="500"/>
      <c r="FL95" s="500"/>
      <c r="FM95" s="508"/>
      <c r="FN95" s="508"/>
      <c r="FO95" s="508"/>
      <c r="FP95" s="508"/>
      <c r="FQ95" s="508"/>
      <c r="FR95" s="508"/>
      <c r="FS95" s="508"/>
      <c r="FT95" s="508"/>
      <c r="FU95" s="508"/>
      <c r="FV95" s="508"/>
      <c r="FW95" s="508"/>
      <c r="FX95" s="508"/>
      <c r="FY95" s="508"/>
      <c r="FZ95" s="508"/>
      <c r="GA95" s="508"/>
      <c r="GB95" s="508"/>
      <c r="GC95" s="508"/>
    </row>
    <row r="96" spans="1:185" ht="12.75">
      <c r="A96" s="73"/>
      <c r="B96" s="73"/>
      <c r="C96" s="73"/>
      <c r="D96" s="72"/>
      <c r="E96" s="73"/>
      <c r="F96" s="74"/>
      <c r="G96" s="74"/>
      <c r="H96" s="74"/>
      <c r="I96" s="74"/>
      <c r="J96" s="74"/>
      <c r="K96" s="89"/>
      <c r="L96" s="89"/>
      <c r="M96" s="76"/>
      <c r="N96" s="76"/>
      <c r="O96" s="74"/>
      <c r="P96" s="76"/>
      <c r="Q96" s="76"/>
      <c r="R96" s="76"/>
      <c r="S96" s="77"/>
      <c r="T96" s="77"/>
      <c r="U96" s="78"/>
      <c r="V96" s="78"/>
      <c r="W96" s="92"/>
      <c r="X96" s="92"/>
      <c r="Y96" s="92"/>
      <c r="Z96" s="92"/>
      <c r="AA96" s="92"/>
      <c r="AB96" s="92"/>
      <c r="AC96" s="329"/>
      <c r="AD96" s="329"/>
      <c r="AE96" s="355"/>
      <c r="AF96" s="363"/>
      <c r="AG96" s="348"/>
      <c r="AH96" s="491"/>
      <c r="AI96" s="491"/>
      <c r="AJ96" s="491"/>
      <c r="AK96" s="491"/>
      <c r="AL96" s="492"/>
      <c r="AM96" s="493"/>
      <c r="AN96" s="43"/>
      <c r="AO96" s="43"/>
      <c r="AP96" s="492"/>
      <c r="AQ96" s="494"/>
      <c r="AR96" s="494"/>
      <c r="AS96" s="495"/>
      <c r="AT96" s="494"/>
      <c r="AU96" s="494"/>
      <c r="AV96" s="494"/>
      <c r="AW96" s="494"/>
      <c r="AX96" s="496"/>
      <c r="AY96" s="497"/>
      <c r="AZ96" s="498"/>
      <c r="BA96" s="498"/>
      <c r="BB96" s="495"/>
      <c r="BC96" s="494"/>
      <c r="BD96" s="251"/>
      <c r="BE96" s="251"/>
      <c r="BF96" s="495"/>
      <c r="BG96" s="494"/>
      <c r="BH96" s="494"/>
      <c r="BI96" s="495"/>
      <c r="BJ96" s="494"/>
      <c r="BK96" s="494"/>
      <c r="BL96" s="494"/>
      <c r="BM96" s="494"/>
      <c r="BN96" s="495"/>
      <c r="BO96" s="497"/>
      <c r="BP96" s="498"/>
      <c r="BQ96" s="495"/>
      <c r="BR96" s="494"/>
      <c r="BS96" s="251"/>
      <c r="BT96" s="251"/>
      <c r="BU96" s="495"/>
      <c r="BV96" s="494"/>
      <c r="BW96" s="494"/>
      <c r="BX96" s="495"/>
      <c r="BY96" s="494"/>
      <c r="BZ96" s="494"/>
      <c r="CA96" s="494"/>
      <c r="CB96" s="494"/>
      <c r="CC96" s="495"/>
      <c r="CD96" s="497"/>
      <c r="CE96" s="498"/>
      <c r="CF96" s="494"/>
      <c r="CG96" s="251"/>
      <c r="CH96" s="499"/>
      <c r="CI96" s="499"/>
      <c r="CJ96" s="500"/>
      <c r="CK96" s="501"/>
      <c r="CL96" s="251"/>
      <c r="CM96" s="251"/>
      <c r="CN96" s="251"/>
      <c r="CO96" s="251"/>
      <c r="CP96" s="251"/>
      <c r="CQ96" s="251"/>
      <c r="CR96" s="251"/>
      <c r="CS96" s="251"/>
      <c r="CT96" s="251"/>
      <c r="CU96" s="251"/>
      <c r="CV96" s="251"/>
      <c r="CW96" s="251"/>
      <c r="CX96" s="251"/>
      <c r="CY96" s="251"/>
      <c r="CZ96" s="500"/>
      <c r="DA96" s="499"/>
      <c r="DB96" s="500"/>
      <c r="DC96" s="498"/>
      <c r="DD96" s="502"/>
      <c r="DE96" s="503"/>
      <c r="DF96" s="504"/>
      <c r="DG96" s="505"/>
      <c r="DH96" s="251"/>
      <c r="DI96" s="506"/>
      <c r="DJ96" s="251"/>
      <c r="DK96" s="251"/>
      <c r="DL96" s="507"/>
      <c r="DM96" s="506"/>
      <c r="DN96" s="251"/>
      <c r="DO96" s="251"/>
      <c r="DP96" s="507"/>
      <c r="DQ96" s="506"/>
      <c r="DR96" s="251"/>
      <c r="DS96" s="251"/>
      <c r="DT96" s="507"/>
      <c r="DU96" s="506"/>
      <c r="DV96" s="251"/>
      <c r="DW96" s="251"/>
      <c r="DX96" s="507"/>
      <c r="DY96" s="506"/>
      <c r="DZ96" s="251"/>
      <c r="EA96" s="251"/>
      <c r="EB96" s="507"/>
      <c r="EC96" s="506"/>
      <c r="ED96" s="251"/>
      <c r="EE96" s="251"/>
      <c r="EF96" s="507"/>
      <c r="EG96" s="506"/>
      <c r="EH96" s="251"/>
      <c r="EI96" s="251"/>
      <c r="EJ96" s="507"/>
      <c r="EK96" s="506"/>
      <c r="EL96" s="251"/>
      <c r="EM96" s="251"/>
      <c r="EN96" s="507"/>
      <c r="EO96" s="506"/>
      <c r="EP96" s="251"/>
      <c r="EQ96" s="251"/>
      <c r="ER96" s="507"/>
      <c r="ES96" s="506"/>
      <c r="ET96" s="251"/>
      <c r="EU96" s="251"/>
      <c r="EV96" s="507"/>
      <c r="EW96" s="500"/>
      <c r="EX96" s="500"/>
      <c r="EY96" s="501"/>
      <c r="EZ96" s="251"/>
      <c r="FA96" s="251"/>
      <c r="FD96" s="500"/>
      <c r="FE96" s="500"/>
      <c r="FF96" s="500"/>
      <c r="FG96" s="251"/>
      <c r="FH96" s="500"/>
      <c r="FI96" s="500"/>
      <c r="FJ96" s="500"/>
      <c r="FK96" s="500"/>
      <c r="FL96" s="500"/>
      <c r="FM96" s="508"/>
      <c r="FN96" s="508"/>
      <c r="FO96" s="508"/>
      <c r="FP96" s="508"/>
      <c r="FQ96" s="508"/>
      <c r="FR96" s="508"/>
      <c r="FS96" s="508"/>
      <c r="FT96" s="508"/>
      <c r="FU96" s="508"/>
      <c r="FV96" s="508"/>
      <c r="FW96" s="508"/>
      <c r="FX96" s="508"/>
      <c r="FY96" s="508"/>
      <c r="FZ96" s="508"/>
      <c r="GA96" s="508"/>
      <c r="GB96" s="508"/>
      <c r="GC96" s="508"/>
    </row>
    <row r="97" spans="1:185" ht="12.75">
      <c r="A97" s="73"/>
      <c r="B97" s="73"/>
      <c r="C97" s="73"/>
      <c r="D97" s="72"/>
      <c r="E97" s="73"/>
      <c r="F97" s="74"/>
      <c r="G97" s="74"/>
      <c r="H97" s="74"/>
      <c r="I97" s="74"/>
      <c r="J97" s="74"/>
      <c r="K97" s="89"/>
      <c r="L97" s="89"/>
      <c r="M97" s="76"/>
      <c r="N97" s="76"/>
      <c r="O97" s="74"/>
      <c r="P97" s="81"/>
      <c r="Q97" s="76"/>
      <c r="R97" s="76"/>
      <c r="S97" s="93"/>
      <c r="T97" s="93"/>
      <c r="U97" s="78"/>
      <c r="V97" s="78"/>
      <c r="W97" s="45"/>
      <c r="X97" s="45"/>
      <c r="Y97" s="45"/>
      <c r="Z97" s="45"/>
      <c r="AA97" s="45"/>
      <c r="AB97" s="45"/>
      <c r="AC97" s="62"/>
      <c r="AD97" s="192"/>
      <c r="AE97" s="43"/>
      <c r="AF97" s="361"/>
      <c r="AG97" s="346"/>
      <c r="AH97" s="491"/>
      <c r="AI97" s="491"/>
      <c r="AJ97" s="491"/>
      <c r="AK97" s="491"/>
      <c r="AL97" s="492"/>
      <c r="AM97" s="493"/>
      <c r="AN97" s="43"/>
      <c r="AO97" s="43"/>
      <c r="AP97" s="492"/>
      <c r="AQ97" s="494"/>
      <c r="AR97" s="494"/>
      <c r="AS97" s="495"/>
      <c r="AT97" s="494"/>
      <c r="AU97" s="494"/>
      <c r="AV97" s="494"/>
      <c r="AW97" s="494"/>
      <c r="AX97" s="496"/>
      <c r="AY97" s="497"/>
      <c r="AZ97" s="498"/>
      <c r="BA97" s="498"/>
      <c r="BB97" s="495"/>
      <c r="BC97" s="494"/>
      <c r="BD97" s="251"/>
      <c r="BE97" s="251"/>
      <c r="BF97" s="495"/>
      <c r="BG97" s="494"/>
      <c r="BH97" s="494"/>
      <c r="BI97" s="495"/>
      <c r="BJ97" s="494"/>
      <c r="BK97" s="494"/>
      <c r="BL97" s="494"/>
      <c r="BM97" s="494"/>
      <c r="BN97" s="495"/>
      <c r="BO97" s="497"/>
      <c r="BP97" s="498"/>
      <c r="BQ97" s="495"/>
      <c r="BR97" s="494"/>
      <c r="BS97" s="251"/>
      <c r="BT97" s="251"/>
      <c r="BU97" s="495"/>
      <c r="BV97" s="494"/>
      <c r="BW97" s="494"/>
      <c r="BX97" s="495"/>
      <c r="BY97" s="494"/>
      <c r="BZ97" s="494"/>
      <c r="CA97" s="494"/>
      <c r="CB97" s="494"/>
      <c r="CC97" s="495"/>
      <c r="CD97" s="497"/>
      <c r="CE97" s="498"/>
      <c r="CF97" s="494"/>
      <c r="CG97" s="251"/>
      <c r="CH97" s="499"/>
      <c r="CI97" s="499"/>
      <c r="CJ97" s="500"/>
      <c r="CK97" s="501"/>
      <c r="CL97" s="251"/>
      <c r="CM97" s="251"/>
      <c r="CN97" s="251"/>
      <c r="CO97" s="251"/>
      <c r="CP97" s="251"/>
      <c r="CQ97" s="251"/>
      <c r="CR97" s="251"/>
      <c r="CS97" s="251"/>
      <c r="CT97" s="251"/>
      <c r="CU97" s="251"/>
      <c r="CV97" s="251"/>
      <c r="CW97" s="251"/>
      <c r="CX97" s="251"/>
      <c r="CY97" s="251"/>
      <c r="CZ97" s="500"/>
      <c r="DA97" s="499"/>
      <c r="DB97" s="500"/>
      <c r="DC97" s="498"/>
      <c r="DD97" s="502"/>
      <c r="DE97" s="503"/>
      <c r="DF97" s="504"/>
      <c r="DG97" s="505"/>
      <c r="DH97" s="251"/>
      <c r="DI97" s="506"/>
      <c r="DJ97" s="251"/>
      <c r="DK97" s="251"/>
      <c r="DL97" s="507"/>
      <c r="DM97" s="506"/>
      <c r="DN97" s="251"/>
      <c r="DO97" s="251"/>
      <c r="DP97" s="507"/>
      <c r="DQ97" s="506"/>
      <c r="DR97" s="251"/>
      <c r="DS97" s="251"/>
      <c r="DT97" s="507"/>
      <c r="DU97" s="506"/>
      <c r="DV97" s="251"/>
      <c r="DW97" s="251"/>
      <c r="DX97" s="507"/>
      <c r="DY97" s="506"/>
      <c r="DZ97" s="251"/>
      <c r="EA97" s="251"/>
      <c r="EB97" s="507"/>
      <c r="EC97" s="506"/>
      <c r="ED97" s="251"/>
      <c r="EE97" s="251"/>
      <c r="EF97" s="507"/>
      <c r="EG97" s="506"/>
      <c r="EH97" s="251"/>
      <c r="EI97" s="251"/>
      <c r="EJ97" s="507"/>
      <c r="EK97" s="506"/>
      <c r="EL97" s="251"/>
      <c r="EM97" s="251"/>
      <c r="EN97" s="507"/>
      <c r="EO97" s="506"/>
      <c r="EP97" s="251"/>
      <c r="EQ97" s="251"/>
      <c r="ER97" s="507"/>
      <c r="ES97" s="506"/>
      <c r="ET97" s="251"/>
      <c r="EU97" s="251"/>
      <c r="EV97" s="507"/>
      <c r="EW97" s="500"/>
      <c r="EX97" s="500"/>
      <c r="EY97" s="501"/>
      <c r="EZ97" s="251"/>
      <c r="FA97" s="251"/>
      <c r="FD97" s="500"/>
      <c r="FE97" s="500"/>
      <c r="FF97" s="500"/>
      <c r="FG97" s="251"/>
      <c r="FH97" s="500"/>
      <c r="FI97" s="500"/>
      <c r="FJ97" s="500"/>
      <c r="FK97" s="500"/>
      <c r="FL97" s="500"/>
      <c r="FM97" s="508"/>
      <c r="FN97" s="508"/>
      <c r="FO97" s="508"/>
      <c r="FP97" s="508"/>
      <c r="FQ97" s="508"/>
      <c r="FR97" s="508"/>
      <c r="FS97" s="508"/>
      <c r="FT97" s="508"/>
      <c r="FU97" s="508"/>
      <c r="FV97" s="508"/>
      <c r="FW97" s="508"/>
      <c r="FX97" s="508"/>
      <c r="FY97" s="508"/>
      <c r="FZ97" s="508"/>
      <c r="GA97" s="508"/>
      <c r="GB97" s="508"/>
      <c r="GC97" s="508"/>
    </row>
    <row r="98" spans="1:185" ht="12.75">
      <c r="A98" s="73"/>
      <c r="B98" s="73"/>
      <c r="C98" s="73"/>
      <c r="D98" s="72"/>
      <c r="E98" s="73"/>
      <c r="F98" s="74"/>
      <c r="G98" s="74"/>
      <c r="H98" s="74"/>
      <c r="I98" s="74"/>
      <c r="J98" s="74"/>
      <c r="K98" s="89"/>
      <c r="L98" s="89"/>
      <c r="M98" s="76"/>
      <c r="N98" s="76"/>
      <c r="O98" s="74"/>
      <c r="P98" s="81"/>
      <c r="Q98" s="76"/>
      <c r="R98" s="76"/>
      <c r="S98" s="93"/>
      <c r="T98" s="93"/>
      <c r="U98" s="78"/>
      <c r="V98" s="78"/>
      <c r="W98" s="45"/>
      <c r="X98" s="45"/>
      <c r="Y98" s="45"/>
      <c r="Z98" s="45"/>
      <c r="AA98" s="45"/>
      <c r="AB98" s="45"/>
      <c r="AC98" s="62"/>
      <c r="AD98" s="192"/>
      <c r="AE98" s="43"/>
      <c r="AF98" s="361"/>
      <c r="AG98" s="346"/>
      <c r="AH98" s="491"/>
      <c r="AI98" s="491"/>
      <c r="AJ98" s="491"/>
      <c r="AK98" s="491"/>
      <c r="AL98" s="492"/>
      <c r="AM98" s="493"/>
      <c r="AN98" s="43"/>
      <c r="AO98" s="43"/>
      <c r="AP98" s="492"/>
      <c r="AQ98" s="494"/>
      <c r="AR98" s="494"/>
      <c r="AS98" s="495"/>
      <c r="AT98" s="494"/>
      <c r="AU98" s="494"/>
      <c r="AV98" s="494"/>
      <c r="AW98" s="494"/>
      <c r="AX98" s="496"/>
      <c r="AY98" s="497"/>
      <c r="AZ98" s="498"/>
      <c r="BA98" s="498"/>
      <c r="BB98" s="495"/>
      <c r="BC98" s="494"/>
      <c r="BD98" s="251"/>
      <c r="BE98" s="251"/>
      <c r="BF98" s="495"/>
      <c r="BG98" s="494"/>
      <c r="BH98" s="494"/>
      <c r="BI98" s="495"/>
      <c r="BJ98" s="494"/>
      <c r="BK98" s="494"/>
      <c r="BL98" s="494"/>
      <c r="BM98" s="494"/>
      <c r="BN98" s="495"/>
      <c r="BO98" s="497"/>
      <c r="BP98" s="498"/>
      <c r="BQ98" s="495"/>
      <c r="BR98" s="494"/>
      <c r="BS98" s="251"/>
      <c r="BT98" s="251"/>
      <c r="BU98" s="495"/>
      <c r="BV98" s="494"/>
      <c r="BW98" s="494"/>
      <c r="BX98" s="495"/>
      <c r="BY98" s="494"/>
      <c r="BZ98" s="494"/>
      <c r="CA98" s="494"/>
      <c r="CB98" s="494"/>
      <c r="CC98" s="495"/>
      <c r="CD98" s="497"/>
      <c r="CE98" s="498"/>
      <c r="CF98" s="494"/>
      <c r="CG98" s="251"/>
      <c r="CH98" s="499"/>
      <c r="CI98" s="499"/>
      <c r="CJ98" s="500"/>
      <c r="CK98" s="501"/>
      <c r="CL98" s="251"/>
      <c r="CM98" s="251"/>
      <c r="CN98" s="251"/>
      <c r="CO98" s="251"/>
      <c r="CP98" s="251"/>
      <c r="CQ98" s="251"/>
      <c r="CR98" s="251"/>
      <c r="CS98" s="251"/>
      <c r="CT98" s="251"/>
      <c r="CU98" s="251"/>
      <c r="CV98" s="251"/>
      <c r="CW98" s="251"/>
      <c r="CX98" s="251"/>
      <c r="CY98" s="251"/>
      <c r="CZ98" s="500"/>
      <c r="DA98" s="499"/>
      <c r="DB98" s="500"/>
      <c r="DC98" s="498"/>
      <c r="DD98" s="502"/>
      <c r="DE98" s="503"/>
      <c r="DF98" s="504"/>
      <c r="DG98" s="505"/>
      <c r="DH98" s="251"/>
      <c r="DI98" s="506"/>
      <c r="DJ98" s="251"/>
      <c r="DK98" s="251"/>
      <c r="DL98" s="507"/>
      <c r="DM98" s="506"/>
      <c r="DN98" s="251"/>
      <c r="DO98" s="251"/>
      <c r="DP98" s="507"/>
      <c r="DQ98" s="506"/>
      <c r="DR98" s="251"/>
      <c r="DS98" s="251"/>
      <c r="DT98" s="507"/>
      <c r="DU98" s="506"/>
      <c r="DV98" s="251"/>
      <c r="DW98" s="251"/>
      <c r="DX98" s="507"/>
      <c r="DY98" s="506"/>
      <c r="DZ98" s="251"/>
      <c r="EA98" s="251"/>
      <c r="EB98" s="507"/>
      <c r="EC98" s="506"/>
      <c r="ED98" s="251"/>
      <c r="EE98" s="251"/>
      <c r="EF98" s="507"/>
      <c r="EG98" s="506"/>
      <c r="EH98" s="251"/>
      <c r="EI98" s="251"/>
      <c r="EJ98" s="507"/>
      <c r="EK98" s="506"/>
      <c r="EL98" s="251"/>
      <c r="EM98" s="251"/>
      <c r="EN98" s="507"/>
      <c r="EO98" s="506"/>
      <c r="EP98" s="251"/>
      <c r="EQ98" s="251"/>
      <c r="ER98" s="507"/>
      <c r="ES98" s="506"/>
      <c r="ET98" s="251"/>
      <c r="EU98" s="251"/>
      <c r="EV98" s="507"/>
      <c r="EW98" s="500"/>
      <c r="EX98" s="500"/>
      <c r="EY98" s="501"/>
      <c r="EZ98" s="251"/>
      <c r="FA98" s="251"/>
      <c r="FD98" s="500"/>
      <c r="FE98" s="500"/>
      <c r="FF98" s="500"/>
      <c r="FG98" s="251"/>
      <c r="FH98" s="500"/>
      <c r="FI98" s="500"/>
      <c r="FJ98" s="500"/>
      <c r="FK98" s="500"/>
      <c r="FL98" s="500"/>
      <c r="FM98" s="508"/>
      <c r="FN98" s="508"/>
      <c r="FO98" s="508"/>
      <c r="FP98" s="508"/>
      <c r="FQ98" s="508"/>
      <c r="FR98" s="508"/>
      <c r="FS98" s="508"/>
      <c r="FT98" s="508"/>
      <c r="FU98" s="508"/>
      <c r="FV98" s="508"/>
      <c r="FW98" s="508"/>
      <c r="FX98" s="508"/>
      <c r="FY98" s="508"/>
      <c r="FZ98" s="508"/>
      <c r="GA98" s="508"/>
      <c r="GB98" s="508"/>
      <c r="GC98" s="508"/>
    </row>
    <row r="99" spans="1:185" ht="12.75">
      <c r="A99" s="73"/>
      <c r="B99" s="73"/>
      <c r="C99" s="73"/>
      <c r="D99" s="72"/>
      <c r="E99" s="73"/>
      <c r="F99" s="74"/>
      <c r="G99" s="74"/>
      <c r="H99" s="74"/>
      <c r="I99" s="74"/>
      <c r="J99" s="74"/>
      <c r="K99" s="89"/>
      <c r="L99" s="89"/>
      <c r="M99" s="76"/>
      <c r="N99" s="76"/>
      <c r="O99" s="74"/>
      <c r="P99" s="81"/>
      <c r="Q99" s="76"/>
      <c r="R99" s="76"/>
      <c r="S99" s="93"/>
      <c r="T99" s="93"/>
      <c r="U99" s="78"/>
      <c r="V99" s="78"/>
      <c r="W99" s="45"/>
      <c r="X99" s="45"/>
      <c r="Y99" s="45"/>
      <c r="Z99" s="45"/>
      <c r="AA99" s="45"/>
      <c r="AB99" s="45"/>
      <c r="AC99" s="62"/>
      <c r="AD99" s="192"/>
      <c r="AE99" s="43"/>
      <c r="AF99" s="361"/>
      <c r="AG99" s="346"/>
      <c r="AH99" s="491"/>
      <c r="AI99" s="491"/>
      <c r="AJ99" s="491"/>
      <c r="AK99" s="491"/>
      <c r="AL99" s="492"/>
      <c r="AM99" s="493"/>
      <c r="AN99" s="43"/>
      <c r="AO99" s="43"/>
      <c r="AP99" s="492"/>
      <c r="AQ99" s="494"/>
      <c r="AR99" s="494"/>
      <c r="AS99" s="495"/>
      <c r="AT99" s="494"/>
      <c r="AU99" s="494"/>
      <c r="AV99" s="494"/>
      <c r="AW99" s="494"/>
      <c r="AX99" s="496"/>
      <c r="AY99" s="497"/>
      <c r="AZ99" s="498"/>
      <c r="BA99" s="498"/>
      <c r="BB99" s="495"/>
      <c r="BC99" s="494"/>
      <c r="BD99" s="251"/>
      <c r="BE99" s="251"/>
      <c r="BF99" s="495"/>
      <c r="BG99" s="494"/>
      <c r="BH99" s="494"/>
      <c r="BI99" s="495"/>
      <c r="BJ99" s="494"/>
      <c r="BK99" s="494"/>
      <c r="BL99" s="494"/>
      <c r="BM99" s="494"/>
      <c r="BN99" s="495"/>
      <c r="BO99" s="497"/>
      <c r="BP99" s="498"/>
      <c r="BQ99" s="495"/>
      <c r="BR99" s="494"/>
      <c r="BS99" s="251"/>
      <c r="BT99" s="251"/>
      <c r="BU99" s="495"/>
      <c r="BV99" s="494"/>
      <c r="BW99" s="494"/>
      <c r="BX99" s="495"/>
      <c r="BY99" s="494"/>
      <c r="BZ99" s="494"/>
      <c r="CA99" s="494"/>
      <c r="CB99" s="494"/>
      <c r="CC99" s="495"/>
      <c r="CD99" s="497"/>
      <c r="CE99" s="498"/>
      <c r="CF99" s="494"/>
      <c r="CG99" s="251"/>
      <c r="CH99" s="499"/>
      <c r="CI99" s="499"/>
      <c r="CJ99" s="500"/>
      <c r="CK99" s="501"/>
      <c r="CL99" s="251"/>
      <c r="CM99" s="251"/>
      <c r="CN99" s="251"/>
      <c r="CO99" s="251"/>
      <c r="CP99" s="251"/>
      <c r="CQ99" s="251"/>
      <c r="CR99" s="251"/>
      <c r="CS99" s="251"/>
      <c r="CT99" s="251"/>
      <c r="CU99" s="251"/>
      <c r="CV99" s="251"/>
      <c r="CW99" s="251"/>
      <c r="CX99" s="251"/>
      <c r="CY99" s="251"/>
      <c r="CZ99" s="500"/>
      <c r="DA99" s="499"/>
      <c r="DB99" s="500"/>
      <c r="DC99" s="498"/>
      <c r="DD99" s="502"/>
      <c r="DE99" s="503"/>
      <c r="DF99" s="504"/>
      <c r="DG99" s="505"/>
      <c r="DH99" s="251"/>
      <c r="DI99" s="506"/>
      <c r="DJ99" s="251"/>
      <c r="DK99" s="251"/>
      <c r="DL99" s="507"/>
      <c r="DM99" s="506"/>
      <c r="DN99" s="251"/>
      <c r="DO99" s="251"/>
      <c r="DP99" s="507"/>
      <c r="DQ99" s="506"/>
      <c r="DR99" s="251"/>
      <c r="DS99" s="251"/>
      <c r="DT99" s="507"/>
      <c r="DU99" s="506"/>
      <c r="DV99" s="251"/>
      <c r="DW99" s="251"/>
      <c r="DX99" s="507"/>
      <c r="DY99" s="506"/>
      <c r="DZ99" s="251"/>
      <c r="EA99" s="251"/>
      <c r="EB99" s="507"/>
      <c r="EC99" s="506"/>
      <c r="ED99" s="251"/>
      <c r="EE99" s="251"/>
      <c r="EF99" s="507"/>
      <c r="EG99" s="506"/>
      <c r="EH99" s="251"/>
      <c r="EI99" s="251"/>
      <c r="EJ99" s="507"/>
      <c r="EK99" s="506"/>
      <c r="EL99" s="251"/>
      <c r="EM99" s="251"/>
      <c r="EN99" s="507"/>
      <c r="EO99" s="506"/>
      <c r="EP99" s="251"/>
      <c r="EQ99" s="251"/>
      <c r="ER99" s="507"/>
      <c r="ES99" s="506"/>
      <c r="ET99" s="251"/>
      <c r="EU99" s="251"/>
      <c r="EV99" s="507"/>
      <c r="EW99" s="500"/>
      <c r="EX99" s="500"/>
      <c r="EY99" s="501"/>
      <c r="EZ99" s="251"/>
      <c r="FA99" s="251"/>
      <c r="FD99" s="500"/>
      <c r="FE99" s="500"/>
      <c r="FF99" s="500"/>
      <c r="FG99" s="251"/>
      <c r="FH99" s="500"/>
      <c r="FI99" s="500"/>
      <c r="FJ99" s="500"/>
      <c r="FK99" s="500"/>
      <c r="FL99" s="500"/>
      <c r="FM99" s="508"/>
      <c r="FN99" s="508"/>
      <c r="FO99" s="508"/>
      <c r="FP99" s="508"/>
      <c r="FQ99" s="508"/>
      <c r="FR99" s="508"/>
      <c r="FS99" s="508"/>
      <c r="FT99" s="508"/>
      <c r="FU99" s="508"/>
      <c r="FV99" s="508"/>
      <c r="FW99" s="508"/>
      <c r="FX99" s="508"/>
      <c r="FY99" s="508"/>
      <c r="FZ99" s="508"/>
      <c r="GA99" s="508"/>
      <c r="GB99" s="508"/>
      <c r="GC99" s="508"/>
    </row>
    <row r="100" spans="1:185" ht="12.75">
      <c r="A100" s="73"/>
      <c r="B100" s="73"/>
      <c r="C100" s="73"/>
      <c r="D100" s="72"/>
      <c r="E100" s="73"/>
      <c r="F100" s="74"/>
      <c r="G100" s="74"/>
      <c r="H100" s="74"/>
      <c r="I100" s="74"/>
      <c r="J100" s="74"/>
      <c r="K100" s="89"/>
      <c r="L100" s="89"/>
      <c r="M100" s="76"/>
      <c r="N100" s="76"/>
      <c r="O100" s="74"/>
      <c r="P100" s="81"/>
      <c r="Q100" s="76"/>
      <c r="R100" s="76"/>
      <c r="S100" s="93"/>
      <c r="T100" s="93"/>
      <c r="U100" s="78"/>
      <c r="V100" s="78"/>
      <c r="W100" s="45"/>
      <c r="X100" s="45"/>
      <c r="Y100" s="45"/>
      <c r="Z100" s="45"/>
      <c r="AA100" s="45"/>
      <c r="AB100" s="45"/>
      <c r="AC100" s="62"/>
      <c r="AD100" s="192"/>
      <c r="AE100" s="43"/>
      <c r="AF100" s="361"/>
      <c r="AG100" s="346"/>
      <c r="AH100" s="491"/>
      <c r="AI100" s="491"/>
      <c r="AJ100" s="491"/>
      <c r="AK100" s="491"/>
      <c r="AL100" s="492"/>
      <c r="AM100" s="493"/>
      <c r="AN100" s="43"/>
      <c r="AO100" s="43"/>
      <c r="AP100" s="492"/>
      <c r="AQ100" s="494"/>
      <c r="AR100" s="494"/>
      <c r="AS100" s="495"/>
      <c r="AT100" s="494"/>
      <c r="AU100" s="494"/>
      <c r="AV100" s="494"/>
      <c r="AW100" s="494"/>
      <c r="AX100" s="496"/>
      <c r="AY100" s="497"/>
      <c r="AZ100" s="498"/>
      <c r="BA100" s="498"/>
      <c r="BB100" s="495"/>
      <c r="BC100" s="494"/>
      <c r="BD100" s="251"/>
      <c r="BE100" s="251"/>
      <c r="BF100" s="495"/>
      <c r="BG100" s="494"/>
      <c r="BH100" s="494"/>
      <c r="BI100" s="495"/>
      <c r="BJ100" s="494"/>
      <c r="BK100" s="494"/>
      <c r="BL100" s="494"/>
      <c r="BM100" s="494"/>
      <c r="BN100" s="495"/>
      <c r="BO100" s="497"/>
      <c r="BP100" s="498"/>
      <c r="BQ100" s="495"/>
      <c r="BR100" s="494"/>
      <c r="BS100" s="251"/>
      <c r="BT100" s="251"/>
      <c r="BU100" s="495"/>
      <c r="BV100" s="494"/>
      <c r="BW100" s="494"/>
      <c r="BX100" s="495"/>
      <c r="BY100" s="494"/>
      <c r="BZ100" s="494"/>
      <c r="CA100" s="494"/>
      <c r="CB100" s="494"/>
      <c r="CC100" s="495"/>
      <c r="CD100" s="497"/>
      <c r="CE100" s="498"/>
      <c r="CF100" s="494"/>
      <c r="CG100" s="251"/>
      <c r="CH100" s="499"/>
      <c r="CI100" s="499"/>
      <c r="CJ100" s="500"/>
      <c r="CK100" s="501"/>
      <c r="CL100" s="251"/>
      <c r="CM100" s="251"/>
      <c r="CN100" s="251"/>
      <c r="CO100" s="251"/>
      <c r="CP100" s="251"/>
      <c r="CQ100" s="251"/>
      <c r="CR100" s="251"/>
      <c r="CS100" s="251"/>
      <c r="CT100" s="251"/>
      <c r="CU100" s="251"/>
      <c r="CV100" s="251"/>
      <c r="CW100" s="251"/>
      <c r="CX100" s="251"/>
      <c r="CY100" s="251"/>
      <c r="CZ100" s="500"/>
      <c r="DA100" s="499"/>
      <c r="DB100" s="500"/>
      <c r="DC100" s="498"/>
      <c r="DD100" s="502"/>
      <c r="DE100" s="503"/>
      <c r="DF100" s="504"/>
      <c r="DG100" s="505"/>
      <c r="DH100" s="251"/>
      <c r="DI100" s="506"/>
      <c r="DJ100" s="251"/>
      <c r="DK100" s="251"/>
      <c r="DL100" s="507"/>
      <c r="DM100" s="506"/>
      <c r="DN100" s="251"/>
      <c r="DO100" s="251"/>
      <c r="DP100" s="507"/>
      <c r="DQ100" s="506"/>
      <c r="DR100" s="251"/>
      <c r="DS100" s="251"/>
      <c r="DT100" s="507"/>
      <c r="DU100" s="506"/>
      <c r="DV100" s="251"/>
      <c r="DW100" s="251"/>
      <c r="DX100" s="507"/>
      <c r="DY100" s="506"/>
      <c r="DZ100" s="251"/>
      <c r="EA100" s="251"/>
      <c r="EB100" s="507"/>
      <c r="EC100" s="506"/>
      <c r="ED100" s="251"/>
      <c r="EE100" s="251"/>
      <c r="EF100" s="507"/>
      <c r="EG100" s="506"/>
      <c r="EH100" s="251"/>
      <c r="EI100" s="251"/>
      <c r="EJ100" s="507"/>
      <c r="EK100" s="506"/>
      <c r="EL100" s="251"/>
      <c r="EM100" s="251"/>
      <c r="EN100" s="507"/>
      <c r="EO100" s="506"/>
      <c r="EP100" s="251"/>
      <c r="EQ100" s="251"/>
      <c r="ER100" s="507"/>
      <c r="ES100" s="506"/>
      <c r="ET100" s="251"/>
      <c r="EU100" s="251"/>
      <c r="EV100" s="507"/>
      <c r="EW100" s="500"/>
      <c r="EX100" s="500"/>
      <c r="EY100" s="501"/>
      <c r="EZ100" s="251"/>
      <c r="FA100" s="251"/>
      <c r="FD100" s="500"/>
      <c r="FE100" s="500"/>
      <c r="FF100" s="500"/>
      <c r="FG100" s="251"/>
      <c r="FH100" s="500"/>
      <c r="FI100" s="500"/>
      <c r="FJ100" s="500"/>
      <c r="FK100" s="500"/>
      <c r="FL100" s="500"/>
      <c r="FM100" s="508"/>
      <c r="FN100" s="508"/>
      <c r="FO100" s="508"/>
      <c r="FP100" s="508"/>
      <c r="FQ100" s="508"/>
      <c r="FR100" s="508"/>
      <c r="FS100" s="508"/>
      <c r="FT100" s="508"/>
      <c r="FU100" s="508"/>
      <c r="FV100" s="508"/>
      <c r="FW100" s="508"/>
      <c r="FX100" s="508"/>
      <c r="FY100" s="508"/>
      <c r="FZ100" s="508"/>
      <c r="GA100" s="508"/>
      <c r="GB100" s="508"/>
      <c r="GC100" s="508"/>
    </row>
    <row r="101" spans="1:185" ht="12.75">
      <c r="A101" s="89"/>
      <c r="B101" s="73"/>
      <c r="C101" s="73"/>
      <c r="D101" s="72"/>
      <c r="E101" s="73"/>
      <c r="F101" s="74"/>
      <c r="G101" s="74"/>
      <c r="H101" s="74"/>
      <c r="I101" s="74"/>
      <c r="J101" s="74"/>
      <c r="K101" s="89"/>
      <c r="L101" s="89"/>
      <c r="M101" s="76"/>
      <c r="N101" s="76"/>
      <c r="O101" s="74"/>
      <c r="P101" s="81"/>
      <c r="Q101" s="76"/>
      <c r="R101" s="76"/>
      <c r="S101" s="93"/>
      <c r="T101" s="93"/>
      <c r="U101" s="78"/>
      <c r="V101" s="78"/>
      <c r="W101" s="45"/>
      <c r="X101" s="45"/>
      <c r="Y101" s="45"/>
      <c r="Z101" s="45"/>
      <c r="AA101" s="45"/>
      <c r="AB101" s="45"/>
      <c r="AC101" s="62"/>
      <c r="AD101" s="192"/>
      <c r="AE101" s="43"/>
      <c r="AF101" s="361"/>
      <c r="AG101" s="346"/>
      <c r="AH101" s="491"/>
      <c r="AI101" s="491"/>
      <c r="AJ101" s="491"/>
      <c r="AK101" s="491"/>
      <c r="AL101" s="492"/>
      <c r="AM101" s="493"/>
      <c r="AN101" s="43"/>
      <c r="AO101" s="43"/>
      <c r="AP101" s="492"/>
      <c r="AQ101" s="494"/>
      <c r="AR101" s="494"/>
      <c r="AS101" s="495"/>
      <c r="AT101" s="494"/>
      <c r="AU101" s="494"/>
      <c r="AV101" s="494"/>
      <c r="AW101" s="494"/>
      <c r="AX101" s="496"/>
      <c r="AY101" s="497"/>
      <c r="AZ101" s="498"/>
      <c r="BA101" s="498"/>
      <c r="BB101" s="495"/>
      <c r="BC101" s="494"/>
      <c r="BD101" s="251"/>
      <c r="BE101" s="251"/>
      <c r="BF101" s="495"/>
      <c r="BG101" s="494"/>
      <c r="BH101" s="494"/>
      <c r="BI101" s="495"/>
      <c r="BJ101" s="494"/>
      <c r="BK101" s="494"/>
      <c r="BL101" s="494"/>
      <c r="BM101" s="494"/>
      <c r="BN101" s="495"/>
      <c r="BO101" s="497"/>
      <c r="BP101" s="498"/>
      <c r="BQ101" s="495"/>
      <c r="BR101" s="494"/>
      <c r="BS101" s="251"/>
      <c r="BT101" s="251"/>
      <c r="BU101" s="495"/>
      <c r="BV101" s="494"/>
      <c r="BW101" s="494"/>
      <c r="BX101" s="495"/>
      <c r="BY101" s="494"/>
      <c r="BZ101" s="494"/>
      <c r="CA101" s="494"/>
      <c r="CB101" s="494"/>
      <c r="CC101" s="495"/>
      <c r="CD101" s="497"/>
      <c r="CE101" s="498"/>
      <c r="CF101" s="494"/>
      <c r="CG101" s="251"/>
      <c r="CH101" s="499"/>
      <c r="CI101" s="499"/>
      <c r="CJ101" s="500"/>
      <c r="CK101" s="501"/>
      <c r="CL101" s="251"/>
      <c r="CM101" s="251"/>
      <c r="CN101" s="251"/>
      <c r="CO101" s="251"/>
      <c r="CP101" s="251"/>
      <c r="CQ101" s="251"/>
      <c r="CR101" s="251"/>
      <c r="CS101" s="251"/>
      <c r="CT101" s="251"/>
      <c r="CU101" s="251"/>
      <c r="CV101" s="251"/>
      <c r="CW101" s="251"/>
      <c r="CX101" s="251"/>
      <c r="CY101" s="251"/>
      <c r="CZ101" s="500"/>
      <c r="DA101" s="499"/>
      <c r="DB101" s="500"/>
      <c r="DC101" s="498"/>
      <c r="DD101" s="502"/>
      <c r="DE101" s="503"/>
      <c r="DF101" s="504"/>
      <c r="DG101" s="505"/>
      <c r="DH101" s="251"/>
      <c r="DI101" s="506"/>
      <c r="DJ101" s="251"/>
      <c r="DK101" s="251"/>
      <c r="DL101" s="507"/>
      <c r="DM101" s="506"/>
      <c r="DN101" s="251"/>
      <c r="DO101" s="251"/>
      <c r="DP101" s="507"/>
      <c r="DQ101" s="506"/>
      <c r="DR101" s="251"/>
      <c r="DS101" s="251"/>
      <c r="DT101" s="507"/>
      <c r="DU101" s="506"/>
      <c r="DV101" s="251"/>
      <c r="DW101" s="251"/>
      <c r="DX101" s="507"/>
      <c r="DY101" s="506"/>
      <c r="DZ101" s="251"/>
      <c r="EA101" s="251"/>
      <c r="EB101" s="507"/>
      <c r="EC101" s="506"/>
      <c r="ED101" s="251"/>
      <c r="EE101" s="251"/>
      <c r="EF101" s="507"/>
      <c r="EG101" s="506"/>
      <c r="EH101" s="251"/>
      <c r="EI101" s="251"/>
      <c r="EJ101" s="507"/>
      <c r="EK101" s="506"/>
      <c r="EL101" s="251"/>
      <c r="EM101" s="251"/>
      <c r="EN101" s="507"/>
      <c r="EO101" s="506"/>
      <c r="EP101" s="251"/>
      <c r="EQ101" s="251"/>
      <c r="ER101" s="507"/>
      <c r="ES101" s="506"/>
      <c r="ET101" s="251"/>
      <c r="EU101" s="251"/>
      <c r="EV101" s="507"/>
      <c r="EW101" s="500"/>
      <c r="EX101" s="500"/>
      <c r="EY101" s="501"/>
      <c r="EZ101" s="251"/>
      <c r="FA101" s="251"/>
      <c r="FD101" s="500"/>
      <c r="FE101" s="500"/>
      <c r="FF101" s="500"/>
      <c r="FG101" s="251"/>
      <c r="FH101" s="500"/>
      <c r="FI101" s="500"/>
      <c r="FJ101" s="500"/>
      <c r="FK101" s="500"/>
      <c r="FL101" s="500"/>
      <c r="FM101" s="508"/>
      <c r="FN101" s="508"/>
      <c r="FO101" s="508"/>
      <c r="FP101" s="508"/>
      <c r="FQ101" s="508"/>
      <c r="FR101" s="508"/>
      <c r="FS101" s="508"/>
      <c r="FT101" s="508"/>
      <c r="FU101" s="508"/>
      <c r="FV101" s="508"/>
      <c r="FW101" s="508"/>
      <c r="FX101" s="508"/>
      <c r="FY101" s="508"/>
      <c r="FZ101" s="508"/>
      <c r="GA101" s="508"/>
      <c r="GB101" s="508"/>
      <c r="GC101" s="508"/>
    </row>
    <row r="102" spans="1:82" ht="12.75">
      <c r="A102" s="88"/>
      <c r="B102" s="88"/>
      <c r="C102" s="88"/>
      <c r="D102" s="72"/>
      <c r="E102" s="73"/>
      <c r="F102" s="74"/>
      <c r="G102" s="74"/>
      <c r="H102" s="74"/>
      <c r="I102" s="74"/>
      <c r="J102" s="74"/>
      <c r="K102" s="89"/>
      <c r="L102" s="89"/>
      <c r="M102" s="76"/>
      <c r="N102" s="76"/>
      <c r="O102" s="74"/>
      <c r="P102" s="76"/>
      <c r="Q102" s="76"/>
      <c r="R102" s="76"/>
      <c r="S102" s="77"/>
      <c r="T102" s="77"/>
      <c r="U102" s="78"/>
      <c r="V102" s="78"/>
      <c r="W102" s="80"/>
      <c r="X102" s="80"/>
      <c r="Y102" s="80"/>
      <c r="Z102" s="80"/>
      <c r="AA102" s="80"/>
      <c r="AB102" s="80"/>
      <c r="AC102" s="329"/>
      <c r="AD102" s="329"/>
      <c r="AE102" s="355"/>
      <c r="AF102" s="363"/>
      <c r="AG102" s="348"/>
      <c r="AX102" s="289"/>
      <c r="AY102" s="283"/>
      <c r="BO102" s="283"/>
      <c r="CD102" s="283"/>
    </row>
    <row r="103" spans="1:82" ht="12.75">
      <c r="A103" s="88"/>
      <c r="B103" s="88"/>
      <c r="C103" s="88"/>
      <c r="D103" s="72"/>
      <c r="E103" s="73"/>
      <c r="F103" s="74"/>
      <c r="G103" s="74"/>
      <c r="H103" s="74"/>
      <c r="I103" s="74"/>
      <c r="J103" s="74"/>
      <c r="K103" s="89"/>
      <c r="L103" s="89"/>
      <c r="M103" s="76"/>
      <c r="N103" s="76"/>
      <c r="O103" s="74"/>
      <c r="P103" s="76"/>
      <c r="Q103" s="76"/>
      <c r="R103" s="76"/>
      <c r="S103" s="77"/>
      <c r="T103" s="77"/>
      <c r="U103" s="78"/>
      <c r="V103" s="78"/>
      <c r="W103" s="80"/>
      <c r="X103" s="80"/>
      <c r="Y103" s="80"/>
      <c r="Z103" s="80"/>
      <c r="AA103" s="80"/>
      <c r="AB103" s="80"/>
      <c r="AC103" s="329"/>
      <c r="AD103" s="329"/>
      <c r="AE103" s="355"/>
      <c r="AF103" s="363"/>
      <c r="AG103" s="348"/>
      <c r="AX103" s="289"/>
      <c r="AY103" s="283"/>
      <c r="BO103" s="283"/>
      <c r="CD103" s="283"/>
    </row>
    <row r="104" spans="1:82" ht="12.75">
      <c r="A104" s="88"/>
      <c r="B104" s="88"/>
      <c r="C104" s="88"/>
      <c r="D104" s="72"/>
      <c r="E104" s="73"/>
      <c r="F104" s="74"/>
      <c r="G104" s="74"/>
      <c r="H104" s="74"/>
      <c r="I104" s="74"/>
      <c r="J104" s="74"/>
      <c r="K104" s="89"/>
      <c r="L104" s="89"/>
      <c r="M104" s="76"/>
      <c r="N104" s="76"/>
      <c r="O104" s="74"/>
      <c r="P104" s="76"/>
      <c r="Q104" s="76"/>
      <c r="R104" s="76"/>
      <c r="S104" s="77"/>
      <c r="T104" s="77"/>
      <c r="U104" s="78"/>
      <c r="V104" s="78"/>
      <c r="W104" s="92"/>
      <c r="X104" s="92"/>
      <c r="Y104" s="92"/>
      <c r="Z104" s="92"/>
      <c r="AA104" s="92"/>
      <c r="AB104" s="92"/>
      <c r="AC104" s="329"/>
      <c r="AD104" s="329"/>
      <c r="AE104" s="355"/>
      <c r="AF104" s="363"/>
      <c r="AG104" s="348"/>
      <c r="AX104" s="289"/>
      <c r="AY104" s="283"/>
      <c r="BO104" s="283"/>
      <c r="CD104" s="283"/>
    </row>
    <row r="105" spans="1:82" ht="12.75">
      <c r="A105" s="88"/>
      <c r="B105" s="88"/>
      <c r="C105" s="88"/>
      <c r="D105" s="72"/>
      <c r="E105" s="73"/>
      <c r="F105" s="74"/>
      <c r="G105" s="74"/>
      <c r="H105" s="74"/>
      <c r="I105" s="74"/>
      <c r="J105" s="74"/>
      <c r="K105" s="89"/>
      <c r="L105" s="89"/>
      <c r="M105" s="76"/>
      <c r="N105" s="76"/>
      <c r="O105" s="74"/>
      <c r="P105" s="76"/>
      <c r="Q105" s="76"/>
      <c r="R105" s="76"/>
      <c r="S105" s="77"/>
      <c r="T105" s="77"/>
      <c r="U105" s="78"/>
      <c r="V105" s="78"/>
      <c r="W105" s="92"/>
      <c r="X105" s="92"/>
      <c r="Y105" s="92"/>
      <c r="Z105" s="92"/>
      <c r="AA105" s="92"/>
      <c r="AB105" s="92"/>
      <c r="AC105" s="329"/>
      <c r="AD105" s="329"/>
      <c r="AE105" s="355"/>
      <c r="AF105" s="363"/>
      <c r="AG105" s="348"/>
      <c r="AX105" s="289"/>
      <c r="AY105" s="283"/>
      <c r="BO105" s="283"/>
      <c r="CD105" s="283"/>
    </row>
    <row r="106" spans="1:82" ht="12.75">
      <c r="A106" s="88"/>
      <c r="B106" s="88"/>
      <c r="C106" s="88"/>
      <c r="D106" s="72"/>
      <c r="E106" s="73"/>
      <c r="F106" s="74"/>
      <c r="G106" s="74"/>
      <c r="H106" s="74"/>
      <c r="I106" s="74"/>
      <c r="J106" s="74"/>
      <c r="K106" s="89"/>
      <c r="L106" s="89"/>
      <c r="M106" s="76"/>
      <c r="N106" s="76"/>
      <c r="O106" s="74"/>
      <c r="P106" s="76"/>
      <c r="Q106" s="76"/>
      <c r="R106" s="76"/>
      <c r="S106" s="77"/>
      <c r="T106" s="77"/>
      <c r="U106" s="78"/>
      <c r="V106" s="78"/>
      <c r="W106" s="92"/>
      <c r="X106" s="92"/>
      <c r="Y106" s="92"/>
      <c r="Z106" s="92"/>
      <c r="AA106" s="92"/>
      <c r="AB106" s="92"/>
      <c r="AC106" s="329"/>
      <c r="AD106" s="329"/>
      <c r="AE106" s="355"/>
      <c r="AF106" s="363"/>
      <c r="AG106" s="348"/>
      <c r="AX106" s="289"/>
      <c r="AY106" s="283"/>
      <c r="BO106" s="283"/>
      <c r="CD106" s="283"/>
    </row>
    <row r="107" spans="1:82" ht="12.75">
      <c r="A107" s="88"/>
      <c r="B107" s="88"/>
      <c r="C107" s="88"/>
      <c r="D107" s="72"/>
      <c r="E107" s="73"/>
      <c r="F107" s="74"/>
      <c r="G107" s="74"/>
      <c r="H107" s="74"/>
      <c r="I107" s="74"/>
      <c r="J107" s="74"/>
      <c r="K107" s="89"/>
      <c r="L107" s="89"/>
      <c r="M107" s="76"/>
      <c r="N107" s="76"/>
      <c r="O107" s="74"/>
      <c r="P107" s="76"/>
      <c r="Q107" s="76"/>
      <c r="R107" s="76"/>
      <c r="S107" s="77"/>
      <c r="T107" s="77"/>
      <c r="U107" s="78"/>
      <c r="V107" s="78"/>
      <c r="W107" s="92"/>
      <c r="X107" s="92"/>
      <c r="Y107" s="92"/>
      <c r="Z107" s="92"/>
      <c r="AA107" s="92"/>
      <c r="AB107" s="92"/>
      <c r="AC107" s="329"/>
      <c r="AD107" s="329"/>
      <c r="AE107" s="355"/>
      <c r="AF107" s="363"/>
      <c r="AG107" s="348"/>
      <c r="AX107" s="289"/>
      <c r="AY107" s="283"/>
      <c r="BO107" s="283"/>
      <c r="CD107" s="283"/>
    </row>
    <row r="108" spans="1:82" ht="12.75">
      <c r="A108" s="88"/>
      <c r="B108" s="88"/>
      <c r="C108" s="88"/>
      <c r="D108" s="72"/>
      <c r="E108" s="73"/>
      <c r="F108" s="74"/>
      <c r="G108" s="74"/>
      <c r="H108" s="74"/>
      <c r="I108" s="74"/>
      <c r="J108" s="74"/>
      <c r="K108" s="89"/>
      <c r="L108" s="89"/>
      <c r="M108" s="76"/>
      <c r="N108" s="76"/>
      <c r="O108" s="74"/>
      <c r="P108" s="81"/>
      <c r="Q108" s="76"/>
      <c r="R108" s="76"/>
      <c r="S108" s="93"/>
      <c r="T108" s="93"/>
      <c r="U108" s="78"/>
      <c r="V108" s="78"/>
      <c r="W108" s="45"/>
      <c r="X108" s="45"/>
      <c r="Y108" s="45"/>
      <c r="Z108" s="45"/>
      <c r="AA108" s="45"/>
      <c r="AB108" s="45"/>
      <c r="AC108" s="62"/>
      <c r="AD108" s="192"/>
      <c r="AE108" s="43"/>
      <c r="AF108" s="361"/>
      <c r="AG108" s="346"/>
      <c r="AX108" s="289"/>
      <c r="AY108" s="283"/>
      <c r="BO108" s="283"/>
      <c r="CD108" s="283"/>
    </row>
    <row r="109" spans="1:82" ht="12.75">
      <c r="A109" s="88"/>
      <c r="B109" s="88"/>
      <c r="C109" s="88"/>
      <c r="D109" s="72"/>
      <c r="E109" s="73"/>
      <c r="F109" s="74"/>
      <c r="G109" s="74"/>
      <c r="H109" s="74"/>
      <c r="I109" s="74"/>
      <c r="J109" s="74"/>
      <c r="K109" s="89"/>
      <c r="L109" s="89"/>
      <c r="M109" s="76"/>
      <c r="N109" s="76"/>
      <c r="O109" s="74"/>
      <c r="P109" s="81"/>
      <c r="Q109" s="76"/>
      <c r="R109" s="76"/>
      <c r="S109" s="93"/>
      <c r="T109" s="93"/>
      <c r="U109" s="78"/>
      <c r="V109" s="78"/>
      <c r="W109" s="45"/>
      <c r="X109" s="45"/>
      <c r="Y109" s="45"/>
      <c r="Z109" s="45"/>
      <c r="AA109" s="45"/>
      <c r="AB109" s="45"/>
      <c r="AC109" s="62"/>
      <c r="AD109" s="192"/>
      <c r="AE109" s="43"/>
      <c r="AF109" s="361"/>
      <c r="AG109" s="346"/>
      <c r="AX109" s="289"/>
      <c r="AY109" s="283"/>
      <c r="BO109" s="283"/>
      <c r="CD109" s="283"/>
    </row>
    <row r="110" spans="1:82" ht="12.75">
      <c r="A110" s="88"/>
      <c r="B110" s="88"/>
      <c r="C110" s="88"/>
      <c r="D110" s="72"/>
      <c r="E110" s="73"/>
      <c r="F110" s="74"/>
      <c r="G110" s="74"/>
      <c r="H110" s="74"/>
      <c r="I110" s="74"/>
      <c r="J110" s="74"/>
      <c r="K110" s="89"/>
      <c r="L110" s="89"/>
      <c r="M110" s="76"/>
      <c r="N110" s="76"/>
      <c r="O110" s="74"/>
      <c r="P110" s="81"/>
      <c r="Q110" s="76"/>
      <c r="R110" s="76"/>
      <c r="S110" s="93"/>
      <c r="T110" s="93"/>
      <c r="U110" s="78"/>
      <c r="V110" s="78"/>
      <c r="W110" s="45"/>
      <c r="X110" s="45"/>
      <c r="Y110" s="45"/>
      <c r="Z110" s="45"/>
      <c r="AA110" s="45"/>
      <c r="AB110" s="45"/>
      <c r="AC110" s="62"/>
      <c r="AD110" s="192"/>
      <c r="AE110" s="43"/>
      <c r="AF110" s="361"/>
      <c r="AG110" s="346"/>
      <c r="AX110" s="289"/>
      <c r="AY110" s="283"/>
      <c r="BO110" s="283"/>
      <c r="CD110" s="283"/>
    </row>
    <row r="111" spans="1:82" ht="12.75">
      <c r="A111" s="88"/>
      <c r="B111" s="88"/>
      <c r="C111" s="88"/>
      <c r="D111" s="72"/>
      <c r="E111" s="73"/>
      <c r="F111" s="74"/>
      <c r="G111" s="74"/>
      <c r="H111" s="74"/>
      <c r="I111" s="74"/>
      <c r="J111" s="74"/>
      <c r="K111" s="89"/>
      <c r="L111" s="89"/>
      <c r="M111" s="76"/>
      <c r="N111" s="76"/>
      <c r="O111" s="74"/>
      <c r="P111" s="81"/>
      <c r="Q111" s="76"/>
      <c r="R111" s="76"/>
      <c r="S111" s="93"/>
      <c r="T111" s="93"/>
      <c r="U111" s="78"/>
      <c r="V111" s="78"/>
      <c r="W111" s="45"/>
      <c r="X111" s="45"/>
      <c r="Y111" s="45"/>
      <c r="Z111" s="45"/>
      <c r="AA111" s="45"/>
      <c r="AB111" s="45"/>
      <c r="AC111" s="62"/>
      <c r="AD111" s="192"/>
      <c r="AE111" s="43"/>
      <c r="AF111" s="361"/>
      <c r="AG111" s="346"/>
      <c r="AX111" s="289"/>
      <c r="AY111" s="283"/>
      <c r="BO111" s="283"/>
      <c r="CD111" s="283"/>
    </row>
    <row r="112" spans="1:82" ht="12.75">
      <c r="A112" s="88"/>
      <c r="B112" s="88"/>
      <c r="C112" s="88"/>
      <c r="D112" s="72"/>
      <c r="E112" s="73"/>
      <c r="F112" s="74"/>
      <c r="G112" s="74"/>
      <c r="H112" s="74"/>
      <c r="I112" s="74"/>
      <c r="J112" s="74"/>
      <c r="K112" s="89"/>
      <c r="L112" s="89"/>
      <c r="M112" s="76"/>
      <c r="N112" s="76"/>
      <c r="O112" s="74"/>
      <c r="P112" s="81"/>
      <c r="Q112" s="76"/>
      <c r="R112" s="76"/>
      <c r="S112" s="93"/>
      <c r="T112" s="93"/>
      <c r="U112" s="78"/>
      <c r="V112" s="78"/>
      <c r="W112" s="45"/>
      <c r="X112" s="45"/>
      <c r="Y112" s="45"/>
      <c r="Z112" s="45"/>
      <c r="AA112" s="45"/>
      <c r="AB112" s="45"/>
      <c r="AC112" s="62"/>
      <c r="AD112" s="192"/>
      <c r="AE112" s="43"/>
      <c r="AF112" s="361"/>
      <c r="AG112" s="346"/>
      <c r="AX112" s="289"/>
      <c r="AY112" s="283"/>
      <c r="BO112" s="283"/>
      <c r="CD112" s="283"/>
    </row>
    <row r="113" spans="1:82" ht="13.5" thickBot="1">
      <c r="A113" s="75"/>
      <c r="B113" s="88"/>
      <c r="C113" s="88"/>
      <c r="D113" s="72"/>
      <c r="E113" s="73"/>
      <c r="F113" s="74"/>
      <c r="G113" s="74"/>
      <c r="H113" s="74"/>
      <c r="I113" s="74"/>
      <c r="J113" s="74"/>
      <c r="K113" s="89"/>
      <c r="L113" s="89"/>
      <c r="M113" s="76"/>
      <c r="N113" s="76"/>
      <c r="O113" s="74"/>
      <c r="P113" s="71"/>
      <c r="Q113" s="76"/>
      <c r="R113" s="76"/>
      <c r="S113" s="93"/>
      <c r="T113" s="93"/>
      <c r="U113" s="78"/>
      <c r="V113" s="78"/>
      <c r="W113" s="45"/>
      <c r="X113" s="45"/>
      <c r="Y113" s="45"/>
      <c r="Z113" s="45"/>
      <c r="AA113" s="45"/>
      <c r="AB113" s="45"/>
      <c r="AC113" s="62"/>
      <c r="AD113" s="192"/>
      <c r="AE113" s="43"/>
      <c r="AF113" s="361"/>
      <c r="AG113" s="346"/>
      <c r="AX113" s="289"/>
      <c r="AY113" s="283"/>
      <c r="BO113" s="283"/>
      <c r="CD113" s="283"/>
    </row>
    <row r="114" spans="1:193" s="105" customFormat="1" ht="13.5" thickTop="1">
      <c r="A114" s="95"/>
      <c r="B114" s="95"/>
      <c r="C114" s="95"/>
      <c r="D114" s="96"/>
      <c r="E114" s="97"/>
      <c r="F114" s="98"/>
      <c r="G114" s="98"/>
      <c r="H114" s="98"/>
      <c r="I114" s="98"/>
      <c r="J114" s="98"/>
      <c r="K114" s="99"/>
      <c r="L114" s="99"/>
      <c r="M114" s="100"/>
      <c r="N114" s="100"/>
      <c r="O114" s="98"/>
      <c r="P114" s="101"/>
      <c r="Q114" s="100"/>
      <c r="R114" s="100"/>
      <c r="S114" s="102"/>
      <c r="T114" s="102"/>
      <c r="V114" s="103"/>
      <c r="W114" s="104"/>
      <c r="X114" s="104"/>
      <c r="Y114" s="104"/>
      <c r="Z114" s="104"/>
      <c r="AA114" s="104"/>
      <c r="AB114" s="104"/>
      <c r="AC114" s="103"/>
      <c r="AD114" s="104"/>
      <c r="AE114" s="367"/>
      <c r="AF114" s="368"/>
      <c r="AG114" s="369"/>
      <c r="AH114" s="874"/>
      <c r="AI114" s="874"/>
      <c r="AJ114" s="193"/>
      <c r="AK114" s="193"/>
      <c r="AM114" s="304"/>
      <c r="AP114" s="401"/>
      <c r="AS114" s="401"/>
      <c r="AU114" s="194"/>
      <c r="AV114" s="194"/>
      <c r="AW114" s="194"/>
      <c r="AX114" s="195"/>
      <c r="AY114" s="196"/>
      <c r="AZ114" s="193"/>
      <c r="BA114" s="193"/>
      <c r="BB114" s="197"/>
      <c r="BC114" s="194"/>
      <c r="BD114" s="198"/>
      <c r="BE114" s="198"/>
      <c r="BF114" s="197"/>
      <c r="BG114" s="194"/>
      <c r="BH114" s="194"/>
      <c r="BI114" s="197"/>
      <c r="BJ114" s="194"/>
      <c r="BK114" s="194"/>
      <c r="BL114" s="194"/>
      <c r="BM114" s="194"/>
      <c r="BN114" s="197"/>
      <c r="BO114" s="196"/>
      <c r="BP114" s="193"/>
      <c r="BQ114" s="197"/>
      <c r="BR114" s="194"/>
      <c r="BS114" s="198"/>
      <c r="BT114" s="198"/>
      <c r="BU114" s="197"/>
      <c r="BV114" s="194"/>
      <c r="BW114" s="194"/>
      <c r="BX114" s="197"/>
      <c r="BY114" s="194"/>
      <c r="BZ114" s="194"/>
      <c r="CA114" s="194"/>
      <c r="CB114" s="194"/>
      <c r="CC114" s="197"/>
      <c r="CD114" s="196"/>
      <c r="CE114" s="193"/>
      <c r="CF114" s="194"/>
      <c r="CG114" s="198"/>
      <c r="CH114" s="201"/>
      <c r="CI114" s="201"/>
      <c r="CJ114" s="200"/>
      <c r="CK114" s="202"/>
      <c r="CL114" s="198"/>
      <c r="CM114" s="198"/>
      <c r="CN114" s="198"/>
      <c r="CO114" s="198"/>
      <c r="CP114" s="198"/>
      <c r="CQ114" s="198"/>
      <c r="CR114" s="198"/>
      <c r="CS114" s="198"/>
      <c r="CT114" s="198"/>
      <c r="CU114" s="198"/>
      <c r="CV114" s="198"/>
      <c r="CW114" s="198"/>
      <c r="CX114" s="198"/>
      <c r="CY114" s="198"/>
      <c r="CZ114" s="200"/>
      <c r="DA114" s="201"/>
      <c r="DB114" s="200"/>
      <c r="DC114" s="193"/>
      <c r="DD114" s="199"/>
      <c r="DE114" s="198"/>
      <c r="DF114" s="397"/>
      <c r="DG114" s="200"/>
      <c r="DH114" s="198"/>
      <c r="DI114" s="487"/>
      <c r="DJ114" s="198"/>
      <c r="DK114" s="198"/>
      <c r="DL114" s="203"/>
      <c r="DM114" s="487"/>
      <c r="DN114" s="198"/>
      <c r="DO114" s="198"/>
      <c r="DP114" s="203"/>
      <c r="DQ114" s="487"/>
      <c r="DR114" s="198"/>
      <c r="DS114" s="198"/>
      <c r="DT114" s="203"/>
      <c r="DU114" s="487"/>
      <c r="DV114" s="198"/>
      <c r="DW114" s="198"/>
      <c r="DX114" s="203"/>
      <c r="DY114" s="487"/>
      <c r="DZ114" s="198"/>
      <c r="EA114" s="198"/>
      <c r="EB114" s="203"/>
      <c r="EC114" s="487"/>
      <c r="ED114" s="198"/>
      <c r="EE114" s="198"/>
      <c r="EF114" s="203"/>
      <c r="EG114" s="487"/>
      <c r="EH114" s="198"/>
      <c r="EI114" s="198"/>
      <c r="EJ114" s="203"/>
      <c r="EK114" s="487"/>
      <c r="EL114" s="198"/>
      <c r="EM114" s="198"/>
      <c r="EN114" s="203"/>
      <c r="EO114" s="487"/>
      <c r="EP114" s="198"/>
      <c r="EQ114" s="198"/>
      <c r="ER114" s="203"/>
      <c r="ES114" s="487"/>
      <c r="ET114" s="198"/>
      <c r="EU114" s="198"/>
      <c r="EV114" s="203"/>
      <c r="EW114" s="200"/>
      <c r="EX114" s="200"/>
      <c r="EY114" s="202"/>
      <c r="EZ114" s="198"/>
      <c r="FA114" s="198"/>
      <c r="FB114" s="204"/>
      <c r="FC114" s="204"/>
      <c r="FD114" s="200"/>
      <c r="FE114" s="200"/>
      <c r="FF114" s="200"/>
      <c r="FG114" s="198"/>
      <c r="FH114" s="200"/>
      <c r="FI114" s="200"/>
      <c r="FJ114" s="200"/>
      <c r="FK114" s="200"/>
      <c r="FL114" s="200"/>
      <c r="FM114" s="205"/>
      <c r="FN114" s="205"/>
      <c r="FO114" s="205"/>
      <c r="FP114" s="205"/>
      <c r="FQ114" s="205"/>
      <c r="FR114" s="205"/>
      <c r="FS114" s="205"/>
      <c r="FT114" s="205"/>
      <c r="FU114" s="205"/>
      <c r="FV114" s="205"/>
      <c r="FW114" s="205"/>
      <c r="FX114" s="205"/>
      <c r="FY114" s="205"/>
      <c r="FZ114" s="205"/>
      <c r="GA114" s="205"/>
      <c r="GB114" s="205"/>
      <c r="GC114" s="205"/>
      <c r="GD114" s="206"/>
      <c r="GE114" s="206"/>
      <c r="GF114" s="206"/>
      <c r="GG114" s="206"/>
      <c r="GH114" s="206"/>
      <c r="GI114" s="206"/>
      <c r="GJ114" s="206"/>
      <c r="GK114" s="206"/>
    </row>
    <row r="115" spans="1:193" s="105" customFormat="1" ht="12.75">
      <c r="A115" s="95"/>
      <c r="B115" s="95"/>
      <c r="C115" s="95"/>
      <c r="D115" s="96"/>
      <c r="E115" s="97"/>
      <c r="F115" s="98"/>
      <c r="G115" s="98"/>
      <c r="H115" s="98"/>
      <c r="I115" s="98"/>
      <c r="J115" s="98"/>
      <c r="K115" s="99"/>
      <c r="L115" s="99"/>
      <c r="M115" s="100"/>
      <c r="N115" s="100"/>
      <c r="O115" s="98"/>
      <c r="P115" s="100"/>
      <c r="Q115" s="100"/>
      <c r="R115" s="100"/>
      <c r="S115" s="106"/>
      <c r="T115" s="106"/>
      <c r="V115" s="103"/>
      <c r="W115" s="104"/>
      <c r="X115" s="104"/>
      <c r="Y115" s="104"/>
      <c r="Z115" s="104"/>
      <c r="AA115" s="104"/>
      <c r="AB115" s="104"/>
      <c r="AC115" s="103"/>
      <c r="AD115" s="104"/>
      <c r="AE115" s="367"/>
      <c r="AF115" s="368"/>
      <c r="AG115" s="369"/>
      <c r="AH115" s="875"/>
      <c r="AI115" s="875"/>
      <c r="AJ115" s="193"/>
      <c r="AK115" s="193"/>
      <c r="AM115" s="304"/>
      <c r="AP115" s="401"/>
      <c r="AS115" s="401"/>
      <c r="AU115" s="194"/>
      <c r="AV115" s="194"/>
      <c r="AW115" s="194"/>
      <c r="AX115" s="195"/>
      <c r="AY115" s="196"/>
      <c r="AZ115" s="193"/>
      <c r="BA115" s="193"/>
      <c r="BB115" s="197"/>
      <c r="BC115" s="194"/>
      <c r="BD115" s="198"/>
      <c r="BE115" s="198"/>
      <c r="BF115" s="197"/>
      <c r="BG115" s="194"/>
      <c r="BH115" s="194"/>
      <c r="BI115" s="197"/>
      <c r="BJ115" s="194"/>
      <c r="BK115" s="194"/>
      <c r="BL115" s="194"/>
      <c r="BM115" s="194"/>
      <c r="BN115" s="197"/>
      <c r="BO115" s="196"/>
      <c r="BP115" s="193"/>
      <c r="BQ115" s="197"/>
      <c r="BR115" s="194"/>
      <c r="BS115" s="198"/>
      <c r="BT115" s="198"/>
      <c r="BU115" s="197"/>
      <c r="BV115" s="194"/>
      <c r="BW115" s="194"/>
      <c r="BX115" s="197"/>
      <c r="BY115" s="194"/>
      <c r="BZ115" s="194"/>
      <c r="CA115" s="194"/>
      <c r="CB115" s="194"/>
      <c r="CC115" s="197"/>
      <c r="CD115" s="196"/>
      <c r="CE115" s="193"/>
      <c r="CF115" s="194"/>
      <c r="CG115" s="198"/>
      <c r="CH115" s="201"/>
      <c r="CI115" s="201"/>
      <c r="CJ115" s="200"/>
      <c r="CK115" s="202"/>
      <c r="CL115" s="198"/>
      <c r="CM115" s="198"/>
      <c r="CN115" s="198"/>
      <c r="CO115" s="198"/>
      <c r="CP115" s="198"/>
      <c r="CQ115" s="198"/>
      <c r="CR115" s="198"/>
      <c r="CS115" s="198"/>
      <c r="CT115" s="198"/>
      <c r="CU115" s="198"/>
      <c r="CV115" s="198"/>
      <c r="CW115" s="198"/>
      <c r="CX115" s="198"/>
      <c r="CY115" s="198"/>
      <c r="CZ115" s="200"/>
      <c r="DA115" s="201"/>
      <c r="DB115" s="200"/>
      <c r="DC115" s="193"/>
      <c r="DD115" s="199"/>
      <c r="DE115" s="198"/>
      <c r="DF115" s="397"/>
      <c r="DG115" s="200"/>
      <c r="DH115" s="198"/>
      <c r="DI115" s="488"/>
      <c r="DJ115" s="198"/>
      <c r="DK115" s="198"/>
      <c r="DL115" s="203"/>
      <c r="DM115" s="488"/>
      <c r="DN115" s="198"/>
      <c r="DO115" s="198"/>
      <c r="DP115" s="203"/>
      <c r="DQ115" s="488"/>
      <c r="DR115" s="198"/>
      <c r="DS115" s="198"/>
      <c r="DT115" s="203"/>
      <c r="DU115" s="488"/>
      <c r="DV115" s="198"/>
      <c r="DW115" s="198"/>
      <c r="DX115" s="203"/>
      <c r="DY115" s="488"/>
      <c r="DZ115" s="198"/>
      <c r="EA115" s="198"/>
      <c r="EB115" s="203"/>
      <c r="EC115" s="488"/>
      <c r="ED115" s="198"/>
      <c r="EE115" s="198"/>
      <c r="EF115" s="203"/>
      <c r="EG115" s="488"/>
      <c r="EH115" s="198"/>
      <c r="EI115" s="198"/>
      <c r="EJ115" s="203"/>
      <c r="EK115" s="488"/>
      <c r="EL115" s="198"/>
      <c r="EM115" s="198"/>
      <c r="EN115" s="203"/>
      <c r="EO115" s="488"/>
      <c r="EP115" s="198"/>
      <c r="EQ115" s="198"/>
      <c r="ER115" s="203"/>
      <c r="ES115" s="488"/>
      <c r="ET115" s="198"/>
      <c r="EU115" s="198"/>
      <c r="EV115" s="203"/>
      <c r="EW115" s="200"/>
      <c r="EX115" s="200"/>
      <c r="EY115" s="202"/>
      <c r="EZ115" s="198"/>
      <c r="FA115" s="198"/>
      <c r="FB115" s="204"/>
      <c r="FC115" s="204"/>
      <c r="FD115" s="200"/>
      <c r="FE115" s="200"/>
      <c r="FF115" s="200"/>
      <c r="FG115" s="198"/>
      <c r="FH115" s="200"/>
      <c r="FI115" s="200"/>
      <c r="FJ115" s="200"/>
      <c r="FK115" s="200"/>
      <c r="FL115" s="200"/>
      <c r="FM115" s="205"/>
      <c r="FN115" s="205"/>
      <c r="FO115" s="205"/>
      <c r="FP115" s="205"/>
      <c r="FQ115" s="205"/>
      <c r="FR115" s="205"/>
      <c r="FS115" s="205"/>
      <c r="FT115" s="205"/>
      <c r="FU115" s="205"/>
      <c r="FV115" s="205"/>
      <c r="FW115" s="205"/>
      <c r="FX115" s="205"/>
      <c r="FY115" s="205"/>
      <c r="FZ115" s="205"/>
      <c r="GA115" s="205"/>
      <c r="GB115" s="205"/>
      <c r="GC115" s="205"/>
      <c r="GD115" s="206"/>
      <c r="GE115" s="206"/>
      <c r="GF115" s="206"/>
      <c r="GG115" s="206"/>
      <c r="GH115" s="206"/>
      <c r="GI115" s="206"/>
      <c r="GJ115" s="206"/>
      <c r="GK115" s="206"/>
    </row>
    <row r="116" spans="1:193" s="105" customFormat="1" ht="13.5" thickBot="1">
      <c r="A116" s="95"/>
      <c r="B116" s="95"/>
      <c r="C116" s="95"/>
      <c r="D116" s="96"/>
      <c r="E116" s="97"/>
      <c r="F116" s="98"/>
      <c r="G116" s="98"/>
      <c r="H116" s="98"/>
      <c r="I116" s="98"/>
      <c r="J116" s="98"/>
      <c r="K116" s="99"/>
      <c r="L116" s="99"/>
      <c r="M116" s="100"/>
      <c r="N116" s="100"/>
      <c r="O116" s="98"/>
      <c r="P116" s="100"/>
      <c r="Q116" s="100"/>
      <c r="R116" s="100"/>
      <c r="S116" s="106"/>
      <c r="T116" s="106"/>
      <c r="U116" s="102"/>
      <c r="V116" s="102"/>
      <c r="W116" s="104"/>
      <c r="X116" s="104"/>
      <c r="Y116" s="104"/>
      <c r="Z116" s="104"/>
      <c r="AA116" s="104"/>
      <c r="AB116" s="104"/>
      <c r="AC116" s="104"/>
      <c r="AD116" s="104"/>
      <c r="AE116" s="367"/>
      <c r="AF116" s="368"/>
      <c r="AG116" s="369"/>
      <c r="AH116" s="876"/>
      <c r="AI116" s="876"/>
      <c r="AJ116" s="193"/>
      <c r="AK116" s="193"/>
      <c r="AM116" s="304"/>
      <c r="AP116" s="401"/>
      <c r="AS116" s="401"/>
      <c r="AU116" s="194"/>
      <c r="AV116" s="194"/>
      <c r="AW116" s="194"/>
      <c r="AX116" s="195"/>
      <c r="AY116" s="196"/>
      <c r="AZ116" s="193"/>
      <c r="BA116" s="193"/>
      <c r="BB116" s="197"/>
      <c r="BC116" s="194"/>
      <c r="BD116" s="198"/>
      <c r="BE116" s="198"/>
      <c r="BF116" s="197"/>
      <c r="BG116" s="194"/>
      <c r="BH116" s="194"/>
      <c r="BI116" s="197"/>
      <c r="BJ116" s="194"/>
      <c r="BK116" s="194"/>
      <c r="BL116" s="194"/>
      <c r="BM116" s="194"/>
      <c r="BN116" s="197"/>
      <c r="BO116" s="196"/>
      <c r="BP116" s="193"/>
      <c r="BQ116" s="197"/>
      <c r="BR116" s="194"/>
      <c r="BS116" s="198"/>
      <c r="BT116" s="198"/>
      <c r="BU116" s="197"/>
      <c r="BV116" s="194"/>
      <c r="BW116" s="194"/>
      <c r="BX116" s="197"/>
      <c r="BY116" s="194"/>
      <c r="BZ116" s="194"/>
      <c r="CA116" s="194"/>
      <c r="CB116" s="194"/>
      <c r="CC116" s="197"/>
      <c r="CD116" s="196"/>
      <c r="CE116" s="193"/>
      <c r="CF116" s="194"/>
      <c r="CG116" s="198"/>
      <c r="CH116" s="201"/>
      <c r="CI116" s="201"/>
      <c r="CJ116" s="200"/>
      <c r="CK116" s="202"/>
      <c r="CL116" s="198"/>
      <c r="CM116" s="198"/>
      <c r="CN116" s="198"/>
      <c r="CO116" s="198"/>
      <c r="CP116" s="198"/>
      <c r="CQ116" s="198"/>
      <c r="CR116" s="198"/>
      <c r="CS116" s="198"/>
      <c r="CT116" s="198"/>
      <c r="CU116" s="198"/>
      <c r="CV116" s="198"/>
      <c r="CW116" s="198"/>
      <c r="CX116" s="198"/>
      <c r="CY116" s="198"/>
      <c r="CZ116" s="200"/>
      <c r="DA116" s="201"/>
      <c r="DB116" s="200"/>
      <c r="DC116" s="193"/>
      <c r="DD116" s="199"/>
      <c r="DE116" s="198"/>
      <c r="DF116" s="397"/>
      <c r="DG116" s="200"/>
      <c r="DH116" s="198"/>
      <c r="DI116" s="488"/>
      <c r="DJ116" s="198"/>
      <c r="DK116" s="198"/>
      <c r="DL116" s="203"/>
      <c r="DM116" s="488"/>
      <c r="DN116" s="198"/>
      <c r="DO116" s="198"/>
      <c r="DP116" s="203"/>
      <c r="DQ116" s="488"/>
      <c r="DR116" s="198"/>
      <c r="DS116" s="198"/>
      <c r="DT116" s="203"/>
      <c r="DU116" s="488"/>
      <c r="DV116" s="198"/>
      <c r="DW116" s="198"/>
      <c r="DX116" s="203"/>
      <c r="DY116" s="488"/>
      <c r="DZ116" s="198"/>
      <c r="EA116" s="198"/>
      <c r="EB116" s="203"/>
      <c r="EC116" s="488"/>
      <c r="ED116" s="198"/>
      <c r="EE116" s="198"/>
      <c r="EF116" s="203"/>
      <c r="EG116" s="488"/>
      <c r="EH116" s="198"/>
      <c r="EI116" s="198"/>
      <c r="EJ116" s="203"/>
      <c r="EK116" s="488"/>
      <c r="EL116" s="198"/>
      <c r="EM116" s="198"/>
      <c r="EN116" s="203"/>
      <c r="EO116" s="488"/>
      <c r="EP116" s="198"/>
      <c r="EQ116" s="198"/>
      <c r="ER116" s="203"/>
      <c r="ES116" s="488"/>
      <c r="ET116" s="198"/>
      <c r="EU116" s="198"/>
      <c r="EV116" s="203"/>
      <c r="EW116" s="200"/>
      <c r="EX116" s="200"/>
      <c r="EY116" s="202"/>
      <c r="EZ116" s="198"/>
      <c r="FA116" s="198"/>
      <c r="FB116" s="204"/>
      <c r="FC116" s="204"/>
      <c r="FD116" s="200"/>
      <c r="FE116" s="200"/>
      <c r="FF116" s="200"/>
      <c r="FG116" s="198"/>
      <c r="FH116" s="200"/>
      <c r="FI116" s="200"/>
      <c r="FJ116" s="200"/>
      <c r="FK116" s="200"/>
      <c r="FL116" s="200"/>
      <c r="FM116" s="205"/>
      <c r="FN116" s="205"/>
      <c r="FO116" s="205"/>
      <c r="FP116" s="205"/>
      <c r="FQ116" s="205"/>
      <c r="FR116" s="205"/>
      <c r="FS116" s="205"/>
      <c r="FT116" s="205"/>
      <c r="FU116" s="205"/>
      <c r="FV116" s="205"/>
      <c r="FW116" s="205"/>
      <c r="FX116" s="205"/>
      <c r="FY116" s="205"/>
      <c r="FZ116" s="205"/>
      <c r="GA116" s="205"/>
      <c r="GB116" s="205"/>
      <c r="GC116" s="205"/>
      <c r="GD116" s="206"/>
      <c r="GE116" s="206"/>
      <c r="GF116" s="206"/>
      <c r="GG116" s="206"/>
      <c r="GH116" s="206"/>
      <c r="GI116" s="206"/>
      <c r="GJ116" s="206"/>
      <c r="GK116" s="206"/>
    </row>
    <row r="117" spans="1:193" s="105" customFormat="1" ht="12.75">
      <c r="A117" s="107"/>
      <c r="B117" s="107"/>
      <c r="C117" s="107"/>
      <c r="D117" s="108"/>
      <c r="E117" s="109"/>
      <c r="F117" s="110"/>
      <c r="G117" s="110"/>
      <c r="H117" s="110"/>
      <c r="I117" s="110"/>
      <c r="J117" s="110"/>
      <c r="K117" s="110"/>
      <c r="L117" s="110"/>
      <c r="M117" s="109"/>
      <c r="N117" s="109"/>
      <c r="O117" s="110"/>
      <c r="P117" s="111"/>
      <c r="Q117" s="111"/>
      <c r="R117" s="111"/>
      <c r="S117" s="110"/>
      <c r="T117" s="110"/>
      <c r="U117" s="110"/>
      <c r="V117" s="110"/>
      <c r="W117" s="112"/>
      <c r="X117" s="112"/>
      <c r="Y117" s="112"/>
      <c r="Z117" s="112"/>
      <c r="AA117" s="112"/>
      <c r="AB117" s="112"/>
      <c r="AC117" s="112"/>
      <c r="AD117" s="112"/>
      <c r="AE117" s="370"/>
      <c r="AF117" s="371"/>
      <c r="AG117" s="372"/>
      <c r="AH117" s="193"/>
      <c r="AI117" s="193"/>
      <c r="AJ117" s="193"/>
      <c r="AK117" s="193"/>
      <c r="AM117" s="304"/>
      <c r="AP117" s="401"/>
      <c r="AS117" s="401"/>
      <c r="AU117" s="194"/>
      <c r="AV117" s="194"/>
      <c r="AW117" s="194"/>
      <c r="AX117" s="195"/>
      <c r="AY117" s="196"/>
      <c r="AZ117" s="193"/>
      <c r="BA117" s="193"/>
      <c r="BB117" s="197"/>
      <c r="BC117" s="194"/>
      <c r="BD117" s="198"/>
      <c r="BE117" s="198"/>
      <c r="BF117" s="197"/>
      <c r="BG117" s="194"/>
      <c r="BH117" s="194"/>
      <c r="BI117" s="197"/>
      <c r="BJ117" s="194"/>
      <c r="BK117" s="194"/>
      <c r="BL117" s="194"/>
      <c r="BM117" s="194"/>
      <c r="BN117" s="197"/>
      <c r="BO117" s="196"/>
      <c r="BP117" s="193"/>
      <c r="BQ117" s="197"/>
      <c r="BR117" s="194"/>
      <c r="BS117" s="198"/>
      <c r="BT117" s="198"/>
      <c r="BU117" s="197"/>
      <c r="BV117" s="194"/>
      <c r="BW117" s="194"/>
      <c r="BX117" s="197"/>
      <c r="BY117" s="194"/>
      <c r="BZ117" s="194"/>
      <c r="CA117" s="194"/>
      <c r="CB117" s="194"/>
      <c r="CC117" s="197"/>
      <c r="CD117" s="196"/>
      <c r="CE117" s="193"/>
      <c r="CF117" s="194"/>
      <c r="CG117" s="198"/>
      <c r="CH117" s="201"/>
      <c r="CI117" s="201"/>
      <c r="CJ117" s="200"/>
      <c r="CK117" s="202"/>
      <c r="CL117" s="198"/>
      <c r="CM117" s="198"/>
      <c r="CN117" s="198"/>
      <c r="CO117" s="198"/>
      <c r="CP117" s="198"/>
      <c r="CQ117" s="198"/>
      <c r="CR117" s="198"/>
      <c r="CS117" s="198"/>
      <c r="CT117" s="198"/>
      <c r="CU117" s="198"/>
      <c r="CV117" s="198"/>
      <c r="CW117" s="198"/>
      <c r="CX117" s="198"/>
      <c r="CY117" s="198"/>
      <c r="CZ117" s="200"/>
      <c r="DA117" s="201"/>
      <c r="DB117" s="200"/>
      <c r="DC117" s="193"/>
      <c r="DD117" s="199"/>
      <c r="DE117" s="198"/>
      <c r="DF117" s="397"/>
      <c r="DG117" s="200"/>
      <c r="DH117" s="198"/>
      <c r="DI117" s="488"/>
      <c r="DJ117" s="198"/>
      <c r="DK117" s="198"/>
      <c r="DL117" s="203"/>
      <c r="DM117" s="488"/>
      <c r="DN117" s="198"/>
      <c r="DO117" s="198"/>
      <c r="DP117" s="203"/>
      <c r="DQ117" s="488"/>
      <c r="DR117" s="198"/>
      <c r="DS117" s="198"/>
      <c r="DT117" s="203"/>
      <c r="DU117" s="488"/>
      <c r="DV117" s="198"/>
      <c r="DW117" s="198"/>
      <c r="DX117" s="203"/>
      <c r="DY117" s="488"/>
      <c r="DZ117" s="198"/>
      <c r="EA117" s="198"/>
      <c r="EB117" s="203"/>
      <c r="EC117" s="488"/>
      <c r="ED117" s="198"/>
      <c r="EE117" s="198"/>
      <c r="EF117" s="203"/>
      <c r="EG117" s="488"/>
      <c r="EH117" s="198"/>
      <c r="EI117" s="198"/>
      <c r="EJ117" s="203"/>
      <c r="EK117" s="488"/>
      <c r="EL117" s="198"/>
      <c r="EM117" s="198"/>
      <c r="EN117" s="203"/>
      <c r="EO117" s="488"/>
      <c r="EP117" s="198"/>
      <c r="EQ117" s="198"/>
      <c r="ER117" s="203"/>
      <c r="ES117" s="488"/>
      <c r="ET117" s="198"/>
      <c r="EU117" s="198"/>
      <c r="EV117" s="203"/>
      <c r="EW117" s="200"/>
      <c r="EX117" s="200"/>
      <c r="EY117" s="202"/>
      <c r="EZ117" s="198"/>
      <c r="FA117" s="198"/>
      <c r="FB117" s="204"/>
      <c r="FC117" s="204"/>
      <c r="FD117" s="200"/>
      <c r="FE117" s="200"/>
      <c r="FF117" s="200"/>
      <c r="FG117" s="198"/>
      <c r="FH117" s="200"/>
      <c r="FI117" s="200"/>
      <c r="FJ117" s="200"/>
      <c r="FK117" s="200"/>
      <c r="FL117" s="200"/>
      <c r="FM117" s="205"/>
      <c r="FN117" s="205"/>
      <c r="FO117" s="205"/>
      <c r="FP117" s="205"/>
      <c r="FQ117" s="205"/>
      <c r="FR117" s="205"/>
      <c r="FS117" s="205"/>
      <c r="FT117" s="205"/>
      <c r="FU117" s="205"/>
      <c r="FV117" s="205"/>
      <c r="FW117" s="205"/>
      <c r="FX117" s="205"/>
      <c r="FY117" s="205"/>
      <c r="FZ117" s="205"/>
      <c r="GA117" s="205"/>
      <c r="GB117" s="205"/>
      <c r="GC117" s="205"/>
      <c r="GD117" s="206"/>
      <c r="GE117" s="206"/>
      <c r="GF117" s="206"/>
      <c r="GG117" s="206"/>
      <c r="GH117" s="206"/>
      <c r="GI117" s="206"/>
      <c r="GJ117" s="206"/>
      <c r="GK117" s="206"/>
    </row>
    <row r="118" spans="1:193" s="105" customFormat="1" ht="12.75">
      <c r="A118" s="107"/>
      <c r="B118" s="107"/>
      <c r="C118" s="107"/>
      <c r="D118" s="108"/>
      <c r="E118" s="109"/>
      <c r="F118" s="110"/>
      <c r="G118" s="110"/>
      <c r="H118" s="110"/>
      <c r="I118" s="110"/>
      <c r="J118" s="110"/>
      <c r="K118" s="110"/>
      <c r="L118" s="110"/>
      <c r="M118" s="109"/>
      <c r="N118" s="109"/>
      <c r="O118" s="110"/>
      <c r="P118" s="111"/>
      <c r="Q118" s="111"/>
      <c r="R118" s="111"/>
      <c r="S118" s="110"/>
      <c r="T118" s="110"/>
      <c r="U118" s="110"/>
      <c r="V118" s="110"/>
      <c r="W118" s="112"/>
      <c r="X118" s="112"/>
      <c r="Y118" s="112"/>
      <c r="Z118" s="112"/>
      <c r="AA118" s="112"/>
      <c r="AB118" s="112"/>
      <c r="AC118" s="112"/>
      <c r="AD118" s="112"/>
      <c r="AE118" s="370"/>
      <c r="AF118" s="371"/>
      <c r="AG118" s="372"/>
      <c r="AH118" s="193"/>
      <c r="AI118" s="193"/>
      <c r="AJ118" s="193"/>
      <c r="AK118" s="193"/>
      <c r="AM118" s="304"/>
      <c r="AP118" s="401"/>
      <c r="AS118" s="401"/>
      <c r="AU118" s="194"/>
      <c r="AV118" s="194"/>
      <c r="AW118" s="194"/>
      <c r="AX118" s="195"/>
      <c r="AY118" s="196"/>
      <c r="AZ118" s="193"/>
      <c r="BA118" s="193"/>
      <c r="BB118" s="197"/>
      <c r="BC118" s="194"/>
      <c r="BD118" s="198"/>
      <c r="BE118" s="198"/>
      <c r="BF118" s="197"/>
      <c r="BG118" s="194"/>
      <c r="BH118" s="194"/>
      <c r="BI118" s="197"/>
      <c r="BJ118" s="194"/>
      <c r="BK118" s="194"/>
      <c r="BL118" s="194"/>
      <c r="BM118" s="194"/>
      <c r="BN118" s="197"/>
      <c r="BO118" s="196"/>
      <c r="BP118" s="193"/>
      <c r="BQ118" s="197"/>
      <c r="BR118" s="194"/>
      <c r="BS118" s="198"/>
      <c r="BT118" s="198"/>
      <c r="BU118" s="197"/>
      <c r="BV118" s="194"/>
      <c r="BW118" s="194"/>
      <c r="BX118" s="197"/>
      <c r="BY118" s="194"/>
      <c r="BZ118" s="194"/>
      <c r="CA118" s="194"/>
      <c r="CB118" s="194"/>
      <c r="CC118" s="197"/>
      <c r="CD118" s="196"/>
      <c r="CE118" s="193"/>
      <c r="CF118" s="194"/>
      <c r="CG118" s="198"/>
      <c r="CH118" s="201"/>
      <c r="CI118" s="201"/>
      <c r="CJ118" s="200"/>
      <c r="CK118" s="202"/>
      <c r="CL118" s="198"/>
      <c r="CM118" s="198"/>
      <c r="CN118" s="198"/>
      <c r="CO118" s="198"/>
      <c r="CP118" s="198"/>
      <c r="CQ118" s="198"/>
      <c r="CR118" s="198"/>
      <c r="CS118" s="198"/>
      <c r="CT118" s="198"/>
      <c r="CU118" s="198"/>
      <c r="CV118" s="198"/>
      <c r="CW118" s="198"/>
      <c r="CX118" s="198"/>
      <c r="CY118" s="198"/>
      <c r="CZ118" s="200"/>
      <c r="DA118" s="201"/>
      <c r="DB118" s="200"/>
      <c r="DC118" s="193"/>
      <c r="DD118" s="199"/>
      <c r="DE118" s="198"/>
      <c r="DF118" s="397"/>
      <c r="DG118" s="200"/>
      <c r="DH118" s="198"/>
      <c r="DI118" s="488"/>
      <c r="DJ118" s="198"/>
      <c r="DK118" s="198"/>
      <c r="DL118" s="203"/>
      <c r="DM118" s="488"/>
      <c r="DN118" s="198"/>
      <c r="DO118" s="198"/>
      <c r="DP118" s="203"/>
      <c r="DQ118" s="488"/>
      <c r="DR118" s="198"/>
      <c r="DS118" s="198"/>
      <c r="DT118" s="203"/>
      <c r="DU118" s="488"/>
      <c r="DV118" s="198"/>
      <c r="DW118" s="198"/>
      <c r="DX118" s="203"/>
      <c r="DY118" s="488"/>
      <c r="DZ118" s="198"/>
      <c r="EA118" s="198"/>
      <c r="EB118" s="203"/>
      <c r="EC118" s="488"/>
      <c r="ED118" s="198"/>
      <c r="EE118" s="198"/>
      <c r="EF118" s="203"/>
      <c r="EG118" s="488"/>
      <c r="EH118" s="198"/>
      <c r="EI118" s="198"/>
      <c r="EJ118" s="203"/>
      <c r="EK118" s="488"/>
      <c r="EL118" s="198"/>
      <c r="EM118" s="198"/>
      <c r="EN118" s="203"/>
      <c r="EO118" s="488"/>
      <c r="EP118" s="198"/>
      <c r="EQ118" s="198"/>
      <c r="ER118" s="203"/>
      <c r="ES118" s="488"/>
      <c r="ET118" s="198"/>
      <c r="EU118" s="198"/>
      <c r="EV118" s="203"/>
      <c r="EW118" s="200"/>
      <c r="EX118" s="200"/>
      <c r="EY118" s="202"/>
      <c r="EZ118" s="198"/>
      <c r="FA118" s="198"/>
      <c r="FB118" s="204"/>
      <c r="FC118" s="204"/>
      <c r="FD118" s="200"/>
      <c r="FE118" s="200"/>
      <c r="FF118" s="200"/>
      <c r="FG118" s="198"/>
      <c r="FH118" s="200"/>
      <c r="FI118" s="200"/>
      <c r="FJ118" s="200"/>
      <c r="FK118" s="200"/>
      <c r="FL118" s="200"/>
      <c r="FM118" s="205"/>
      <c r="FN118" s="205"/>
      <c r="FO118" s="205"/>
      <c r="FP118" s="205"/>
      <c r="FQ118" s="205"/>
      <c r="FR118" s="205"/>
      <c r="FS118" s="205"/>
      <c r="FT118" s="205"/>
      <c r="FU118" s="205"/>
      <c r="FV118" s="205"/>
      <c r="FW118" s="205"/>
      <c r="FX118" s="205"/>
      <c r="FY118" s="205"/>
      <c r="FZ118" s="205"/>
      <c r="GA118" s="205"/>
      <c r="GB118" s="205"/>
      <c r="GC118" s="205"/>
      <c r="GD118" s="206"/>
      <c r="GE118" s="206"/>
      <c r="GF118" s="206"/>
      <c r="GG118" s="206"/>
      <c r="GH118" s="206"/>
      <c r="GI118" s="206"/>
      <c r="GJ118" s="206"/>
      <c r="GK118" s="206"/>
    </row>
    <row r="119" spans="1:193" s="105" customFormat="1" ht="12.75">
      <c r="A119" s="107"/>
      <c r="B119" s="107"/>
      <c r="C119" s="107"/>
      <c r="D119" s="108"/>
      <c r="E119" s="109"/>
      <c r="F119" s="110"/>
      <c r="G119" s="110"/>
      <c r="H119" s="110"/>
      <c r="I119" s="110"/>
      <c r="J119" s="110"/>
      <c r="K119" s="110"/>
      <c r="L119" s="110"/>
      <c r="M119" s="109"/>
      <c r="N119" s="109"/>
      <c r="O119" s="110"/>
      <c r="P119" s="111"/>
      <c r="Q119" s="111"/>
      <c r="R119" s="111"/>
      <c r="S119" s="110"/>
      <c r="T119" s="110"/>
      <c r="U119" s="110"/>
      <c r="V119" s="110"/>
      <c r="W119" s="112"/>
      <c r="X119" s="112"/>
      <c r="Y119" s="112"/>
      <c r="Z119" s="112"/>
      <c r="AA119" s="112"/>
      <c r="AB119" s="112"/>
      <c r="AC119" s="112"/>
      <c r="AD119" s="112"/>
      <c r="AE119" s="370"/>
      <c r="AF119" s="371"/>
      <c r="AG119" s="372"/>
      <c r="AH119" s="193"/>
      <c r="AI119" s="193"/>
      <c r="AJ119" s="193"/>
      <c r="AK119" s="193"/>
      <c r="AM119" s="304"/>
      <c r="AP119" s="401"/>
      <c r="AS119" s="401"/>
      <c r="AU119" s="194"/>
      <c r="AV119" s="194"/>
      <c r="AW119" s="194"/>
      <c r="AX119" s="195"/>
      <c r="AY119" s="196"/>
      <c r="AZ119" s="193"/>
      <c r="BA119" s="193"/>
      <c r="BB119" s="197"/>
      <c r="BC119" s="194"/>
      <c r="BD119" s="198"/>
      <c r="BE119" s="198"/>
      <c r="BF119" s="197"/>
      <c r="BG119" s="194"/>
      <c r="BH119" s="194"/>
      <c r="BI119" s="197"/>
      <c r="BJ119" s="194"/>
      <c r="BK119" s="194"/>
      <c r="BL119" s="194"/>
      <c r="BM119" s="194"/>
      <c r="BN119" s="197"/>
      <c r="BO119" s="196"/>
      <c r="BP119" s="193"/>
      <c r="BQ119" s="197"/>
      <c r="BR119" s="194"/>
      <c r="BS119" s="198"/>
      <c r="BT119" s="198"/>
      <c r="BU119" s="197"/>
      <c r="BV119" s="194"/>
      <c r="BW119" s="194"/>
      <c r="BX119" s="197"/>
      <c r="BY119" s="194"/>
      <c r="BZ119" s="194"/>
      <c r="CA119" s="194"/>
      <c r="CB119" s="194"/>
      <c r="CC119" s="197"/>
      <c r="CD119" s="196"/>
      <c r="CE119" s="193"/>
      <c r="CF119" s="194"/>
      <c r="CG119" s="198"/>
      <c r="CH119" s="201"/>
      <c r="CI119" s="201"/>
      <c r="CJ119" s="200"/>
      <c r="CK119" s="202"/>
      <c r="CL119" s="198"/>
      <c r="CM119" s="198"/>
      <c r="CN119" s="198"/>
      <c r="CO119" s="198"/>
      <c r="CP119" s="198"/>
      <c r="CQ119" s="198"/>
      <c r="CR119" s="198"/>
      <c r="CS119" s="198"/>
      <c r="CT119" s="198"/>
      <c r="CU119" s="198"/>
      <c r="CV119" s="198"/>
      <c r="CW119" s="198"/>
      <c r="CX119" s="198"/>
      <c r="CY119" s="198"/>
      <c r="CZ119" s="200"/>
      <c r="DA119" s="201"/>
      <c r="DB119" s="200"/>
      <c r="DC119" s="193"/>
      <c r="DD119" s="199"/>
      <c r="DE119" s="198"/>
      <c r="DF119" s="397"/>
      <c r="DG119" s="200"/>
      <c r="DH119" s="198"/>
      <c r="DI119" s="488"/>
      <c r="DJ119" s="198"/>
      <c r="DK119" s="198"/>
      <c r="DL119" s="203"/>
      <c r="DM119" s="488"/>
      <c r="DN119" s="198"/>
      <c r="DO119" s="198"/>
      <c r="DP119" s="203"/>
      <c r="DQ119" s="488"/>
      <c r="DR119" s="198"/>
      <c r="DS119" s="198"/>
      <c r="DT119" s="203"/>
      <c r="DU119" s="488"/>
      <c r="DV119" s="198"/>
      <c r="DW119" s="198"/>
      <c r="DX119" s="203"/>
      <c r="DY119" s="488"/>
      <c r="DZ119" s="198"/>
      <c r="EA119" s="198"/>
      <c r="EB119" s="203"/>
      <c r="EC119" s="488"/>
      <c r="ED119" s="198"/>
      <c r="EE119" s="198"/>
      <c r="EF119" s="203"/>
      <c r="EG119" s="488"/>
      <c r="EH119" s="198"/>
      <c r="EI119" s="198"/>
      <c r="EJ119" s="203"/>
      <c r="EK119" s="488"/>
      <c r="EL119" s="198"/>
      <c r="EM119" s="198"/>
      <c r="EN119" s="203"/>
      <c r="EO119" s="488"/>
      <c r="EP119" s="198"/>
      <c r="EQ119" s="198"/>
      <c r="ER119" s="203"/>
      <c r="ES119" s="488"/>
      <c r="ET119" s="198"/>
      <c r="EU119" s="198"/>
      <c r="EV119" s="203"/>
      <c r="EW119" s="200"/>
      <c r="EX119" s="200"/>
      <c r="EY119" s="202"/>
      <c r="EZ119" s="198"/>
      <c r="FA119" s="198"/>
      <c r="FB119" s="204"/>
      <c r="FC119" s="204"/>
      <c r="FD119" s="200"/>
      <c r="FE119" s="200"/>
      <c r="FF119" s="200"/>
      <c r="FG119" s="198"/>
      <c r="FH119" s="200"/>
      <c r="FI119" s="200"/>
      <c r="FJ119" s="200"/>
      <c r="FK119" s="200"/>
      <c r="FL119" s="200"/>
      <c r="FM119" s="205"/>
      <c r="FN119" s="205"/>
      <c r="FO119" s="205"/>
      <c r="FP119" s="205"/>
      <c r="FQ119" s="205"/>
      <c r="FR119" s="205"/>
      <c r="FS119" s="205"/>
      <c r="FT119" s="205"/>
      <c r="FU119" s="205"/>
      <c r="FV119" s="205"/>
      <c r="FW119" s="205"/>
      <c r="FX119" s="205"/>
      <c r="FY119" s="205"/>
      <c r="FZ119" s="205"/>
      <c r="GA119" s="205"/>
      <c r="GB119" s="205"/>
      <c r="GC119" s="205"/>
      <c r="GD119" s="206"/>
      <c r="GE119" s="206"/>
      <c r="GF119" s="206"/>
      <c r="GG119" s="206"/>
      <c r="GH119" s="206"/>
      <c r="GI119" s="206"/>
      <c r="GJ119" s="206"/>
      <c r="GK119" s="206"/>
    </row>
    <row r="120" spans="1:193" s="105" customFormat="1" ht="12.75">
      <c r="A120" s="107"/>
      <c r="B120" s="107"/>
      <c r="C120" s="107"/>
      <c r="D120" s="108"/>
      <c r="E120" s="109"/>
      <c r="F120" s="110"/>
      <c r="G120" s="110"/>
      <c r="H120" s="110"/>
      <c r="I120" s="110"/>
      <c r="J120" s="110"/>
      <c r="K120" s="110"/>
      <c r="L120" s="110"/>
      <c r="M120" s="109"/>
      <c r="N120" s="109"/>
      <c r="O120" s="110"/>
      <c r="P120" s="111"/>
      <c r="Q120" s="111"/>
      <c r="R120" s="111"/>
      <c r="S120" s="110"/>
      <c r="T120" s="110"/>
      <c r="U120" s="110"/>
      <c r="V120" s="110"/>
      <c r="W120" s="112"/>
      <c r="X120" s="112"/>
      <c r="Y120" s="112"/>
      <c r="Z120" s="112"/>
      <c r="AA120" s="112"/>
      <c r="AB120" s="112"/>
      <c r="AC120" s="112"/>
      <c r="AD120" s="112"/>
      <c r="AE120" s="370"/>
      <c r="AF120" s="371"/>
      <c r="AG120" s="372"/>
      <c r="AH120" s="193"/>
      <c r="AI120" s="193"/>
      <c r="AJ120" s="193"/>
      <c r="AK120" s="193"/>
      <c r="AM120" s="304"/>
      <c r="AP120" s="401"/>
      <c r="AS120" s="401"/>
      <c r="AU120" s="194"/>
      <c r="AV120" s="194"/>
      <c r="AW120" s="194"/>
      <c r="AX120" s="195"/>
      <c r="AY120" s="196"/>
      <c r="AZ120" s="193"/>
      <c r="BA120" s="193"/>
      <c r="BB120" s="197"/>
      <c r="BC120" s="194"/>
      <c r="BD120" s="198"/>
      <c r="BE120" s="198"/>
      <c r="BF120" s="197"/>
      <c r="BG120" s="194"/>
      <c r="BH120" s="194"/>
      <c r="BI120" s="197"/>
      <c r="BJ120" s="194"/>
      <c r="BK120" s="194"/>
      <c r="BL120" s="194"/>
      <c r="BM120" s="194"/>
      <c r="BN120" s="197"/>
      <c r="BO120" s="196"/>
      <c r="BP120" s="193"/>
      <c r="BQ120" s="197"/>
      <c r="BR120" s="194"/>
      <c r="BS120" s="198"/>
      <c r="BT120" s="198"/>
      <c r="BU120" s="197"/>
      <c r="BV120" s="194"/>
      <c r="BW120" s="194"/>
      <c r="BX120" s="197"/>
      <c r="BY120" s="194"/>
      <c r="BZ120" s="194"/>
      <c r="CA120" s="194"/>
      <c r="CB120" s="194"/>
      <c r="CC120" s="197"/>
      <c r="CD120" s="196"/>
      <c r="CE120" s="193"/>
      <c r="CF120" s="194"/>
      <c r="CG120" s="198"/>
      <c r="CH120" s="201"/>
      <c r="CI120" s="201"/>
      <c r="CJ120" s="200"/>
      <c r="CK120" s="202"/>
      <c r="CL120" s="198"/>
      <c r="CM120" s="198"/>
      <c r="CN120" s="198"/>
      <c r="CO120" s="198"/>
      <c r="CP120" s="198"/>
      <c r="CQ120" s="198"/>
      <c r="CR120" s="198"/>
      <c r="CS120" s="198"/>
      <c r="CT120" s="198"/>
      <c r="CU120" s="198"/>
      <c r="CV120" s="198"/>
      <c r="CW120" s="198"/>
      <c r="CX120" s="198"/>
      <c r="CY120" s="198"/>
      <c r="CZ120" s="200"/>
      <c r="DA120" s="201"/>
      <c r="DB120" s="200"/>
      <c r="DC120" s="193"/>
      <c r="DD120" s="199"/>
      <c r="DE120" s="198"/>
      <c r="DF120" s="397"/>
      <c r="DG120" s="200"/>
      <c r="DH120" s="198"/>
      <c r="DI120" s="488"/>
      <c r="DJ120" s="198"/>
      <c r="DK120" s="198"/>
      <c r="DL120" s="203"/>
      <c r="DM120" s="488"/>
      <c r="DN120" s="198"/>
      <c r="DO120" s="198"/>
      <c r="DP120" s="203"/>
      <c r="DQ120" s="488"/>
      <c r="DR120" s="198"/>
      <c r="DS120" s="198"/>
      <c r="DT120" s="203"/>
      <c r="DU120" s="488"/>
      <c r="DV120" s="198"/>
      <c r="DW120" s="198"/>
      <c r="DX120" s="203"/>
      <c r="DY120" s="488"/>
      <c r="DZ120" s="198"/>
      <c r="EA120" s="198"/>
      <c r="EB120" s="203"/>
      <c r="EC120" s="488"/>
      <c r="ED120" s="198"/>
      <c r="EE120" s="198"/>
      <c r="EF120" s="203"/>
      <c r="EG120" s="488"/>
      <c r="EH120" s="198"/>
      <c r="EI120" s="198"/>
      <c r="EJ120" s="203"/>
      <c r="EK120" s="488"/>
      <c r="EL120" s="198"/>
      <c r="EM120" s="198"/>
      <c r="EN120" s="203"/>
      <c r="EO120" s="488"/>
      <c r="EP120" s="198"/>
      <c r="EQ120" s="198"/>
      <c r="ER120" s="203"/>
      <c r="ES120" s="488"/>
      <c r="ET120" s="198"/>
      <c r="EU120" s="198"/>
      <c r="EV120" s="203"/>
      <c r="EW120" s="200"/>
      <c r="EX120" s="200"/>
      <c r="EY120" s="202"/>
      <c r="EZ120" s="198"/>
      <c r="FA120" s="198"/>
      <c r="FB120" s="204"/>
      <c r="FC120" s="204"/>
      <c r="FD120" s="200"/>
      <c r="FE120" s="200"/>
      <c r="FF120" s="200"/>
      <c r="FG120" s="198"/>
      <c r="FH120" s="200"/>
      <c r="FI120" s="200"/>
      <c r="FJ120" s="200"/>
      <c r="FK120" s="200"/>
      <c r="FL120" s="200"/>
      <c r="FM120" s="205"/>
      <c r="FN120" s="205"/>
      <c r="FO120" s="205"/>
      <c r="FP120" s="205"/>
      <c r="FQ120" s="205"/>
      <c r="FR120" s="205"/>
      <c r="FS120" s="205"/>
      <c r="FT120" s="205"/>
      <c r="FU120" s="205"/>
      <c r="FV120" s="205"/>
      <c r="FW120" s="205"/>
      <c r="FX120" s="205"/>
      <c r="FY120" s="205"/>
      <c r="FZ120" s="205"/>
      <c r="GA120" s="205"/>
      <c r="GB120" s="205"/>
      <c r="GC120" s="205"/>
      <c r="GD120" s="206"/>
      <c r="GE120" s="206"/>
      <c r="GF120" s="206"/>
      <c r="GG120" s="206"/>
      <c r="GH120" s="206"/>
      <c r="GI120" s="206"/>
      <c r="GJ120" s="206"/>
      <c r="GK120" s="206"/>
    </row>
    <row r="121" spans="1:193" s="105" customFormat="1" ht="12.75">
      <c r="A121" s="107"/>
      <c r="B121" s="107"/>
      <c r="C121" s="107"/>
      <c r="D121" s="108"/>
      <c r="E121" s="109"/>
      <c r="F121" s="110"/>
      <c r="G121" s="110"/>
      <c r="H121" s="110"/>
      <c r="I121" s="110"/>
      <c r="J121" s="110"/>
      <c r="K121" s="110"/>
      <c r="L121" s="110"/>
      <c r="M121" s="109"/>
      <c r="N121" s="109"/>
      <c r="O121" s="110"/>
      <c r="P121" s="111"/>
      <c r="Q121" s="111"/>
      <c r="R121" s="111"/>
      <c r="S121" s="110"/>
      <c r="T121" s="110"/>
      <c r="U121" s="110"/>
      <c r="V121" s="110"/>
      <c r="W121" s="112"/>
      <c r="X121" s="112"/>
      <c r="Y121" s="112"/>
      <c r="Z121" s="112"/>
      <c r="AA121" s="112"/>
      <c r="AB121" s="112"/>
      <c r="AC121" s="112"/>
      <c r="AD121" s="112"/>
      <c r="AE121" s="370"/>
      <c r="AF121" s="371"/>
      <c r="AG121" s="372"/>
      <c r="AH121" s="193"/>
      <c r="AI121" s="193"/>
      <c r="AJ121" s="193"/>
      <c r="AK121" s="193"/>
      <c r="AM121" s="304"/>
      <c r="AP121" s="401"/>
      <c r="AS121" s="401"/>
      <c r="AU121" s="194"/>
      <c r="AV121" s="194"/>
      <c r="AW121" s="194"/>
      <c r="AX121" s="195"/>
      <c r="AY121" s="196"/>
      <c r="AZ121" s="193"/>
      <c r="BA121" s="193"/>
      <c r="BB121" s="197"/>
      <c r="BC121" s="194"/>
      <c r="BD121" s="198"/>
      <c r="BE121" s="198"/>
      <c r="BF121" s="197"/>
      <c r="BG121" s="194"/>
      <c r="BH121" s="194"/>
      <c r="BI121" s="197"/>
      <c r="BJ121" s="194"/>
      <c r="BK121" s="194"/>
      <c r="BL121" s="194"/>
      <c r="BM121" s="194"/>
      <c r="BN121" s="197"/>
      <c r="BO121" s="196"/>
      <c r="BP121" s="193"/>
      <c r="BQ121" s="197"/>
      <c r="BR121" s="194"/>
      <c r="BS121" s="198"/>
      <c r="BT121" s="198"/>
      <c r="BU121" s="197"/>
      <c r="BV121" s="194"/>
      <c r="BW121" s="194"/>
      <c r="BX121" s="197"/>
      <c r="BY121" s="194"/>
      <c r="BZ121" s="194"/>
      <c r="CA121" s="194"/>
      <c r="CB121" s="194"/>
      <c r="CC121" s="197"/>
      <c r="CD121" s="196"/>
      <c r="CE121" s="193"/>
      <c r="CF121" s="194"/>
      <c r="CG121" s="198"/>
      <c r="CH121" s="201"/>
      <c r="CI121" s="201"/>
      <c r="CJ121" s="200"/>
      <c r="CK121" s="202"/>
      <c r="CL121" s="198"/>
      <c r="CM121" s="198"/>
      <c r="CN121" s="198"/>
      <c r="CO121" s="198"/>
      <c r="CP121" s="198"/>
      <c r="CQ121" s="198"/>
      <c r="CR121" s="198"/>
      <c r="CS121" s="198"/>
      <c r="CT121" s="198"/>
      <c r="CU121" s="198"/>
      <c r="CV121" s="198"/>
      <c r="CW121" s="198"/>
      <c r="CX121" s="198"/>
      <c r="CY121" s="198"/>
      <c r="CZ121" s="200"/>
      <c r="DA121" s="201"/>
      <c r="DB121" s="200"/>
      <c r="DC121" s="193"/>
      <c r="DD121" s="199"/>
      <c r="DE121" s="198"/>
      <c r="DF121" s="397"/>
      <c r="DG121" s="200"/>
      <c r="DH121" s="198"/>
      <c r="DI121" s="488"/>
      <c r="DJ121" s="198"/>
      <c r="DK121" s="198"/>
      <c r="DL121" s="203"/>
      <c r="DM121" s="488"/>
      <c r="DN121" s="198"/>
      <c r="DO121" s="198"/>
      <c r="DP121" s="203"/>
      <c r="DQ121" s="488"/>
      <c r="DR121" s="198"/>
      <c r="DS121" s="198"/>
      <c r="DT121" s="203"/>
      <c r="DU121" s="488"/>
      <c r="DV121" s="198"/>
      <c r="DW121" s="198"/>
      <c r="DX121" s="203"/>
      <c r="DY121" s="488"/>
      <c r="DZ121" s="198"/>
      <c r="EA121" s="198"/>
      <c r="EB121" s="203"/>
      <c r="EC121" s="488"/>
      <c r="ED121" s="198"/>
      <c r="EE121" s="198"/>
      <c r="EF121" s="203"/>
      <c r="EG121" s="488"/>
      <c r="EH121" s="198"/>
      <c r="EI121" s="198"/>
      <c r="EJ121" s="203"/>
      <c r="EK121" s="488"/>
      <c r="EL121" s="198"/>
      <c r="EM121" s="198"/>
      <c r="EN121" s="203"/>
      <c r="EO121" s="488"/>
      <c r="EP121" s="198"/>
      <c r="EQ121" s="198"/>
      <c r="ER121" s="203"/>
      <c r="ES121" s="488"/>
      <c r="ET121" s="198"/>
      <c r="EU121" s="198"/>
      <c r="EV121" s="203"/>
      <c r="EW121" s="200"/>
      <c r="EX121" s="200"/>
      <c r="EY121" s="202"/>
      <c r="EZ121" s="198"/>
      <c r="FA121" s="198"/>
      <c r="FB121" s="204"/>
      <c r="FC121" s="204"/>
      <c r="FD121" s="200"/>
      <c r="FE121" s="200"/>
      <c r="FF121" s="200"/>
      <c r="FG121" s="198"/>
      <c r="FH121" s="200"/>
      <c r="FI121" s="200"/>
      <c r="FJ121" s="200"/>
      <c r="FK121" s="200"/>
      <c r="FL121" s="200"/>
      <c r="FM121" s="205"/>
      <c r="FN121" s="205"/>
      <c r="FO121" s="205"/>
      <c r="FP121" s="205"/>
      <c r="FQ121" s="205"/>
      <c r="FR121" s="205"/>
      <c r="FS121" s="205"/>
      <c r="FT121" s="205"/>
      <c r="FU121" s="205"/>
      <c r="FV121" s="205"/>
      <c r="FW121" s="205"/>
      <c r="FX121" s="205"/>
      <c r="FY121" s="205"/>
      <c r="FZ121" s="205"/>
      <c r="GA121" s="205"/>
      <c r="GB121" s="205"/>
      <c r="GC121" s="205"/>
      <c r="GD121" s="206"/>
      <c r="GE121" s="206"/>
      <c r="GF121" s="206"/>
      <c r="GG121" s="206"/>
      <c r="GH121" s="206"/>
      <c r="GI121" s="206"/>
      <c r="GJ121" s="206"/>
      <c r="GK121" s="206"/>
    </row>
    <row r="122" spans="1:193" s="105" customFormat="1" ht="12.75">
      <c r="A122" s="107"/>
      <c r="B122" s="107"/>
      <c r="C122" s="107"/>
      <c r="D122" s="108"/>
      <c r="E122" s="109"/>
      <c r="F122" s="110"/>
      <c r="G122" s="110"/>
      <c r="H122" s="110"/>
      <c r="I122" s="110"/>
      <c r="J122" s="110"/>
      <c r="K122" s="110"/>
      <c r="L122" s="110"/>
      <c r="M122" s="109"/>
      <c r="N122" s="109"/>
      <c r="O122" s="110"/>
      <c r="P122" s="111"/>
      <c r="Q122" s="111"/>
      <c r="R122" s="111"/>
      <c r="S122" s="110"/>
      <c r="T122" s="110"/>
      <c r="U122" s="110"/>
      <c r="V122" s="110"/>
      <c r="W122" s="112"/>
      <c r="X122" s="112"/>
      <c r="Y122" s="112"/>
      <c r="Z122" s="112"/>
      <c r="AA122" s="112"/>
      <c r="AB122" s="112"/>
      <c r="AC122" s="112"/>
      <c r="AD122" s="112"/>
      <c r="AE122" s="370"/>
      <c r="AF122" s="371"/>
      <c r="AG122" s="372"/>
      <c r="AH122" s="193"/>
      <c r="AI122" s="193"/>
      <c r="AJ122" s="193"/>
      <c r="AK122" s="193"/>
      <c r="AM122" s="304"/>
      <c r="AP122" s="401"/>
      <c r="AS122" s="401"/>
      <c r="AU122" s="194"/>
      <c r="AV122" s="194"/>
      <c r="AW122" s="194"/>
      <c r="AX122" s="195"/>
      <c r="AY122" s="196"/>
      <c r="AZ122" s="193"/>
      <c r="BA122" s="193"/>
      <c r="BB122" s="197"/>
      <c r="BC122" s="194"/>
      <c r="BD122" s="198"/>
      <c r="BE122" s="198"/>
      <c r="BF122" s="197"/>
      <c r="BG122" s="194"/>
      <c r="BH122" s="194"/>
      <c r="BI122" s="197"/>
      <c r="BJ122" s="194"/>
      <c r="BK122" s="194"/>
      <c r="BL122" s="194"/>
      <c r="BM122" s="194"/>
      <c r="BN122" s="197"/>
      <c r="BO122" s="196"/>
      <c r="BP122" s="193"/>
      <c r="BQ122" s="197"/>
      <c r="BR122" s="194"/>
      <c r="BS122" s="198"/>
      <c r="BT122" s="198"/>
      <c r="BU122" s="197"/>
      <c r="BV122" s="194"/>
      <c r="BW122" s="194"/>
      <c r="BX122" s="197"/>
      <c r="BY122" s="194"/>
      <c r="BZ122" s="194"/>
      <c r="CA122" s="194"/>
      <c r="CB122" s="194"/>
      <c r="CC122" s="197"/>
      <c r="CD122" s="196"/>
      <c r="CE122" s="193"/>
      <c r="CF122" s="194"/>
      <c r="CG122" s="198"/>
      <c r="CH122" s="201"/>
      <c r="CI122" s="201"/>
      <c r="CJ122" s="200"/>
      <c r="CK122" s="202"/>
      <c r="CL122" s="198"/>
      <c r="CM122" s="198"/>
      <c r="CN122" s="198"/>
      <c r="CO122" s="198"/>
      <c r="CP122" s="198"/>
      <c r="CQ122" s="198"/>
      <c r="CR122" s="198"/>
      <c r="CS122" s="198"/>
      <c r="CT122" s="198"/>
      <c r="CU122" s="198"/>
      <c r="CV122" s="198"/>
      <c r="CW122" s="198"/>
      <c r="CX122" s="198"/>
      <c r="CY122" s="198"/>
      <c r="CZ122" s="200"/>
      <c r="DA122" s="201"/>
      <c r="DB122" s="200"/>
      <c r="DC122" s="193"/>
      <c r="DD122" s="199"/>
      <c r="DE122" s="198"/>
      <c r="DF122" s="397"/>
      <c r="DG122" s="200"/>
      <c r="DH122" s="198"/>
      <c r="DI122" s="488"/>
      <c r="DJ122" s="198"/>
      <c r="DK122" s="198"/>
      <c r="DL122" s="203"/>
      <c r="DM122" s="488"/>
      <c r="DN122" s="198"/>
      <c r="DO122" s="198"/>
      <c r="DP122" s="203"/>
      <c r="DQ122" s="488"/>
      <c r="DR122" s="198"/>
      <c r="DS122" s="198"/>
      <c r="DT122" s="203"/>
      <c r="DU122" s="488"/>
      <c r="DV122" s="198"/>
      <c r="DW122" s="198"/>
      <c r="DX122" s="203"/>
      <c r="DY122" s="488"/>
      <c r="DZ122" s="198"/>
      <c r="EA122" s="198"/>
      <c r="EB122" s="203"/>
      <c r="EC122" s="488"/>
      <c r="ED122" s="198"/>
      <c r="EE122" s="198"/>
      <c r="EF122" s="203"/>
      <c r="EG122" s="488"/>
      <c r="EH122" s="198"/>
      <c r="EI122" s="198"/>
      <c r="EJ122" s="203"/>
      <c r="EK122" s="488"/>
      <c r="EL122" s="198"/>
      <c r="EM122" s="198"/>
      <c r="EN122" s="203"/>
      <c r="EO122" s="488"/>
      <c r="EP122" s="198"/>
      <c r="EQ122" s="198"/>
      <c r="ER122" s="203"/>
      <c r="ES122" s="488"/>
      <c r="ET122" s="198"/>
      <c r="EU122" s="198"/>
      <c r="EV122" s="203"/>
      <c r="EW122" s="200"/>
      <c r="EX122" s="200"/>
      <c r="EY122" s="202"/>
      <c r="EZ122" s="198"/>
      <c r="FA122" s="198"/>
      <c r="FB122" s="204"/>
      <c r="FC122" s="204"/>
      <c r="FD122" s="200"/>
      <c r="FE122" s="200"/>
      <c r="FF122" s="200"/>
      <c r="FG122" s="198"/>
      <c r="FH122" s="200"/>
      <c r="FI122" s="200"/>
      <c r="FJ122" s="200"/>
      <c r="FK122" s="200"/>
      <c r="FL122" s="200"/>
      <c r="FM122" s="205"/>
      <c r="FN122" s="205"/>
      <c r="FO122" s="205"/>
      <c r="FP122" s="205"/>
      <c r="FQ122" s="205"/>
      <c r="FR122" s="205"/>
      <c r="FS122" s="205"/>
      <c r="FT122" s="205"/>
      <c r="FU122" s="205"/>
      <c r="FV122" s="205"/>
      <c r="FW122" s="205"/>
      <c r="FX122" s="205"/>
      <c r="FY122" s="205"/>
      <c r="FZ122" s="205"/>
      <c r="GA122" s="205"/>
      <c r="GB122" s="205"/>
      <c r="GC122" s="205"/>
      <c r="GD122" s="206"/>
      <c r="GE122" s="206"/>
      <c r="GF122" s="206"/>
      <c r="GG122" s="206"/>
      <c r="GH122" s="206"/>
      <c r="GI122" s="206"/>
      <c r="GJ122" s="206"/>
      <c r="GK122" s="206"/>
    </row>
    <row r="123" spans="1:193" s="105" customFormat="1" ht="12.75">
      <c r="A123" s="107"/>
      <c r="B123" s="107"/>
      <c r="C123" s="107"/>
      <c r="D123" s="108"/>
      <c r="E123" s="109"/>
      <c r="F123" s="110"/>
      <c r="G123" s="110"/>
      <c r="H123" s="110"/>
      <c r="I123" s="110"/>
      <c r="J123" s="110"/>
      <c r="K123" s="110"/>
      <c r="L123" s="110"/>
      <c r="M123" s="109"/>
      <c r="N123" s="109"/>
      <c r="O123" s="110"/>
      <c r="P123" s="111"/>
      <c r="Q123" s="111"/>
      <c r="R123" s="111"/>
      <c r="S123" s="110"/>
      <c r="T123" s="110"/>
      <c r="U123" s="110"/>
      <c r="V123" s="110"/>
      <c r="W123" s="112"/>
      <c r="X123" s="112"/>
      <c r="Y123" s="112"/>
      <c r="Z123" s="112"/>
      <c r="AA123" s="112"/>
      <c r="AB123" s="112"/>
      <c r="AC123" s="112"/>
      <c r="AD123" s="112"/>
      <c r="AE123" s="370"/>
      <c r="AF123" s="371"/>
      <c r="AG123" s="372"/>
      <c r="AH123" s="193"/>
      <c r="AI123" s="193"/>
      <c r="AJ123" s="193"/>
      <c r="AK123" s="193"/>
      <c r="AM123" s="304"/>
      <c r="AP123" s="401"/>
      <c r="AS123" s="401"/>
      <c r="AU123" s="194"/>
      <c r="AV123" s="194"/>
      <c r="AW123" s="194"/>
      <c r="AX123" s="195"/>
      <c r="AY123" s="196"/>
      <c r="AZ123" s="193"/>
      <c r="BA123" s="193"/>
      <c r="BB123" s="197"/>
      <c r="BC123" s="194"/>
      <c r="BD123" s="198"/>
      <c r="BE123" s="198"/>
      <c r="BF123" s="197"/>
      <c r="BG123" s="194"/>
      <c r="BH123" s="194"/>
      <c r="BI123" s="197"/>
      <c r="BJ123" s="194"/>
      <c r="BK123" s="194"/>
      <c r="BL123" s="194"/>
      <c r="BM123" s="194"/>
      <c r="BN123" s="197"/>
      <c r="BO123" s="196"/>
      <c r="BP123" s="193"/>
      <c r="BQ123" s="197"/>
      <c r="BR123" s="194"/>
      <c r="BS123" s="198"/>
      <c r="BT123" s="198"/>
      <c r="BU123" s="197"/>
      <c r="BV123" s="194"/>
      <c r="BW123" s="194"/>
      <c r="BX123" s="197"/>
      <c r="BY123" s="194"/>
      <c r="BZ123" s="194"/>
      <c r="CA123" s="194"/>
      <c r="CB123" s="194"/>
      <c r="CC123" s="197"/>
      <c r="CD123" s="196"/>
      <c r="CE123" s="193"/>
      <c r="CF123" s="194"/>
      <c r="CG123" s="198"/>
      <c r="CH123" s="201"/>
      <c r="CI123" s="201"/>
      <c r="CJ123" s="200"/>
      <c r="CK123" s="202"/>
      <c r="CL123" s="198"/>
      <c r="CM123" s="198"/>
      <c r="CN123" s="198"/>
      <c r="CO123" s="198"/>
      <c r="CP123" s="198"/>
      <c r="CQ123" s="198"/>
      <c r="CR123" s="198"/>
      <c r="CS123" s="198"/>
      <c r="CT123" s="198"/>
      <c r="CU123" s="198"/>
      <c r="CV123" s="198"/>
      <c r="CW123" s="198"/>
      <c r="CX123" s="198"/>
      <c r="CY123" s="198"/>
      <c r="CZ123" s="200"/>
      <c r="DA123" s="201"/>
      <c r="DB123" s="200"/>
      <c r="DC123" s="193"/>
      <c r="DD123" s="199"/>
      <c r="DE123" s="198"/>
      <c r="DF123" s="397"/>
      <c r="DG123" s="200"/>
      <c r="DH123" s="198"/>
      <c r="DI123" s="488"/>
      <c r="DJ123" s="198"/>
      <c r="DK123" s="198"/>
      <c r="DL123" s="203"/>
      <c r="DM123" s="488"/>
      <c r="DN123" s="198"/>
      <c r="DO123" s="198"/>
      <c r="DP123" s="203"/>
      <c r="DQ123" s="488"/>
      <c r="DR123" s="198"/>
      <c r="DS123" s="198"/>
      <c r="DT123" s="203"/>
      <c r="DU123" s="488"/>
      <c r="DV123" s="198"/>
      <c r="DW123" s="198"/>
      <c r="DX123" s="203"/>
      <c r="DY123" s="488"/>
      <c r="DZ123" s="198"/>
      <c r="EA123" s="198"/>
      <c r="EB123" s="203"/>
      <c r="EC123" s="488"/>
      <c r="ED123" s="198"/>
      <c r="EE123" s="198"/>
      <c r="EF123" s="203"/>
      <c r="EG123" s="488"/>
      <c r="EH123" s="198"/>
      <c r="EI123" s="198"/>
      <c r="EJ123" s="203"/>
      <c r="EK123" s="488"/>
      <c r="EL123" s="198"/>
      <c r="EM123" s="198"/>
      <c r="EN123" s="203"/>
      <c r="EO123" s="488"/>
      <c r="EP123" s="198"/>
      <c r="EQ123" s="198"/>
      <c r="ER123" s="203"/>
      <c r="ES123" s="488"/>
      <c r="ET123" s="198"/>
      <c r="EU123" s="198"/>
      <c r="EV123" s="203"/>
      <c r="EW123" s="200"/>
      <c r="EX123" s="200"/>
      <c r="EY123" s="202"/>
      <c r="EZ123" s="198"/>
      <c r="FA123" s="198"/>
      <c r="FB123" s="204"/>
      <c r="FC123" s="204"/>
      <c r="FD123" s="200"/>
      <c r="FE123" s="200"/>
      <c r="FF123" s="200"/>
      <c r="FG123" s="198"/>
      <c r="FH123" s="200"/>
      <c r="FI123" s="200"/>
      <c r="FJ123" s="200"/>
      <c r="FK123" s="200"/>
      <c r="FL123" s="200"/>
      <c r="FM123" s="205"/>
      <c r="FN123" s="205"/>
      <c r="FO123" s="205"/>
      <c r="FP123" s="205"/>
      <c r="FQ123" s="205"/>
      <c r="FR123" s="205"/>
      <c r="FS123" s="205"/>
      <c r="FT123" s="205"/>
      <c r="FU123" s="205"/>
      <c r="FV123" s="205"/>
      <c r="FW123" s="205"/>
      <c r="FX123" s="205"/>
      <c r="FY123" s="205"/>
      <c r="FZ123" s="205"/>
      <c r="GA123" s="205"/>
      <c r="GB123" s="205"/>
      <c r="GC123" s="205"/>
      <c r="GD123" s="206"/>
      <c r="GE123" s="206"/>
      <c r="GF123" s="206"/>
      <c r="GG123" s="206"/>
      <c r="GH123" s="206"/>
      <c r="GI123" s="206"/>
      <c r="GJ123" s="206"/>
      <c r="GK123" s="206"/>
    </row>
    <row r="124" spans="1:193" s="105" customFormat="1" ht="12.75">
      <c r="A124" s="107"/>
      <c r="B124" s="107"/>
      <c r="C124" s="107"/>
      <c r="D124" s="108"/>
      <c r="E124" s="109"/>
      <c r="F124" s="110"/>
      <c r="G124" s="110"/>
      <c r="H124" s="110"/>
      <c r="I124" s="110"/>
      <c r="J124" s="110"/>
      <c r="K124" s="110"/>
      <c r="L124" s="110"/>
      <c r="M124" s="109"/>
      <c r="N124" s="109"/>
      <c r="O124" s="110"/>
      <c r="P124" s="111"/>
      <c r="Q124" s="111"/>
      <c r="R124" s="111"/>
      <c r="S124" s="110"/>
      <c r="T124" s="110"/>
      <c r="V124" s="110"/>
      <c r="W124" s="112"/>
      <c r="X124" s="112"/>
      <c r="Y124" s="112"/>
      <c r="Z124" s="112"/>
      <c r="AA124" s="112"/>
      <c r="AB124" s="112"/>
      <c r="AC124" s="112"/>
      <c r="AD124" s="112"/>
      <c r="AE124" s="370"/>
      <c r="AF124" s="371"/>
      <c r="AG124" s="372"/>
      <c r="AH124" s="193"/>
      <c r="AI124" s="193"/>
      <c r="AJ124" s="193"/>
      <c r="AK124" s="193"/>
      <c r="AM124" s="304"/>
      <c r="AP124" s="401"/>
      <c r="AS124" s="401"/>
      <c r="AU124" s="194"/>
      <c r="AV124" s="194"/>
      <c r="AW124" s="194"/>
      <c r="AX124" s="195"/>
      <c r="AY124" s="196"/>
      <c r="AZ124" s="193"/>
      <c r="BA124" s="193"/>
      <c r="BB124" s="197"/>
      <c r="BC124" s="194"/>
      <c r="BD124" s="198"/>
      <c r="BE124" s="198"/>
      <c r="BF124" s="197"/>
      <c r="BG124" s="194"/>
      <c r="BH124" s="194"/>
      <c r="BI124" s="197"/>
      <c r="BJ124" s="194"/>
      <c r="BK124" s="194"/>
      <c r="BL124" s="194"/>
      <c r="BM124" s="194"/>
      <c r="BN124" s="197"/>
      <c r="BO124" s="196"/>
      <c r="BP124" s="193"/>
      <c r="BQ124" s="197"/>
      <c r="BR124" s="194"/>
      <c r="BS124" s="198"/>
      <c r="BT124" s="198"/>
      <c r="BU124" s="197"/>
      <c r="BV124" s="194"/>
      <c r="BW124" s="194"/>
      <c r="BX124" s="197"/>
      <c r="BY124" s="194"/>
      <c r="BZ124" s="194"/>
      <c r="CA124" s="194"/>
      <c r="CB124" s="194"/>
      <c r="CC124" s="197"/>
      <c r="CD124" s="196"/>
      <c r="CE124" s="193"/>
      <c r="CF124" s="194"/>
      <c r="CG124" s="198"/>
      <c r="CH124" s="201"/>
      <c r="CI124" s="201"/>
      <c r="CJ124" s="200"/>
      <c r="CK124" s="202"/>
      <c r="CL124" s="198"/>
      <c r="CM124" s="198"/>
      <c r="CN124" s="198"/>
      <c r="CO124" s="198"/>
      <c r="CP124" s="198"/>
      <c r="CQ124" s="198"/>
      <c r="CR124" s="198"/>
      <c r="CS124" s="198"/>
      <c r="CT124" s="198"/>
      <c r="CU124" s="198"/>
      <c r="CV124" s="198"/>
      <c r="CW124" s="198"/>
      <c r="CX124" s="198"/>
      <c r="CY124" s="198"/>
      <c r="CZ124" s="200"/>
      <c r="DA124" s="201"/>
      <c r="DB124" s="200"/>
      <c r="DC124" s="193"/>
      <c r="DD124" s="199"/>
      <c r="DE124" s="198"/>
      <c r="DF124" s="397"/>
      <c r="DG124" s="200"/>
      <c r="DH124" s="198"/>
      <c r="DI124" s="488"/>
      <c r="DJ124" s="198"/>
      <c r="DK124" s="198"/>
      <c r="DL124" s="203"/>
      <c r="DM124" s="488"/>
      <c r="DN124" s="198"/>
      <c r="DO124" s="198"/>
      <c r="DP124" s="203"/>
      <c r="DQ124" s="488"/>
      <c r="DR124" s="198"/>
      <c r="DS124" s="198"/>
      <c r="DT124" s="203"/>
      <c r="DU124" s="488"/>
      <c r="DV124" s="198"/>
      <c r="DW124" s="198"/>
      <c r="DX124" s="203"/>
      <c r="DY124" s="488"/>
      <c r="DZ124" s="198"/>
      <c r="EA124" s="198"/>
      <c r="EB124" s="203"/>
      <c r="EC124" s="488"/>
      <c r="ED124" s="198"/>
      <c r="EE124" s="198"/>
      <c r="EF124" s="203"/>
      <c r="EG124" s="488"/>
      <c r="EH124" s="198"/>
      <c r="EI124" s="198"/>
      <c r="EJ124" s="203"/>
      <c r="EK124" s="488"/>
      <c r="EL124" s="198"/>
      <c r="EM124" s="198"/>
      <c r="EN124" s="203"/>
      <c r="EO124" s="488"/>
      <c r="EP124" s="198"/>
      <c r="EQ124" s="198"/>
      <c r="ER124" s="203"/>
      <c r="ES124" s="488"/>
      <c r="ET124" s="198"/>
      <c r="EU124" s="198"/>
      <c r="EV124" s="203"/>
      <c r="EW124" s="200"/>
      <c r="EX124" s="200"/>
      <c r="EY124" s="202"/>
      <c r="EZ124" s="198"/>
      <c r="FA124" s="198"/>
      <c r="FB124" s="204"/>
      <c r="FC124" s="204"/>
      <c r="FD124" s="200"/>
      <c r="FE124" s="200"/>
      <c r="FF124" s="200"/>
      <c r="FG124" s="198"/>
      <c r="FH124" s="200"/>
      <c r="FI124" s="200"/>
      <c r="FJ124" s="200"/>
      <c r="FK124" s="200"/>
      <c r="FL124" s="200"/>
      <c r="FM124" s="205"/>
      <c r="FN124" s="205"/>
      <c r="FO124" s="205"/>
      <c r="FP124" s="205"/>
      <c r="FQ124" s="205"/>
      <c r="FR124" s="205"/>
      <c r="FS124" s="205"/>
      <c r="FT124" s="205"/>
      <c r="FU124" s="205"/>
      <c r="FV124" s="205"/>
      <c r="FW124" s="205"/>
      <c r="FX124" s="205"/>
      <c r="FY124" s="205"/>
      <c r="FZ124" s="205"/>
      <c r="GA124" s="205"/>
      <c r="GB124" s="205"/>
      <c r="GC124" s="205"/>
      <c r="GD124" s="206"/>
      <c r="GE124" s="206"/>
      <c r="GF124" s="206"/>
      <c r="GG124" s="206"/>
      <c r="GH124" s="206"/>
      <c r="GI124" s="206"/>
      <c r="GJ124" s="206"/>
      <c r="GK124" s="206"/>
    </row>
    <row r="125" spans="1:193" s="105" customFormat="1" ht="12.75">
      <c r="A125" s="107"/>
      <c r="B125" s="107"/>
      <c r="C125" s="107"/>
      <c r="D125" s="108"/>
      <c r="E125" s="109"/>
      <c r="F125" s="110"/>
      <c r="G125" s="110"/>
      <c r="H125" s="110"/>
      <c r="I125" s="110"/>
      <c r="J125" s="110"/>
      <c r="K125" s="110"/>
      <c r="L125" s="110"/>
      <c r="M125" s="109"/>
      <c r="N125" s="109"/>
      <c r="O125" s="110"/>
      <c r="P125" s="111"/>
      <c r="Q125" s="111"/>
      <c r="R125" s="111"/>
      <c r="S125" s="110"/>
      <c r="T125" s="110"/>
      <c r="V125" s="110"/>
      <c r="W125" s="112"/>
      <c r="X125" s="112"/>
      <c r="Y125" s="112"/>
      <c r="Z125" s="112"/>
      <c r="AA125" s="112"/>
      <c r="AB125" s="112"/>
      <c r="AC125" s="112"/>
      <c r="AD125" s="112"/>
      <c r="AE125" s="370"/>
      <c r="AF125" s="371"/>
      <c r="AG125" s="372"/>
      <c r="AH125" s="193"/>
      <c r="AI125" s="193"/>
      <c r="AJ125" s="193"/>
      <c r="AK125" s="193"/>
      <c r="AM125" s="304"/>
      <c r="AP125" s="401"/>
      <c r="AS125" s="401"/>
      <c r="AU125" s="194"/>
      <c r="AV125" s="194"/>
      <c r="AW125" s="194"/>
      <c r="AX125" s="195"/>
      <c r="AY125" s="196"/>
      <c r="AZ125" s="193"/>
      <c r="BA125" s="193"/>
      <c r="BB125" s="197"/>
      <c r="BC125" s="194"/>
      <c r="BD125" s="198"/>
      <c r="BE125" s="198"/>
      <c r="BF125" s="197"/>
      <c r="BG125" s="194"/>
      <c r="BH125" s="194"/>
      <c r="BI125" s="197"/>
      <c r="BJ125" s="194"/>
      <c r="BK125" s="194"/>
      <c r="BL125" s="194"/>
      <c r="BM125" s="194"/>
      <c r="BN125" s="197"/>
      <c r="BO125" s="196"/>
      <c r="BP125" s="193"/>
      <c r="BQ125" s="197"/>
      <c r="BR125" s="194"/>
      <c r="BS125" s="198"/>
      <c r="BT125" s="198"/>
      <c r="BU125" s="197"/>
      <c r="BV125" s="194"/>
      <c r="BW125" s="194"/>
      <c r="BX125" s="197"/>
      <c r="BY125" s="194"/>
      <c r="BZ125" s="194"/>
      <c r="CA125" s="194"/>
      <c r="CB125" s="194"/>
      <c r="CC125" s="197"/>
      <c r="CD125" s="196"/>
      <c r="CE125" s="193"/>
      <c r="CF125" s="194"/>
      <c r="CG125" s="198"/>
      <c r="CH125" s="201"/>
      <c r="CI125" s="201"/>
      <c r="CJ125" s="200"/>
      <c r="CK125" s="202"/>
      <c r="CL125" s="198"/>
      <c r="CM125" s="198"/>
      <c r="CN125" s="198"/>
      <c r="CO125" s="198"/>
      <c r="CP125" s="198"/>
      <c r="CQ125" s="198"/>
      <c r="CR125" s="198"/>
      <c r="CS125" s="198"/>
      <c r="CT125" s="198"/>
      <c r="CU125" s="198"/>
      <c r="CV125" s="198"/>
      <c r="CW125" s="198"/>
      <c r="CX125" s="198"/>
      <c r="CY125" s="198"/>
      <c r="CZ125" s="200"/>
      <c r="DA125" s="201"/>
      <c r="DB125" s="200"/>
      <c r="DC125" s="193"/>
      <c r="DD125" s="199"/>
      <c r="DE125" s="198"/>
      <c r="DF125" s="397"/>
      <c r="DG125" s="200"/>
      <c r="DH125" s="198"/>
      <c r="DI125" s="488"/>
      <c r="DJ125" s="198"/>
      <c r="DK125" s="198"/>
      <c r="DL125" s="203"/>
      <c r="DM125" s="488"/>
      <c r="DN125" s="198"/>
      <c r="DO125" s="198"/>
      <c r="DP125" s="203"/>
      <c r="DQ125" s="488"/>
      <c r="DR125" s="198"/>
      <c r="DS125" s="198"/>
      <c r="DT125" s="203"/>
      <c r="DU125" s="488"/>
      <c r="DV125" s="198"/>
      <c r="DW125" s="198"/>
      <c r="DX125" s="203"/>
      <c r="DY125" s="488"/>
      <c r="DZ125" s="198"/>
      <c r="EA125" s="198"/>
      <c r="EB125" s="203"/>
      <c r="EC125" s="488"/>
      <c r="ED125" s="198"/>
      <c r="EE125" s="198"/>
      <c r="EF125" s="203"/>
      <c r="EG125" s="488"/>
      <c r="EH125" s="198"/>
      <c r="EI125" s="198"/>
      <c r="EJ125" s="203"/>
      <c r="EK125" s="488"/>
      <c r="EL125" s="198"/>
      <c r="EM125" s="198"/>
      <c r="EN125" s="203"/>
      <c r="EO125" s="488"/>
      <c r="EP125" s="198"/>
      <c r="EQ125" s="198"/>
      <c r="ER125" s="203"/>
      <c r="ES125" s="488"/>
      <c r="ET125" s="198"/>
      <c r="EU125" s="198"/>
      <c r="EV125" s="203"/>
      <c r="EW125" s="200"/>
      <c r="EX125" s="200"/>
      <c r="EY125" s="202"/>
      <c r="EZ125" s="198"/>
      <c r="FA125" s="198"/>
      <c r="FB125" s="204"/>
      <c r="FC125" s="204"/>
      <c r="FD125" s="200"/>
      <c r="FE125" s="200"/>
      <c r="FF125" s="200"/>
      <c r="FG125" s="198"/>
      <c r="FH125" s="200"/>
      <c r="FI125" s="200"/>
      <c r="FJ125" s="200"/>
      <c r="FK125" s="200"/>
      <c r="FL125" s="200"/>
      <c r="FM125" s="205"/>
      <c r="FN125" s="205"/>
      <c r="FO125" s="205"/>
      <c r="FP125" s="205"/>
      <c r="FQ125" s="205"/>
      <c r="FR125" s="205"/>
      <c r="FS125" s="205"/>
      <c r="FT125" s="205"/>
      <c r="FU125" s="205"/>
      <c r="FV125" s="205"/>
      <c r="FW125" s="205"/>
      <c r="FX125" s="205"/>
      <c r="FY125" s="205"/>
      <c r="FZ125" s="205"/>
      <c r="GA125" s="205"/>
      <c r="GB125" s="205"/>
      <c r="GC125" s="205"/>
      <c r="GD125" s="206"/>
      <c r="GE125" s="206"/>
      <c r="GF125" s="206"/>
      <c r="GG125" s="206"/>
      <c r="GH125" s="206"/>
      <c r="GI125" s="206"/>
      <c r="GJ125" s="206"/>
      <c r="GK125" s="206"/>
    </row>
    <row r="126" spans="1:193" s="105" customFormat="1" ht="12.75">
      <c r="A126" s="107"/>
      <c r="B126" s="107"/>
      <c r="C126" s="107"/>
      <c r="D126" s="108"/>
      <c r="E126" s="109"/>
      <c r="F126" s="110"/>
      <c r="G126" s="110"/>
      <c r="H126" s="110"/>
      <c r="I126" s="110"/>
      <c r="J126" s="110"/>
      <c r="K126" s="110"/>
      <c r="L126" s="110"/>
      <c r="M126" s="109"/>
      <c r="N126" s="109"/>
      <c r="O126" s="110"/>
      <c r="P126" s="111"/>
      <c r="Q126" s="111"/>
      <c r="R126" s="111"/>
      <c r="S126" s="110"/>
      <c r="T126" s="110"/>
      <c r="V126" s="110"/>
      <c r="W126" s="112"/>
      <c r="X126" s="112"/>
      <c r="Y126" s="112"/>
      <c r="Z126" s="112"/>
      <c r="AA126" s="112"/>
      <c r="AB126" s="112"/>
      <c r="AC126" s="112"/>
      <c r="AD126" s="112"/>
      <c r="AE126" s="370"/>
      <c r="AF126" s="371"/>
      <c r="AG126" s="372"/>
      <c r="AH126" s="193"/>
      <c r="AI126" s="193"/>
      <c r="AJ126" s="193"/>
      <c r="AK126" s="193"/>
      <c r="AM126" s="304"/>
      <c r="AP126" s="401"/>
      <c r="AS126" s="401"/>
      <c r="AU126" s="194"/>
      <c r="AV126" s="194"/>
      <c r="AW126" s="194"/>
      <c r="AX126" s="195"/>
      <c r="AY126" s="196"/>
      <c r="AZ126" s="193"/>
      <c r="BA126" s="193"/>
      <c r="BB126" s="197"/>
      <c r="BC126" s="194"/>
      <c r="BD126" s="198"/>
      <c r="BE126" s="198"/>
      <c r="BF126" s="197"/>
      <c r="BG126" s="194"/>
      <c r="BH126" s="194"/>
      <c r="BI126" s="197"/>
      <c r="BJ126" s="194"/>
      <c r="BK126" s="194"/>
      <c r="BL126" s="194"/>
      <c r="BM126" s="194"/>
      <c r="BN126" s="197"/>
      <c r="BO126" s="196"/>
      <c r="BP126" s="193"/>
      <c r="BQ126" s="197"/>
      <c r="BR126" s="194"/>
      <c r="BS126" s="198"/>
      <c r="BT126" s="198"/>
      <c r="BU126" s="197"/>
      <c r="BV126" s="194"/>
      <c r="BW126" s="194"/>
      <c r="BX126" s="197"/>
      <c r="BY126" s="194"/>
      <c r="BZ126" s="194"/>
      <c r="CA126" s="194"/>
      <c r="CB126" s="194"/>
      <c r="CC126" s="197"/>
      <c r="CD126" s="196"/>
      <c r="CE126" s="193"/>
      <c r="CF126" s="194"/>
      <c r="CG126" s="198"/>
      <c r="CH126" s="201"/>
      <c r="CI126" s="201"/>
      <c r="CJ126" s="200"/>
      <c r="CK126" s="202"/>
      <c r="CL126" s="198"/>
      <c r="CM126" s="198"/>
      <c r="CN126" s="198"/>
      <c r="CO126" s="198"/>
      <c r="CP126" s="198"/>
      <c r="CQ126" s="198"/>
      <c r="CR126" s="198"/>
      <c r="CS126" s="198"/>
      <c r="CT126" s="198"/>
      <c r="CU126" s="198"/>
      <c r="CV126" s="198"/>
      <c r="CW126" s="198"/>
      <c r="CX126" s="198"/>
      <c r="CY126" s="198"/>
      <c r="CZ126" s="200"/>
      <c r="DA126" s="201"/>
      <c r="DB126" s="200"/>
      <c r="DC126" s="193"/>
      <c r="DD126" s="199"/>
      <c r="DE126" s="198"/>
      <c r="DF126" s="397"/>
      <c r="DG126" s="200"/>
      <c r="DH126" s="198"/>
      <c r="DI126" s="488"/>
      <c r="DJ126" s="198"/>
      <c r="DK126" s="198"/>
      <c r="DL126" s="203"/>
      <c r="DM126" s="488"/>
      <c r="DN126" s="198"/>
      <c r="DO126" s="198"/>
      <c r="DP126" s="203"/>
      <c r="DQ126" s="488"/>
      <c r="DR126" s="198"/>
      <c r="DS126" s="198"/>
      <c r="DT126" s="203"/>
      <c r="DU126" s="488"/>
      <c r="DV126" s="198"/>
      <c r="DW126" s="198"/>
      <c r="DX126" s="203"/>
      <c r="DY126" s="488"/>
      <c r="DZ126" s="198"/>
      <c r="EA126" s="198"/>
      <c r="EB126" s="203"/>
      <c r="EC126" s="488"/>
      <c r="ED126" s="198"/>
      <c r="EE126" s="198"/>
      <c r="EF126" s="203"/>
      <c r="EG126" s="488"/>
      <c r="EH126" s="198"/>
      <c r="EI126" s="198"/>
      <c r="EJ126" s="203"/>
      <c r="EK126" s="488"/>
      <c r="EL126" s="198"/>
      <c r="EM126" s="198"/>
      <c r="EN126" s="203"/>
      <c r="EO126" s="488"/>
      <c r="EP126" s="198"/>
      <c r="EQ126" s="198"/>
      <c r="ER126" s="203"/>
      <c r="ES126" s="488"/>
      <c r="ET126" s="198"/>
      <c r="EU126" s="198"/>
      <c r="EV126" s="203"/>
      <c r="EW126" s="200"/>
      <c r="EX126" s="200"/>
      <c r="EY126" s="202"/>
      <c r="EZ126" s="198"/>
      <c r="FA126" s="198"/>
      <c r="FB126" s="204"/>
      <c r="FC126" s="204"/>
      <c r="FD126" s="200"/>
      <c r="FE126" s="200"/>
      <c r="FF126" s="200"/>
      <c r="FG126" s="198"/>
      <c r="FH126" s="200"/>
      <c r="FI126" s="200"/>
      <c r="FJ126" s="200"/>
      <c r="FK126" s="200"/>
      <c r="FL126" s="200"/>
      <c r="FM126" s="205"/>
      <c r="FN126" s="205"/>
      <c r="FO126" s="205"/>
      <c r="FP126" s="205"/>
      <c r="FQ126" s="205"/>
      <c r="FR126" s="205"/>
      <c r="FS126" s="205"/>
      <c r="FT126" s="205"/>
      <c r="FU126" s="205"/>
      <c r="FV126" s="205"/>
      <c r="FW126" s="205"/>
      <c r="FX126" s="205"/>
      <c r="FY126" s="205"/>
      <c r="FZ126" s="205"/>
      <c r="GA126" s="205"/>
      <c r="GB126" s="205"/>
      <c r="GC126" s="205"/>
      <c r="GD126" s="206"/>
      <c r="GE126" s="206"/>
      <c r="GF126" s="206"/>
      <c r="GG126" s="206"/>
      <c r="GH126" s="206"/>
      <c r="GI126" s="206"/>
      <c r="GJ126" s="206"/>
      <c r="GK126" s="206"/>
    </row>
    <row r="127" spans="1:193" s="105" customFormat="1" ht="12.75">
      <c r="A127" s="107"/>
      <c r="B127" s="107"/>
      <c r="C127" s="107"/>
      <c r="D127" s="108"/>
      <c r="E127" s="109"/>
      <c r="F127" s="110"/>
      <c r="G127" s="110"/>
      <c r="H127" s="110"/>
      <c r="I127" s="110"/>
      <c r="J127" s="110"/>
      <c r="K127" s="110"/>
      <c r="L127" s="110"/>
      <c r="M127" s="109"/>
      <c r="N127" s="109"/>
      <c r="O127" s="110"/>
      <c r="P127" s="111"/>
      <c r="Q127" s="111"/>
      <c r="R127" s="111"/>
      <c r="S127" s="110"/>
      <c r="T127" s="110"/>
      <c r="U127" s="110"/>
      <c r="V127" s="110"/>
      <c r="W127" s="112"/>
      <c r="X127" s="112"/>
      <c r="Y127" s="112"/>
      <c r="Z127" s="112"/>
      <c r="AA127" s="112"/>
      <c r="AB127" s="112"/>
      <c r="AC127" s="112"/>
      <c r="AD127" s="112"/>
      <c r="AE127" s="370"/>
      <c r="AF127" s="371"/>
      <c r="AG127" s="372"/>
      <c r="AH127" s="193"/>
      <c r="AI127" s="193"/>
      <c r="AJ127" s="193"/>
      <c r="AK127" s="193"/>
      <c r="AM127" s="304"/>
      <c r="AP127" s="401"/>
      <c r="AS127" s="401"/>
      <c r="AU127" s="194"/>
      <c r="AV127" s="194"/>
      <c r="AW127" s="194"/>
      <c r="AX127" s="195"/>
      <c r="AY127" s="196"/>
      <c r="AZ127" s="193"/>
      <c r="BA127" s="193"/>
      <c r="BB127" s="197"/>
      <c r="BC127" s="194"/>
      <c r="BD127" s="198"/>
      <c r="BE127" s="198"/>
      <c r="BF127" s="197"/>
      <c r="BG127" s="194"/>
      <c r="BH127" s="194"/>
      <c r="BI127" s="197"/>
      <c r="BJ127" s="194"/>
      <c r="BK127" s="194"/>
      <c r="BL127" s="194"/>
      <c r="BM127" s="194"/>
      <c r="BN127" s="197"/>
      <c r="BO127" s="196"/>
      <c r="BP127" s="193"/>
      <c r="BQ127" s="197"/>
      <c r="BR127" s="194"/>
      <c r="BS127" s="198"/>
      <c r="BT127" s="198"/>
      <c r="BU127" s="197"/>
      <c r="BV127" s="194"/>
      <c r="BW127" s="194"/>
      <c r="BX127" s="197"/>
      <c r="BY127" s="194"/>
      <c r="BZ127" s="194"/>
      <c r="CA127" s="194"/>
      <c r="CB127" s="194"/>
      <c r="CC127" s="197"/>
      <c r="CD127" s="196"/>
      <c r="CE127" s="193"/>
      <c r="CF127" s="194"/>
      <c r="CG127" s="198"/>
      <c r="CH127" s="201"/>
      <c r="CI127" s="201"/>
      <c r="CJ127" s="200"/>
      <c r="CK127" s="202"/>
      <c r="CL127" s="198"/>
      <c r="CM127" s="198"/>
      <c r="CN127" s="198"/>
      <c r="CO127" s="198"/>
      <c r="CP127" s="198"/>
      <c r="CQ127" s="198"/>
      <c r="CR127" s="198"/>
      <c r="CS127" s="198"/>
      <c r="CT127" s="198"/>
      <c r="CU127" s="198"/>
      <c r="CV127" s="198"/>
      <c r="CW127" s="198"/>
      <c r="CX127" s="198"/>
      <c r="CY127" s="198"/>
      <c r="CZ127" s="200"/>
      <c r="DA127" s="201"/>
      <c r="DB127" s="200"/>
      <c r="DC127" s="193"/>
      <c r="DD127" s="199"/>
      <c r="DE127" s="198"/>
      <c r="DF127" s="397"/>
      <c r="DG127" s="200"/>
      <c r="DH127" s="198"/>
      <c r="DI127" s="488"/>
      <c r="DJ127" s="198"/>
      <c r="DK127" s="198"/>
      <c r="DL127" s="203"/>
      <c r="DM127" s="488"/>
      <c r="DN127" s="198"/>
      <c r="DO127" s="198"/>
      <c r="DP127" s="203"/>
      <c r="DQ127" s="488"/>
      <c r="DR127" s="198"/>
      <c r="DS127" s="198"/>
      <c r="DT127" s="203"/>
      <c r="DU127" s="488"/>
      <c r="DV127" s="198"/>
      <c r="DW127" s="198"/>
      <c r="DX127" s="203"/>
      <c r="DY127" s="488"/>
      <c r="DZ127" s="198"/>
      <c r="EA127" s="198"/>
      <c r="EB127" s="203"/>
      <c r="EC127" s="488"/>
      <c r="ED127" s="198"/>
      <c r="EE127" s="198"/>
      <c r="EF127" s="203"/>
      <c r="EG127" s="488"/>
      <c r="EH127" s="198"/>
      <c r="EI127" s="198"/>
      <c r="EJ127" s="203"/>
      <c r="EK127" s="488"/>
      <c r="EL127" s="198"/>
      <c r="EM127" s="198"/>
      <c r="EN127" s="203"/>
      <c r="EO127" s="488"/>
      <c r="EP127" s="198"/>
      <c r="EQ127" s="198"/>
      <c r="ER127" s="203"/>
      <c r="ES127" s="488"/>
      <c r="ET127" s="198"/>
      <c r="EU127" s="198"/>
      <c r="EV127" s="203"/>
      <c r="EW127" s="200"/>
      <c r="EX127" s="200"/>
      <c r="EY127" s="202"/>
      <c r="EZ127" s="198"/>
      <c r="FA127" s="198"/>
      <c r="FB127" s="204"/>
      <c r="FC127" s="204"/>
      <c r="FD127" s="200"/>
      <c r="FE127" s="200"/>
      <c r="FF127" s="200"/>
      <c r="FG127" s="198"/>
      <c r="FH127" s="200"/>
      <c r="FI127" s="200"/>
      <c r="FJ127" s="200"/>
      <c r="FK127" s="200"/>
      <c r="FL127" s="200"/>
      <c r="FM127" s="205"/>
      <c r="FN127" s="205"/>
      <c r="FO127" s="205"/>
      <c r="FP127" s="205"/>
      <c r="FQ127" s="205"/>
      <c r="FR127" s="205"/>
      <c r="FS127" s="205"/>
      <c r="FT127" s="205"/>
      <c r="FU127" s="205"/>
      <c r="FV127" s="205"/>
      <c r="FW127" s="205"/>
      <c r="FX127" s="205"/>
      <c r="FY127" s="205"/>
      <c r="FZ127" s="205"/>
      <c r="GA127" s="205"/>
      <c r="GB127" s="205"/>
      <c r="GC127" s="205"/>
      <c r="GD127" s="206"/>
      <c r="GE127" s="206"/>
      <c r="GF127" s="206"/>
      <c r="GG127" s="206"/>
      <c r="GH127" s="206"/>
      <c r="GI127" s="206"/>
      <c r="GJ127" s="206"/>
      <c r="GK127" s="206"/>
    </row>
    <row r="128" spans="1:193" s="105" customFormat="1" ht="12.75">
      <c r="A128" s="107"/>
      <c r="B128" s="107"/>
      <c r="C128" s="107"/>
      <c r="D128" s="108"/>
      <c r="E128" s="109"/>
      <c r="F128" s="110"/>
      <c r="G128" s="110"/>
      <c r="H128" s="110"/>
      <c r="I128" s="110"/>
      <c r="J128" s="110"/>
      <c r="K128" s="110"/>
      <c r="L128" s="110"/>
      <c r="M128" s="109"/>
      <c r="N128" s="109"/>
      <c r="O128" s="110"/>
      <c r="P128" s="111"/>
      <c r="Q128" s="111"/>
      <c r="R128" s="111"/>
      <c r="S128" s="110"/>
      <c r="T128" s="110"/>
      <c r="U128" s="110"/>
      <c r="V128" s="110"/>
      <c r="W128" s="112"/>
      <c r="X128" s="112"/>
      <c r="Y128" s="112"/>
      <c r="Z128" s="112"/>
      <c r="AA128" s="112"/>
      <c r="AB128" s="112"/>
      <c r="AC128" s="112"/>
      <c r="AD128" s="112"/>
      <c r="AE128" s="370"/>
      <c r="AF128" s="371"/>
      <c r="AG128" s="372"/>
      <c r="AH128" s="193"/>
      <c r="AI128" s="193"/>
      <c r="AJ128" s="193"/>
      <c r="AK128" s="193"/>
      <c r="AM128" s="304"/>
      <c r="AP128" s="401"/>
      <c r="AS128" s="401"/>
      <c r="AU128" s="194"/>
      <c r="AV128" s="194"/>
      <c r="AW128" s="194"/>
      <c r="AX128" s="195"/>
      <c r="AY128" s="196"/>
      <c r="AZ128" s="193"/>
      <c r="BA128" s="193"/>
      <c r="BB128" s="197"/>
      <c r="BC128" s="194"/>
      <c r="BD128" s="198"/>
      <c r="BE128" s="198"/>
      <c r="BF128" s="197"/>
      <c r="BG128" s="194"/>
      <c r="BH128" s="194"/>
      <c r="BI128" s="197"/>
      <c r="BJ128" s="194"/>
      <c r="BK128" s="194"/>
      <c r="BL128" s="194"/>
      <c r="BM128" s="194"/>
      <c r="BN128" s="197"/>
      <c r="BO128" s="196"/>
      <c r="BP128" s="193"/>
      <c r="BQ128" s="197"/>
      <c r="BR128" s="194"/>
      <c r="BS128" s="198"/>
      <c r="BT128" s="198"/>
      <c r="BU128" s="197"/>
      <c r="BV128" s="194"/>
      <c r="BW128" s="194"/>
      <c r="BX128" s="197"/>
      <c r="BY128" s="194"/>
      <c r="BZ128" s="194"/>
      <c r="CA128" s="194"/>
      <c r="CB128" s="194"/>
      <c r="CC128" s="197"/>
      <c r="CD128" s="196"/>
      <c r="CE128" s="193"/>
      <c r="CF128" s="194"/>
      <c r="CG128" s="198"/>
      <c r="CH128" s="201"/>
      <c r="CI128" s="201"/>
      <c r="CJ128" s="200"/>
      <c r="CK128" s="202"/>
      <c r="CL128" s="198"/>
      <c r="CM128" s="198"/>
      <c r="CN128" s="198"/>
      <c r="CO128" s="198"/>
      <c r="CP128" s="198"/>
      <c r="CQ128" s="198"/>
      <c r="CR128" s="198"/>
      <c r="CS128" s="198"/>
      <c r="CT128" s="198"/>
      <c r="CU128" s="198"/>
      <c r="CV128" s="198"/>
      <c r="CW128" s="198"/>
      <c r="CX128" s="198"/>
      <c r="CY128" s="198"/>
      <c r="CZ128" s="200"/>
      <c r="DA128" s="201"/>
      <c r="DB128" s="200"/>
      <c r="DC128" s="193"/>
      <c r="DD128" s="199"/>
      <c r="DE128" s="198"/>
      <c r="DF128" s="397"/>
      <c r="DG128" s="200"/>
      <c r="DH128" s="198"/>
      <c r="DI128" s="488"/>
      <c r="DJ128" s="198"/>
      <c r="DK128" s="198"/>
      <c r="DL128" s="203"/>
      <c r="DM128" s="488"/>
      <c r="DN128" s="198"/>
      <c r="DO128" s="198"/>
      <c r="DP128" s="203"/>
      <c r="DQ128" s="488"/>
      <c r="DR128" s="198"/>
      <c r="DS128" s="198"/>
      <c r="DT128" s="203"/>
      <c r="DU128" s="488"/>
      <c r="DV128" s="198"/>
      <c r="DW128" s="198"/>
      <c r="DX128" s="203"/>
      <c r="DY128" s="488"/>
      <c r="DZ128" s="198"/>
      <c r="EA128" s="198"/>
      <c r="EB128" s="203"/>
      <c r="EC128" s="488"/>
      <c r="ED128" s="198"/>
      <c r="EE128" s="198"/>
      <c r="EF128" s="203"/>
      <c r="EG128" s="488"/>
      <c r="EH128" s="198"/>
      <c r="EI128" s="198"/>
      <c r="EJ128" s="203"/>
      <c r="EK128" s="488"/>
      <c r="EL128" s="198"/>
      <c r="EM128" s="198"/>
      <c r="EN128" s="203"/>
      <c r="EO128" s="488"/>
      <c r="EP128" s="198"/>
      <c r="EQ128" s="198"/>
      <c r="ER128" s="203"/>
      <c r="ES128" s="488"/>
      <c r="ET128" s="198"/>
      <c r="EU128" s="198"/>
      <c r="EV128" s="203"/>
      <c r="EW128" s="200"/>
      <c r="EX128" s="200"/>
      <c r="EY128" s="202"/>
      <c r="EZ128" s="198"/>
      <c r="FA128" s="198"/>
      <c r="FB128" s="204"/>
      <c r="FC128" s="204"/>
      <c r="FD128" s="200"/>
      <c r="FE128" s="200"/>
      <c r="FF128" s="200"/>
      <c r="FG128" s="198"/>
      <c r="FH128" s="200"/>
      <c r="FI128" s="200"/>
      <c r="FJ128" s="200"/>
      <c r="FK128" s="200"/>
      <c r="FL128" s="200"/>
      <c r="FM128" s="205"/>
      <c r="FN128" s="205"/>
      <c r="FO128" s="205"/>
      <c r="FP128" s="205"/>
      <c r="FQ128" s="205"/>
      <c r="FR128" s="205"/>
      <c r="FS128" s="205"/>
      <c r="FT128" s="205"/>
      <c r="FU128" s="205"/>
      <c r="FV128" s="205"/>
      <c r="FW128" s="205"/>
      <c r="FX128" s="205"/>
      <c r="FY128" s="205"/>
      <c r="FZ128" s="205"/>
      <c r="GA128" s="205"/>
      <c r="GB128" s="205"/>
      <c r="GC128" s="205"/>
      <c r="GD128" s="206"/>
      <c r="GE128" s="206"/>
      <c r="GF128" s="206"/>
      <c r="GG128" s="206"/>
      <c r="GH128" s="206"/>
      <c r="GI128" s="206"/>
      <c r="GJ128" s="206"/>
      <c r="GK128" s="206"/>
    </row>
    <row r="129" spans="1:193" s="105" customFormat="1" ht="12.75">
      <c r="A129" s="107"/>
      <c r="B129" s="107"/>
      <c r="C129" s="107"/>
      <c r="D129" s="108"/>
      <c r="E129" s="109"/>
      <c r="F129" s="110"/>
      <c r="G129" s="110"/>
      <c r="H129" s="110"/>
      <c r="I129" s="110"/>
      <c r="J129" s="110"/>
      <c r="K129" s="110"/>
      <c r="L129" s="110"/>
      <c r="M129" s="109"/>
      <c r="N129" s="109"/>
      <c r="O129" s="110"/>
      <c r="P129" s="111"/>
      <c r="Q129" s="111"/>
      <c r="R129" s="111"/>
      <c r="S129" s="110"/>
      <c r="T129" s="110"/>
      <c r="U129" s="110"/>
      <c r="V129" s="110"/>
      <c r="W129" s="112"/>
      <c r="X129" s="112"/>
      <c r="Y129" s="112"/>
      <c r="Z129" s="112"/>
      <c r="AA129" s="112"/>
      <c r="AB129" s="112"/>
      <c r="AC129" s="112"/>
      <c r="AD129" s="112"/>
      <c r="AE129" s="370"/>
      <c r="AF129" s="371"/>
      <c r="AG129" s="372"/>
      <c r="AH129" s="193"/>
      <c r="AI129" s="193"/>
      <c r="AJ129" s="193"/>
      <c r="AK129" s="193"/>
      <c r="AM129" s="304"/>
      <c r="AP129" s="401"/>
      <c r="AS129" s="401"/>
      <c r="AU129" s="194"/>
      <c r="AV129" s="194"/>
      <c r="AW129" s="194"/>
      <c r="AX129" s="195"/>
      <c r="AY129" s="196"/>
      <c r="AZ129" s="193"/>
      <c r="BA129" s="193"/>
      <c r="BB129" s="197"/>
      <c r="BC129" s="194"/>
      <c r="BD129" s="198"/>
      <c r="BE129" s="198"/>
      <c r="BF129" s="197"/>
      <c r="BG129" s="194"/>
      <c r="BH129" s="194"/>
      <c r="BI129" s="197"/>
      <c r="BJ129" s="194"/>
      <c r="BK129" s="194"/>
      <c r="BL129" s="194"/>
      <c r="BM129" s="194"/>
      <c r="BN129" s="197"/>
      <c r="BO129" s="196"/>
      <c r="BP129" s="193"/>
      <c r="BQ129" s="197"/>
      <c r="BR129" s="194"/>
      <c r="BS129" s="198"/>
      <c r="BT129" s="198"/>
      <c r="BU129" s="197"/>
      <c r="BV129" s="194"/>
      <c r="BW129" s="194"/>
      <c r="BX129" s="197"/>
      <c r="BY129" s="194"/>
      <c r="BZ129" s="194"/>
      <c r="CA129" s="194"/>
      <c r="CB129" s="194"/>
      <c r="CC129" s="197"/>
      <c r="CD129" s="196"/>
      <c r="CE129" s="193"/>
      <c r="CF129" s="194"/>
      <c r="CG129" s="198"/>
      <c r="CH129" s="201"/>
      <c r="CI129" s="201"/>
      <c r="CJ129" s="200"/>
      <c r="CK129" s="202"/>
      <c r="CL129" s="198"/>
      <c r="CM129" s="198"/>
      <c r="CN129" s="198"/>
      <c r="CO129" s="198"/>
      <c r="CP129" s="198"/>
      <c r="CQ129" s="198"/>
      <c r="CR129" s="198"/>
      <c r="CS129" s="198"/>
      <c r="CT129" s="198"/>
      <c r="CU129" s="198"/>
      <c r="CV129" s="198"/>
      <c r="CW129" s="198"/>
      <c r="CX129" s="198"/>
      <c r="CY129" s="198"/>
      <c r="CZ129" s="200"/>
      <c r="DA129" s="201"/>
      <c r="DB129" s="200"/>
      <c r="DC129" s="193"/>
      <c r="DD129" s="199"/>
      <c r="DE129" s="198"/>
      <c r="DF129" s="397"/>
      <c r="DG129" s="200"/>
      <c r="DH129" s="198"/>
      <c r="DI129" s="488"/>
      <c r="DJ129" s="198"/>
      <c r="DK129" s="198"/>
      <c r="DL129" s="203"/>
      <c r="DM129" s="488"/>
      <c r="DN129" s="198"/>
      <c r="DO129" s="198"/>
      <c r="DP129" s="203"/>
      <c r="DQ129" s="488"/>
      <c r="DR129" s="198"/>
      <c r="DS129" s="198"/>
      <c r="DT129" s="203"/>
      <c r="DU129" s="488"/>
      <c r="DV129" s="198"/>
      <c r="DW129" s="198"/>
      <c r="DX129" s="203"/>
      <c r="DY129" s="488"/>
      <c r="DZ129" s="198"/>
      <c r="EA129" s="198"/>
      <c r="EB129" s="203"/>
      <c r="EC129" s="488"/>
      <c r="ED129" s="198"/>
      <c r="EE129" s="198"/>
      <c r="EF129" s="203"/>
      <c r="EG129" s="488"/>
      <c r="EH129" s="198"/>
      <c r="EI129" s="198"/>
      <c r="EJ129" s="203"/>
      <c r="EK129" s="488"/>
      <c r="EL129" s="198"/>
      <c r="EM129" s="198"/>
      <c r="EN129" s="203"/>
      <c r="EO129" s="488"/>
      <c r="EP129" s="198"/>
      <c r="EQ129" s="198"/>
      <c r="ER129" s="203"/>
      <c r="ES129" s="488"/>
      <c r="ET129" s="198"/>
      <c r="EU129" s="198"/>
      <c r="EV129" s="203"/>
      <c r="EW129" s="200"/>
      <c r="EX129" s="200"/>
      <c r="EY129" s="202"/>
      <c r="EZ129" s="198"/>
      <c r="FA129" s="198"/>
      <c r="FB129" s="204"/>
      <c r="FC129" s="204"/>
      <c r="FD129" s="200"/>
      <c r="FE129" s="200"/>
      <c r="FF129" s="200"/>
      <c r="FG129" s="198"/>
      <c r="FH129" s="200"/>
      <c r="FI129" s="200"/>
      <c r="FJ129" s="200"/>
      <c r="FK129" s="200"/>
      <c r="FL129" s="200"/>
      <c r="FM129" s="205"/>
      <c r="FN129" s="205"/>
      <c r="FO129" s="205"/>
      <c r="FP129" s="205"/>
      <c r="FQ129" s="205"/>
      <c r="FR129" s="205"/>
      <c r="FS129" s="205"/>
      <c r="FT129" s="205"/>
      <c r="FU129" s="205"/>
      <c r="FV129" s="205"/>
      <c r="FW129" s="205"/>
      <c r="FX129" s="205"/>
      <c r="FY129" s="205"/>
      <c r="FZ129" s="205"/>
      <c r="GA129" s="205"/>
      <c r="GB129" s="205"/>
      <c r="GC129" s="205"/>
      <c r="GD129" s="206"/>
      <c r="GE129" s="206"/>
      <c r="GF129" s="206"/>
      <c r="GG129" s="206"/>
      <c r="GH129" s="206"/>
      <c r="GI129" s="206"/>
      <c r="GJ129" s="206"/>
      <c r="GK129" s="206"/>
    </row>
    <row r="130" spans="1:193" s="105" customFormat="1" ht="12.75">
      <c r="A130" s="107"/>
      <c r="B130" s="107"/>
      <c r="C130" s="107"/>
      <c r="D130" s="108"/>
      <c r="E130" s="109"/>
      <c r="F130" s="110"/>
      <c r="G130" s="110"/>
      <c r="H130" s="110"/>
      <c r="I130" s="110"/>
      <c r="J130" s="110"/>
      <c r="K130" s="110"/>
      <c r="L130" s="110"/>
      <c r="M130" s="109"/>
      <c r="N130" s="109"/>
      <c r="O130" s="110"/>
      <c r="P130" s="111"/>
      <c r="Q130" s="111"/>
      <c r="R130" s="111"/>
      <c r="S130" s="110"/>
      <c r="T130" s="110"/>
      <c r="U130" s="110"/>
      <c r="V130" s="110"/>
      <c r="W130" s="112"/>
      <c r="X130" s="112"/>
      <c r="Y130" s="112"/>
      <c r="Z130" s="112"/>
      <c r="AA130" s="112"/>
      <c r="AB130" s="112"/>
      <c r="AC130" s="112"/>
      <c r="AD130" s="112"/>
      <c r="AE130" s="370"/>
      <c r="AF130" s="371"/>
      <c r="AG130" s="372"/>
      <c r="AH130" s="193"/>
      <c r="AI130" s="193"/>
      <c r="AJ130" s="193"/>
      <c r="AK130" s="193"/>
      <c r="AM130" s="304"/>
      <c r="AP130" s="401"/>
      <c r="AS130" s="401"/>
      <c r="AU130" s="194"/>
      <c r="AV130" s="194"/>
      <c r="AW130" s="194"/>
      <c r="AX130" s="195"/>
      <c r="AY130" s="196"/>
      <c r="AZ130" s="193"/>
      <c r="BA130" s="193"/>
      <c r="BB130" s="197"/>
      <c r="BC130" s="194"/>
      <c r="BD130" s="198"/>
      <c r="BE130" s="198"/>
      <c r="BF130" s="197"/>
      <c r="BG130" s="194"/>
      <c r="BH130" s="194"/>
      <c r="BI130" s="197"/>
      <c r="BJ130" s="194"/>
      <c r="BK130" s="194"/>
      <c r="BL130" s="194"/>
      <c r="BM130" s="194"/>
      <c r="BN130" s="197"/>
      <c r="BO130" s="196"/>
      <c r="BP130" s="193"/>
      <c r="BQ130" s="197"/>
      <c r="BR130" s="194"/>
      <c r="BS130" s="198"/>
      <c r="BT130" s="198"/>
      <c r="BU130" s="197"/>
      <c r="BV130" s="194"/>
      <c r="BW130" s="194"/>
      <c r="BX130" s="197"/>
      <c r="BY130" s="194"/>
      <c r="BZ130" s="194"/>
      <c r="CA130" s="194"/>
      <c r="CB130" s="194"/>
      <c r="CC130" s="197"/>
      <c r="CD130" s="196"/>
      <c r="CE130" s="193"/>
      <c r="CF130" s="194"/>
      <c r="CG130" s="198"/>
      <c r="CH130" s="201"/>
      <c r="CI130" s="201"/>
      <c r="CJ130" s="200"/>
      <c r="CK130" s="202"/>
      <c r="CL130" s="198"/>
      <c r="CM130" s="198"/>
      <c r="CN130" s="198"/>
      <c r="CO130" s="198"/>
      <c r="CP130" s="198"/>
      <c r="CQ130" s="198"/>
      <c r="CR130" s="198"/>
      <c r="CS130" s="198"/>
      <c r="CT130" s="198"/>
      <c r="CU130" s="198"/>
      <c r="CV130" s="198"/>
      <c r="CW130" s="198"/>
      <c r="CX130" s="198"/>
      <c r="CY130" s="198"/>
      <c r="CZ130" s="200"/>
      <c r="DA130" s="201"/>
      <c r="DB130" s="200"/>
      <c r="DC130" s="193"/>
      <c r="DD130" s="199"/>
      <c r="DE130" s="198"/>
      <c r="DF130" s="397"/>
      <c r="DG130" s="200"/>
      <c r="DH130" s="198"/>
      <c r="DI130" s="488"/>
      <c r="DJ130" s="198"/>
      <c r="DK130" s="198"/>
      <c r="DL130" s="203"/>
      <c r="DM130" s="488"/>
      <c r="DN130" s="198"/>
      <c r="DO130" s="198"/>
      <c r="DP130" s="203"/>
      <c r="DQ130" s="488"/>
      <c r="DR130" s="198"/>
      <c r="DS130" s="198"/>
      <c r="DT130" s="203"/>
      <c r="DU130" s="488"/>
      <c r="DV130" s="198"/>
      <c r="DW130" s="198"/>
      <c r="DX130" s="203"/>
      <c r="DY130" s="488"/>
      <c r="DZ130" s="198"/>
      <c r="EA130" s="198"/>
      <c r="EB130" s="203"/>
      <c r="EC130" s="488"/>
      <c r="ED130" s="198"/>
      <c r="EE130" s="198"/>
      <c r="EF130" s="203"/>
      <c r="EG130" s="488"/>
      <c r="EH130" s="198"/>
      <c r="EI130" s="198"/>
      <c r="EJ130" s="203"/>
      <c r="EK130" s="488"/>
      <c r="EL130" s="198"/>
      <c r="EM130" s="198"/>
      <c r="EN130" s="203"/>
      <c r="EO130" s="488"/>
      <c r="EP130" s="198"/>
      <c r="EQ130" s="198"/>
      <c r="ER130" s="203"/>
      <c r="ES130" s="488"/>
      <c r="ET130" s="198"/>
      <c r="EU130" s="198"/>
      <c r="EV130" s="203"/>
      <c r="EW130" s="200"/>
      <c r="EX130" s="200"/>
      <c r="EY130" s="202"/>
      <c r="EZ130" s="198"/>
      <c r="FA130" s="198"/>
      <c r="FB130" s="204"/>
      <c r="FC130" s="204"/>
      <c r="FD130" s="200"/>
      <c r="FE130" s="200"/>
      <c r="FF130" s="200"/>
      <c r="FG130" s="198"/>
      <c r="FH130" s="200"/>
      <c r="FI130" s="200"/>
      <c r="FJ130" s="200"/>
      <c r="FK130" s="200"/>
      <c r="FL130" s="200"/>
      <c r="FM130" s="205"/>
      <c r="FN130" s="205"/>
      <c r="FO130" s="205"/>
      <c r="FP130" s="205"/>
      <c r="FQ130" s="205"/>
      <c r="FR130" s="205"/>
      <c r="FS130" s="205"/>
      <c r="FT130" s="205"/>
      <c r="FU130" s="205"/>
      <c r="FV130" s="205"/>
      <c r="FW130" s="205"/>
      <c r="FX130" s="205"/>
      <c r="FY130" s="205"/>
      <c r="FZ130" s="205"/>
      <c r="GA130" s="205"/>
      <c r="GB130" s="205"/>
      <c r="GC130" s="205"/>
      <c r="GD130" s="206"/>
      <c r="GE130" s="206"/>
      <c r="GF130" s="206"/>
      <c r="GG130" s="206"/>
      <c r="GH130" s="206"/>
      <c r="GI130" s="206"/>
      <c r="GJ130" s="206"/>
      <c r="GK130" s="206"/>
    </row>
    <row r="131" spans="1:193" s="105" customFormat="1" ht="12.75">
      <c r="A131" s="107"/>
      <c r="B131" s="107"/>
      <c r="C131" s="107"/>
      <c r="D131" s="108"/>
      <c r="E131" s="109"/>
      <c r="F131" s="110"/>
      <c r="G131" s="110"/>
      <c r="H131" s="110"/>
      <c r="I131" s="110"/>
      <c r="J131" s="110"/>
      <c r="K131" s="110"/>
      <c r="L131" s="110"/>
      <c r="M131" s="109"/>
      <c r="N131" s="109"/>
      <c r="O131" s="110"/>
      <c r="P131" s="111"/>
      <c r="Q131" s="111"/>
      <c r="R131" s="111"/>
      <c r="S131" s="110"/>
      <c r="T131" s="110"/>
      <c r="U131" s="110"/>
      <c r="V131" s="110"/>
      <c r="W131" s="112"/>
      <c r="X131" s="112"/>
      <c r="Y131" s="112"/>
      <c r="Z131" s="112"/>
      <c r="AA131" s="112"/>
      <c r="AB131" s="112"/>
      <c r="AC131" s="112"/>
      <c r="AD131" s="112"/>
      <c r="AE131" s="370"/>
      <c r="AF131" s="371"/>
      <c r="AG131" s="372"/>
      <c r="AH131" s="193"/>
      <c r="AI131" s="193"/>
      <c r="AJ131" s="193"/>
      <c r="AK131" s="193"/>
      <c r="AM131" s="304"/>
      <c r="AP131" s="401"/>
      <c r="AS131" s="401"/>
      <c r="AU131" s="194"/>
      <c r="AV131" s="194"/>
      <c r="AW131" s="194"/>
      <c r="AX131" s="195"/>
      <c r="AY131" s="196"/>
      <c r="AZ131" s="193"/>
      <c r="BA131" s="193"/>
      <c r="BB131" s="197"/>
      <c r="BC131" s="194"/>
      <c r="BD131" s="198"/>
      <c r="BE131" s="198"/>
      <c r="BF131" s="197"/>
      <c r="BG131" s="194"/>
      <c r="BH131" s="194"/>
      <c r="BI131" s="197"/>
      <c r="BJ131" s="194"/>
      <c r="BK131" s="194"/>
      <c r="BL131" s="194"/>
      <c r="BM131" s="194"/>
      <c r="BN131" s="197"/>
      <c r="BO131" s="196"/>
      <c r="BP131" s="193"/>
      <c r="BQ131" s="197"/>
      <c r="BR131" s="194"/>
      <c r="BS131" s="198"/>
      <c r="BT131" s="198"/>
      <c r="BU131" s="197"/>
      <c r="BV131" s="194"/>
      <c r="BW131" s="194"/>
      <c r="BX131" s="197"/>
      <c r="BY131" s="194"/>
      <c r="BZ131" s="194"/>
      <c r="CA131" s="194"/>
      <c r="CB131" s="194"/>
      <c r="CC131" s="197"/>
      <c r="CD131" s="196"/>
      <c r="CE131" s="193"/>
      <c r="CF131" s="194"/>
      <c r="CG131" s="198"/>
      <c r="CH131" s="201"/>
      <c r="CI131" s="201"/>
      <c r="CJ131" s="200"/>
      <c r="CK131" s="202"/>
      <c r="CL131" s="198"/>
      <c r="CM131" s="198"/>
      <c r="CN131" s="198"/>
      <c r="CO131" s="198"/>
      <c r="CP131" s="198"/>
      <c r="CQ131" s="198"/>
      <c r="CR131" s="198"/>
      <c r="CS131" s="198"/>
      <c r="CT131" s="198"/>
      <c r="CU131" s="198"/>
      <c r="CV131" s="198"/>
      <c r="CW131" s="198"/>
      <c r="CX131" s="198"/>
      <c r="CY131" s="198"/>
      <c r="CZ131" s="200"/>
      <c r="DA131" s="201"/>
      <c r="DB131" s="200"/>
      <c r="DC131" s="193"/>
      <c r="DD131" s="199"/>
      <c r="DE131" s="198"/>
      <c r="DF131" s="397"/>
      <c r="DG131" s="200"/>
      <c r="DH131" s="198"/>
      <c r="DI131" s="488"/>
      <c r="DJ131" s="198"/>
      <c r="DK131" s="198"/>
      <c r="DL131" s="203"/>
      <c r="DM131" s="488"/>
      <c r="DN131" s="198"/>
      <c r="DO131" s="198"/>
      <c r="DP131" s="203"/>
      <c r="DQ131" s="488"/>
      <c r="DR131" s="198"/>
      <c r="DS131" s="198"/>
      <c r="DT131" s="203"/>
      <c r="DU131" s="488"/>
      <c r="DV131" s="198"/>
      <c r="DW131" s="198"/>
      <c r="DX131" s="203"/>
      <c r="DY131" s="488"/>
      <c r="DZ131" s="198"/>
      <c r="EA131" s="198"/>
      <c r="EB131" s="203"/>
      <c r="EC131" s="488"/>
      <c r="ED131" s="198"/>
      <c r="EE131" s="198"/>
      <c r="EF131" s="203"/>
      <c r="EG131" s="488"/>
      <c r="EH131" s="198"/>
      <c r="EI131" s="198"/>
      <c r="EJ131" s="203"/>
      <c r="EK131" s="488"/>
      <c r="EL131" s="198"/>
      <c r="EM131" s="198"/>
      <c r="EN131" s="203"/>
      <c r="EO131" s="488"/>
      <c r="EP131" s="198"/>
      <c r="EQ131" s="198"/>
      <c r="ER131" s="203"/>
      <c r="ES131" s="488"/>
      <c r="ET131" s="198"/>
      <c r="EU131" s="198"/>
      <c r="EV131" s="203"/>
      <c r="EW131" s="200"/>
      <c r="EX131" s="200"/>
      <c r="EY131" s="202"/>
      <c r="EZ131" s="198"/>
      <c r="FA131" s="198"/>
      <c r="FB131" s="204"/>
      <c r="FC131" s="204"/>
      <c r="FD131" s="200"/>
      <c r="FE131" s="200"/>
      <c r="FF131" s="200"/>
      <c r="FG131" s="198"/>
      <c r="FH131" s="200"/>
      <c r="FI131" s="200"/>
      <c r="FJ131" s="200"/>
      <c r="FK131" s="200"/>
      <c r="FL131" s="200"/>
      <c r="FM131" s="205"/>
      <c r="FN131" s="205"/>
      <c r="FO131" s="205"/>
      <c r="FP131" s="205"/>
      <c r="FQ131" s="205"/>
      <c r="FR131" s="205"/>
      <c r="FS131" s="205"/>
      <c r="FT131" s="205"/>
      <c r="FU131" s="205"/>
      <c r="FV131" s="205"/>
      <c r="FW131" s="205"/>
      <c r="FX131" s="205"/>
      <c r="FY131" s="205"/>
      <c r="FZ131" s="205"/>
      <c r="GA131" s="205"/>
      <c r="GB131" s="205"/>
      <c r="GC131" s="205"/>
      <c r="GD131" s="206"/>
      <c r="GE131" s="206"/>
      <c r="GF131" s="206"/>
      <c r="GG131" s="206"/>
      <c r="GH131" s="206"/>
      <c r="GI131" s="206"/>
      <c r="GJ131" s="206"/>
      <c r="GK131" s="206"/>
    </row>
    <row r="132" spans="1:193" s="105" customFormat="1" ht="12.75">
      <c r="A132" s="107"/>
      <c r="B132" s="107"/>
      <c r="C132" s="107"/>
      <c r="D132" s="108"/>
      <c r="E132" s="109"/>
      <c r="F132" s="110"/>
      <c r="G132" s="110"/>
      <c r="H132" s="110"/>
      <c r="I132" s="110"/>
      <c r="J132" s="110"/>
      <c r="K132" s="110"/>
      <c r="L132" s="110"/>
      <c r="M132" s="109"/>
      <c r="N132" s="109"/>
      <c r="O132" s="110"/>
      <c r="P132" s="111"/>
      <c r="Q132" s="111"/>
      <c r="R132" s="111"/>
      <c r="S132" s="110"/>
      <c r="T132" s="110"/>
      <c r="U132" s="110"/>
      <c r="V132" s="110"/>
      <c r="W132" s="112"/>
      <c r="X132" s="112"/>
      <c r="Y132" s="112"/>
      <c r="Z132" s="112"/>
      <c r="AA132" s="112"/>
      <c r="AB132" s="112"/>
      <c r="AC132" s="112"/>
      <c r="AD132" s="112"/>
      <c r="AE132" s="370"/>
      <c r="AF132" s="371"/>
      <c r="AG132" s="372"/>
      <c r="AH132" s="193"/>
      <c r="AI132" s="193"/>
      <c r="AJ132" s="193"/>
      <c r="AK132" s="193"/>
      <c r="AM132" s="304"/>
      <c r="AP132" s="401"/>
      <c r="AS132" s="401"/>
      <c r="AU132" s="194"/>
      <c r="AV132" s="194"/>
      <c r="AW132" s="194"/>
      <c r="AX132" s="195"/>
      <c r="AY132" s="196"/>
      <c r="AZ132" s="193"/>
      <c r="BA132" s="193"/>
      <c r="BB132" s="197"/>
      <c r="BC132" s="194"/>
      <c r="BD132" s="198"/>
      <c r="BE132" s="198"/>
      <c r="BF132" s="197"/>
      <c r="BG132" s="194"/>
      <c r="BH132" s="194"/>
      <c r="BI132" s="197"/>
      <c r="BJ132" s="194"/>
      <c r="BK132" s="194"/>
      <c r="BL132" s="194"/>
      <c r="BM132" s="194"/>
      <c r="BN132" s="197"/>
      <c r="BO132" s="196"/>
      <c r="BP132" s="193"/>
      <c r="BQ132" s="197"/>
      <c r="BR132" s="194"/>
      <c r="BS132" s="198"/>
      <c r="BT132" s="198"/>
      <c r="BU132" s="197"/>
      <c r="BV132" s="194"/>
      <c r="BW132" s="194"/>
      <c r="BX132" s="197"/>
      <c r="BY132" s="194"/>
      <c r="BZ132" s="194"/>
      <c r="CA132" s="194"/>
      <c r="CB132" s="194"/>
      <c r="CC132" s="197"/>
      <c r="CD132" s="196"/>
      <c r="CE132" s="193"/>
      <c r="CF132" s="194"/>
      <c r="CG132" s="198"/>
      <c r="CH132" s="201"/>
      <c r="CI132" s="201"/>
      <c r="CJ132" s="200"/>
      <c r="CK132" s="202"/>
      <c r="CL132" s="198"/>
      <c r="CM132" s="198"/>
      <c r="CN132" s="198"/>
      <c r="CO132" s="198"/>
      <c r="CP132" s="198"/>
      <c r="CQ132" s="198"/>
      <c r="CR132" s="198"/>
      <c r="CS132" s="198"/>
      <c r="CT132" s="198"/>
      <c r="CU132" s="198"/>
      <c r="CV132" s="198"/>
      <c r="CW132" s="198"/>
      <c r="CX132" s="198"/>
      <c r="CY132" s="198"/>
      <c r="CZ132" s="200"/>
      <c r="DA132" s="201"/>
      <c r="DB132" s="200"/>
      <c r="DC132" s="193"/>
      <c r="DD132" s="199"/>
      <c r="DE132" s="198"/>
      <c r="DF132" s="397"/>
      <c r="DG132" s="200"/>
      <c r="DH132" s="198"/>
      <c r="DI132" s="488"/>
      <c r="DJ132" s="198"/>
      <c r="DK132" s="198"/>
      <c r="DL132" s="203"/>
      <c r="DM132" s="488"/>
      <c r="DN132" s="198"/>
      <c r="DO132" s="198"/>
      <c r="DP132" s="203"/>
      <c r="DQ132" s="488"/>
      <c r="DR132" s="198"/>
      <c r="DS132" s="198"/>
      <c r="DT132" s="203"/>
      <c r="DU132" s="488"/>
      <c r="DV132" s="198"/>
      <c r="DW132" s="198"/>
      <c r="DX132" s="203"/>
      <c r="DY132" s="488"/>
      <c r="DZ132" s="198"/>
      <c r="EA132" s="198"/>
      <c r="EB132" s="203"/>
      <c r="EC132" s="488"/>
      <c r="ED132" s="198"/>
      <c r="EE132" s="198"/>
      <c r="EF132" s="203"/>
      <c r="EG132" s="488"/>
      <c r="EH132" s="198"/>
      <c r="EI132" s="198"/>
      <c r="EJ132" s="203"/>
      <c r="EK132" s="488"/>
      <c r="EL132" s="198"/>
      <c r="EM132" s="198"/>
      <c r="EN132" s="203"/>
      <c r="EO132" s="488"/>
      <c r="EP132" s="198"/>
      <c r="EQ132" s="198"/>
      <c r="ER132" s="203"/>
      <c r="ES132" s="488"/>
      <c r="ET132" s="198"/>
      <c r="EU132" s="198"/>
      <c r="EV132" s="203"/>
      <c r="EW132" s="200"/>
      <c r="EX132" s="200"/>
      <c r="EY132" s="202"/>
      <c r="EZ132" s="198"/>
      <c r="FA132" s="198"/>
      <c r="FB132" s="204"/>
      <c r="FC132" s="204"/>
      <c r="FD132" s="200"/>
      <c r="FE132" s="200"/>
      <c r="FF132" s="200"/>
      <c r="FG132" s="198"/>
      <c r="FH132" s="200"/>
      <c r="FI132" s="200"/>
      <c r="FJ132" s="200"/>
      <c r="FK132" s="200"/>
      <c r="FL132" s="200"/>
      <c r="FM132" s="205"/>
      <c r="FN132" s="205"/>
      <c r="FO132" s="205"/>
      <c r="FP132" s="205"/>
      <c r="FQ132" s="205"/>
      <c r="FR132" s="205"/>
      <c r="FS132" s="205"/>
      <c r="FT132" s="205"/>
      <c r="FU132" s="205"/>
      <c r="FV132" s="205"/>
      <c r="FW132" s="205"/>
      <c r="FX132" s="205"/>
      <c r="FY132" s="205"/>
      <c r="FZ132" s="205"/>
      <c r="GA132" s="205"/>
      <c r="GB132" s="205"/>
      <c r="GC132" s="205"/>
      <c r="GD132" s="206"/>
      <c r="GE132" s="206"/>
      <c r="GF132" s="206"/>
      <c r="GG132" s="206"/>
      <c r="GH132" s="206"/>
      <c r="GI132" s="206"/>
      <c r="GJ132" s="206"/>
      <c r="GK132" s="206"/>
    </row>
    <row r="133" spans="1:193" s="105" customFormat="1" ht="12.75">
      <c r="A133" s="107"/>
      <c r="B133" s="107"/>
      <c r="C133" s="107"/>
      <c r="D133" s="108"/>
      <c r="E133" s="109"/>
      <c r="F133" s="110"/>
      <c r="G133" s="110"/>
      <c r="H133" s="110"/>
      <c r="I133" s="110"/>
      <c r="J133" s="110"/>
      <c r="K133" s="110"/>
      <c r="L133" s="110"/>
      <c r="M133" s="109"/>
      <c r="N133" s="109"/>
      <c r="O133" s="110"/>
      <c r="P133" s="111"/>
      <c r="Q133" s="111"/>
      <c r="R133" s="111"/>
      <c r="S133" s="110"/>
      <c r="T133" s="110"/>
      <c r="U133" s="110"/>
      <c r="V133" s="110"/>
      <c r="W133" s="112"/>
      <c r="X133" s="112"/>
      <c r="Y133" s="112"/>
      <c r="Z133" s="112"/>
      <c r="AA133" s="112"/>
      <c r="AB133" s="112"/>
      <c r="AC133" s="112"/>
      <c r="AD133" s="112"/>
      <c r="AE133" s="370"/>
      <c r="AF133" s="371"/>
      <c r="AG133" s="372"/>
      <c r="AH133" s="193"/>
      <c r="AI133" s="193"/>
      <c r="AJ133" s="193"/>
      <c r="AK133" s="193"/>
      <c r="AM133" s="304"/>
      <c r="AP133" s="401"/>
      <c r="AS133" s="401"/>
      <c r="AU133" s="194"/>
      <c r="AV133" s="194"/>
      <c r="AW133" s="194"/>
      <c r="AX133" s="195"/>
      <c r="AY133" s="196"/>
      <c r="AZ133" s="193"/>
      <c r="BA133" s="193"/>
      <c r="BB133" s="197"/>
      <c r="BC133" s="194"/>
      <c r="BD133" s="198"/>
      <c r="BE133" s="198"/>
      <c r="BF133" s="197"/>
      <c r="BG133" s="194"/>
      <c r="BH133" s="194"/>
      <c r="BI133" s="197"/>
      <c r="BJ133" s="194"/>
      <c r="BK133" s="194"/>
      <c r="BL133" s="194"/>
      <c r="BM133" s="194"/>
      <c r="BN133" s="197"/>
      <c r="BO133" s="196"/>
      <c r="BP133" s="193"/>
      <c r="BQ133" s="197"/>
      <c r="BR133" s="194"/>
      <c r="BS133" s="198"/>
      <c r="BT133" s="198"/>
      <c r="BU133" s="197"/>
      <c r="BV133" s="194"/>
      <c r="BW133" s="194"/>
      <c r="BX133" s="197"/>
      <c r="BY133" s="194"/>
      <c r="BZ133" s="194"/>
      <c r="CA133" s="194"/>
      <c r="CB133" s="194"/>
      <c r="CC133" s="197"/>
      <c r="CD133" s="196"/>
      <c r="CE133" s="193"/>
      <c r="CF133" s="194"/>
      <c r="CG133" s="198"/>
      <c r="CH133" s="201"/>
      <c r="CI133" s="201"/>
      <c r="CJ133" s="200"/>
      <c r="CK133" s="202"/>
      <c r="CL133" s="198"/>
      <c r="CM133" s="198"/>
      <c r="CN133" s="198"/>
      <c r="CO133" s="198"/>
      <c r="CP133" s="198"/>
      <c r="CQ133" s="198"/>
      <c r="CR133" s="198"/>
      <c r="CS133" s="198"/>
      <c r="CT133" s="198"/>
      <c r="CU133" s="198"/>
      <c r="CV133" s="198"/>
      <c r="CW133" s="198"/>
      <c r="CX133" s="198"/>
      <c r="CY133" s="198"/>
      <c r="CZ133" s="200"/>
      <c r="DA133" s="201"/>
      <c r="DB133" s="200"/>
      <c r="DC133" s="193"/>
      <c r="DD133" s="199"/>
      <c r="DE133" s="198"/>
      <c r="DF133" s="397"/>
      <c r="DG133" s="200"/>
      <c r="DH133" s="198"/>
      <c r="DI133" s="488"/>
      <c r="DJ133" s="198"/>
      <c r="DK133" s="198"/>
      <c r="DL133" s="203"/>
      <c r="DM133" s="488"/>
      <c r="DN133" s="198"/>
      <c r="DO133" s="198"/>
      <c r="DP133" s="203"/>
      <c r="DQ133" s="488"/>
      <c r="DR133" s="198"/>
      <c r="DS133" s="198"/>
      <c r="DT133" s="203"/>
      <c r="DU133" s="488"/>
      <c r="DV133" s="198"/>
      <c r="DW133" s="198"/>
      <c r="DX133" s="203"/>
      <c r="DY133" s="488"/>
      <c r="DZ133" s="198"/>
      <c r="EA133" s="198"/>
      <c r="EB133" s="203"/>
      <c r="EC133" s="488"/>
      <c r="ED133" s="198"/>
      <c r="EE133" s="198"/>
      <c r="EF133" s="203"/>
      <c r="EG133" s="488"/>
      <c r="EH133" s="198"/>
      <c r="EI133" s="198"/>
      <c r="EJ133" s="203"/>
      <c r="EK133" s="488"/>
      <c r="EL133" s="198"/>
      <c r="EM133" s="198"/>
      <c r="EN133" s="203"/>
      <c r="EO133" s="488"/>
      <c r="EP133" s="198"/>
      <c r="EQ133" s="198"/>
      <c r="ER133" s="203"/>
      <c r="ES133" s="488"/>
      <c r="ET133" s="198"/>
      <c r="EU133" s="198"/>
      <c r="EV133" s="203"/>
      <c r="EW133" s="200"/>
      <c r="EX133" s="200"/>
      <c r="EY133" s="202"/>
      <c r="EZ133" s="198"/>
      <c r="FA133" s="198"/>
      <c r="FB133" s="204"/>
      <c r="FC133" s="204"/>
      <c r="FD133" s="200"/>
      <c r="FE133" s="200"/>
      <c r="FF133" s="200"/>
      <c r="FG133" s="198"/>
      <c r="FH133" s="200"/>
      <c r="FI133" s="200"/>
      <c r="FJ133" s="200"/>
      <c r="FK133" s="200"/>
      <c r="FL133" s="200"/>
      <c r="FM133" s="205"/>
      <c r="FN133" s="205"/>
      <c r="FO133" s="205"/>
      <c r="FP133" s="205"/>
      <c r="FQ133" s="205"/>
      <c r="FR133" s="205"/>
      <c r="FS133" s="205"/>
      <c r="FT133" s="205"/>
      <c r="FU133" s="205"/>
      <c r="FV133" s="205"/>
      <c r="FW133" s="205"/>
      <c r="FX133" s="205"/>
      <c r="FY133" s="205"/>
      <c r="FZ133" s="205"/>
      <c r="GA133" s="205"/>
      <c r="GB133" s="205"/>
      <c r="GC133" s="205"/>
      <c r="GD133" s="206"/>
      <c r="GE133" s="206"/>
      <c r="GF133" s="206"/>
      <c r="GG133" s="206"/>
      <c r="GH133" s="206"/>
      <c r="GI133" s="206"/>
      <c r="GJ133" s="206"/>
      <c r="GK133" s="206"/>
    </row>
    <row r="134" spans="1:193" s="105" customFormat="1" ht="12.75">
      <c r="A134" s="107"/>
      <c r="B134" s="107"/>
      <c r="C134" s="107"/>
      <c r="D134" s="108"/>
      <c r="E134" s="109"/>
      <c r="F134" s="110"/>
      <c r="G134" s="110"/>
      <c r="H134" s="110"/>
      <c r="I134" s="110"/>
      <c r="J134" s="110"/>
      <c r="K134" s="110"/>
      <c r="L134" s="110"/>
      <c r="M134" s="109"/>
      <c r="N134" s="109"/>
      <c r="O134" s="110"/>
      <c r="P134" s="111"/>
      <c r="Q134" s="111"/>
      <c r="R134" s="111"/>
      <c r="S134" s="110"/>
      <c r="T134" s="110"/>
      <c r="U134" s="110"/>
      <c r="V134" s="110"/>
      <c r="W134" s="112"/>
      <c r="X134" s="112"/>
      <c r="Y134" s="112"/>
      <c r="Z134" s="112"/>
      <c r="AA134" s="112"/>
      <c r="AB134" s="112"/>
      <c r="AC134" s="112"/>
      <c r="AD134" s="112"/>
      <c r="AE134" s="370"/>
      <c r="AF134" s="371"/>
      <c r="AG134" s="372"/>
      <c r="AH134" s="193"/>
      <c r="AI134" s="193"/>
      <c r="AJ134" s="193"/>
      <c r="AK134" s="193"/>
      <c r="AM134" s="304"/>
      <c r="AP134" s="401"/>
      <c r="AS134" s="401"/>
      <c r="AU134" s="194"/>
      <c r="AV134" s="194"/>
      <c r="AW134" s="194"/>
      <c r="AX134" s="195"/>
      <c r="AY134" s="196"/>
      <c r="AZ134" s="193"/>
      <c r="BA134" s="193"/>
      <c r="BB134" s="197"/>
      <c r="BC134" s="194"/>
      <c r="BD134" s="198"/>
      <c r="BE134" s="198"/>
      <c r="BF134" s="197"/>
      <c r="BG134" s="194"/>
      <c r="BH134" s="194"/>
      <c r="BI134" s="197"/>
      <c r="BJ134" s="194"/>
      <c r="BK134" s="194"/>
      <c r="BL134" s="194"/>
      <c r="BM134" s="194"/>
      <c r="BN134" s="197"/>
      <c r="BO134" s="196"/>
      <c r="BP134" s="193"/>
      <c r="BQ134" s="197"/>
      <c r="BR134" s="194"/>
      <c r="BS134" s="198"/>
      <c r="BT134" s="198"/>
      <c r="BU134" s="197"/>
      <c r="BV134" s="194"/>
      <c r="BW134" s="194"/>
      <c r="BX134" s="197"/>
      <c r="BY134" s="194"/>
      <c r="BZ134" s="194"/>
      <c r="CA134" s="194"/>
      <c r="CB134" s="194"/>
      <c r="CC134" s="197"/>
      <c r="CD134" s="196"/>
      <c r="CE134" s="193"/>
      <c r="CF134" s="194"/>
      <c r="CG134" s="198"/>
      <c r="CH134" s="201"/>
      <c r="CI134" s="201"/>
      <c r="CJ134" s="200"/>
      <c r="CK134" s="202"/>
      <c r="CL134" s="198"/>
      <c r="CM134" s="198"/>
      <c r="CN134" s="198"/>
      <c r="CO134" s="198"/>
      <c r="CP134" s="198"/>
      <c r="CQ134" s="198"/>
      <c r="CR134" s="198"/>
      <c r="CS134" s="198"/>
      <c r="CT134" s="198"/>
      <c r="CU134" s="198"/>
      <c r="CV134" s="198"/>
      <c r="CW134" s="198"/>
      <c r="CX134" s="198"/>
      <c r="CY134" s="198"/>
      <c r="CZ134" s="200"/>
      <c r="DA134" s="201"/>
      <c r="DB134" s="200"/>
      <c r="DC134" s="193"/>
      <c r="DD134" s="199"/>
      <c r="DE134" s="198"/>
      <c r="DF134" s="397"/>
      <c r="DG134" s="200"/>
      <c r="DH134" s="198"/>
      <c r="DI134" s="488"/>
      <c r="DJ134" s="198"/>
      <c r="DK134" s="198"/>
      <c r="DL134" s="203"/>
      <c r="DM134" s="488"/>
      <c r="DN134" s="198"/>
      <c r="DO134" s="198"/>
      <c r="DP134" s="203"/>
      <c r="DQ134" s="488"/>
      <c r="DR134" s="198"/>
      <c r="DS134" s="198"/>
      <c r="DT134" s="203"/>
      <c r="DU134" s="488"/>
      <c r="DV134" s="198"/>
      <c r="DW134" s="198"/>
      <c r="DX134" s="203"/>
      <c r="DY134" s="488"/>
      <c r="DZ134" s="198"/>
      <c r="EA134" s="198"/>
      <c r="EB134" s="203"/>
      <c r="EC134" s="488"/>
      <c r="ED134" s="198"/>
      <c r="EE134" s="198"/>
      <c r="EF134" s="203"/>
      <c r="EG134" s="488"/>
      <c r="EH134" s="198"/>
      <c r="EI134" s="198"/>
      <c r="EJ134" s="203"/>
      <c r="EK134" s="488"/>
      <c r="EL134" s="198"/>
      <c r="EM134" s="198"/>
      <c r="EN134" s="203"/>
      <c r="EO134" s="488"/>
      <c r="EP134" s="198"/>
      <c r="EQ134" s="198"/>
      <c r="ER134" s="203"/>
      <c r="ES134" s="488"/>
      <c r="ET134" s="198"/>
      <c r="EU134" s="198"/>
      <c r="EV134" s="203"/>
      <c r="EW134" s="200"/>
      <c r="EX134" s="200"/>
      <c r="EY134" s="202"/>
      <c r="EZ134" s="198"/>
      <c r="FA134" s="198"/>
      <c r="FB134" s="204"/>
      <c r="FC134" s="204"/>
      <c r="FD134" s="200"/>
      <c r="FE134" s="200"/>
      <c r="FF134" s="200"/>
      <c r="FG134" s="198"/>
      <c r="FH134" s="200"/>
      <c r="FI134" s="200"/>
      <c r="FJ134" s="200"/>
      <c r="FK134" s="200"/>
      <c r="FL134" s="200"/>
      <c r="FM134" s="205"/>
      <c r="FN134" s="205"/>
      <c r="FO134" s="205"/>
      <c r="FP134" s="205"/>
      <c r="FQ134" s="205"/>
      <c r="FR134" s="205"/>
      <c r="FS134" s="205"/>
      <c r="FT134" s="205"/>
      <c r="FU134" s="205"/>
      <c r="FV134" s="205"/>
      <c r="FW134" s="205"/>
      <c r="FX134" s="205"/>
      <c r="FY134" s="205"/>
      <c r="FZ134" s="205"/>
      <c r="GA134" s="205"/>
      <c r="GB134" s="205"/>
      <c r="GC134" s="205"/>
      <c r="GD134" s="206"/>
      <c r="GE134" s="206"/>
      <c r="GF134" s="206"/>
      <c r="GG134" s="206"/>
      <c r="GH134" s="206"/>
      <c r="GI134" s="206"/>
      <c r="GJ134" s="206"/>
      <c r="GK134" s="206"/>
    </row>
    <row r="135" spans="1:193" s="105" customFormat="1" ht="12.75">
      <c r="A135" s="107"/>
      <c r="B135" s="107"/>
      <c r="C135" s="107"/>
      <c r="D135" s="108"/>
      <c r="E135" s="109"/>
      <c r="F135" s="110"/>
      <c r="G135" s="110"/>
      <c r="H135" s="110"/>
      <c r="I135" s="110"/>
      <c r="J135" s="110"/>
      <c r="K135" s="110"/>
      <c r="L135" s="110"/>
      <c r="M135" s="109"/>
      <c r="N135" s="109"/>
      <c r="O135" s="110"/>
      <c r="P135" s="111"/>
      <c r="Q135" s="111"/>
      <c r="R135" s="111"/>
      <c r="S135" s="110"/>
      <c r="T135" s="110"/>
      <c r="U135" s="110"/>
      <c r="V135" s="110"/>
      <c r="W135" s="112"/>
      <c r="X135" s="112"/>
      <c r="Y135" s="112"/>
      <c r="Z135" s="112"/>
      <c r="AA135" s="112"/>
      <c r="AB135" s="112"/>
      <c r="AC135" s="112"/>
      <c r="AD135" s="112"/>
      <c r="AE135" s="370"/>
      <c r="AF135" s="371"/>
      <c r="AG135" s="372"/>
      <c r="AH135" s="193"/>
      <c r="AI135" s="193"/>
      <c r="AJ135" s="193"/>
      <c r="AK135" s="193"/>
      <c r="AM135" s="304"/>
      <c r="AP135" s="401"/>
      <c r="AS135" s="401"/>
      <c r="AU135" s="194"/>
      <c r="AV135" s="194"/>
      <c r="AW135" s="194"/>
      <c r="AX135" s="195"/>
      <c r="AY135" s="196"/>
      <c r="AZ135" s="193"/>
      <c r="BA135" s="193"/>
      <c r="BB135" s="197"/>
      <c r="BC135" s="194"/>
      <c r="BD135" s="198"/>
      <c r="BE135" s="198"/>
      <c r="BF135" s="197"/>
      <c r="BG135" s="194"/>
      <c r="BH135" s="194"/>
      <c r="BI135" s="197"/>
      <c r="BJ135" s="194"/>
      <c r="BK135" s="194"/>
      <c r="BL135" s="194"/>
      <c r="BM135" s="194"/>
      <c r="BN135" s="197"/>
      <c r="BO135" s="196"/>
      <c r="BP135" s="193"/>
      <c r="BQ135" s="197"/>
      <c r="BR135" s="194"/>
      <c r="BS135" s="198"/>
      <c r="BT135" s="198"/>
      <c r="BU135" s="197"/>
      <c r="BV135" s="194"/>
      <c r="BW135" s="194"/>
      <c r="BX135" s="197"/>
      <c r="BY135" s="194"/>
      <c r="BZ135" s="194"/>
      <c r="CA135" s="194"/>
      <c r="CB135" s="194"/>
      <c r="CC135" s="197"/>
      <c r="CD135" s="196"/>
      <c r="CE135" s="193"/>
      <c r="CF135" s="194"/>
      <c r="CG135" s="198"/>
      <c r="CH135" s="201"/>
      <c r="CI135" s="201"/>
      <c r="CJ135" s="200"/>
      <c r="CK135" s="202"/>
      <c r="CL135" s="198"/>
      <c r="CM135" s="198"/>
      <c r="CN135" s="198"/>
      <c r="CO135" s="198"/>
      <c r="CP135" s="198"/>
      <c r="CQ135" s="198"/>
      <c r="CR135" s="198"/>
      <c r="CS135" s="198"/>
      <c r="CT135" s="198"/>
      <c r="CU135" s="198"/>
      <c r="CV135" s="198"/>
      <c r="CW135" s="198"/>
      <c r="CX135" s="198"/>
      <c r="CY135" s="198"/>
      <c r="CZ135" s="200"/>
      <c r="DA135" s="201"/>
      <c r="DB135" s="200"/>
      <c r="DC135" s="193"/>
      <c r="DD135" s="199"/>
      <c r="DE135" s="198"/>
      <c r="DF135" s="397"/>
      <c r="DG135" s="200"/>
      <c r="DH135" s="198"/>
      <c r="DI135" s="488"/>
      <c r="DJ135" s="198"/>
      <c r="DK135" s="198"/>
      <c r="DL135" s="203"/>
      <c r="DM135" s="488"/>
      <c r="DN135" s="198"/>
      <c r="DO135" s="198"/>
      <c r="DP135" s="203"/>
      <c r="DQ135" s="488"/>
      <c r="DR135" s="198"/>
      <c r="DS135" s="198"/>
      <c r="DT135" s="203"/>
      <c r="DU135" s="488"/>
      <c r="DV135" s="198"/>
      <c r="DW135" s="198"/>
      <c r="DX135" s="203"/>
      <c r="DY135" s="488"/>
      <c r="DZ135" s="198"/>
      <c r="EA135" s="198"/>
      <c r="EB135" s="203"/>
      <c r="EC135" s="488"/>
      <c r="ED135" s="198"/>
      <c r="EE135" s="198"/>
      <c r="EF135" s="203"/>
      <c r="EG135" s="488"/>
      <c r="EH135" s="198"/>
      <c r="EI135" s="198"/>
      <c r="EJ135" s="203"/>
      <c r="EK135" s="488"/>
      <c r="EL135" s="198"/>
      <c r="EM135" s="198"/>
      <c r="EN135" s="203"/>
      <c r="EO135" s="488"/>
      <c r="EP135" s="198"/>
      <c r="EQ135" s="198"/>
      <c r="ER135" s="203"/>
      <c r="ES135" s="488"/>
      <c r="ET135" s="198"/>
      <c r="EU135" s="198"/>
      <c r="EV135" s="203"/>
      <c r="EW135" s="200"/>
      <c r="EX135" s="200"/>
      <c r="EY135" s="202"/>
      <c r="EZ135" s="198"/>
      <c r="FA135" s="198"/>
      <c r="FB135" s="204"/>
      <c r="FC135" s="204"/>
      <c r="FD135" s="200"/>
      <c r="FE135" s="200"/>
      <c r="FF135" s="200"/>
      <c r="FG135" s="198"/>
      <c r="FH135" s="200"/>
      <c r="FI135" s="200"/>
      <c r="FJ135" s="200"/>
      <c r="FK135" s="200"/>
      <c r="FL135" s="200"/>
      <c r="FM135" s="205"/>
      <c r="FN135" s="205"/>
      <c r="FO135" s="205"/>
      <c r="FP135" s="205"/>
      <c r="FQ135" s="205"/>
      <c r="FR135" s="205"/>
      <c r="FS135" s="205"/>
      <c r="FT135" s="205"/>
      <c r="FU135" s="205"/>
      <c r="FV135" s="205"/>
      <c r="FW135" s="205"/>
      <c r="FX135" s="205"/>
      <c r="FY135" s="205"/>
      <c r="FZ135" s="205"/>
      <c r="GA135" s="205"/>
      <c r="GB135" s="205"/>
      <c r="GC135" s="205"/>
      <c r="GD135" s="206"/>
      <c r="GE135" s="206"/>
      <c r="GF135" s="206"/>
      <c r="GG135" s="206"/>
      <c r="GH135" s="206"/>
      <c r="GI135" s="206"/>
      <c r="GJ135" s="206"/>
      <c r="GK135" s="206"/>
    </row>
    <row r="136" spans="1:193" s="105" customFormat="1" ht="12.75">
      <c r="A136" s="107"/>
      <c r="B136" s="107"/>
      <c r="C136" s="107"/>
      <c r="D136" s="108"/>
      <c r="E136" s="109"/>
      <c r="F136" s="110"/>
      <c r="G136" s="110"/>
      <c r="H136" s="110"/>
      <c r="I136" s="110"/>
      <c r="J136" s="110"/>
      <c r="K136" s="110"/>
      <c r="L136" s="110"/>
      <c r="M136" s="109"/>
      <c r="N136" s="109"/>
      <c r="O136" s="110"/>
      <c r="P136" s="111"/>
      <c r="Q136" s="111"/>
      <c r="R136" s="111"/>
      <c r="S136" s="110"/>
      <c r="T136" s="110"/>
      <c r="U136" s="110"/>
      <c r="V136" s="110"/>
      <c r="W136" s="112"/>
      <c r="X136" s="112"/>
      <c r="Y136" s="112"/>
      <c r="Z136" s="112"/>
      <c r="AA136" s="112"/>
      <c r="AB136" s="112"/>
      <c r="AC136" s="112"/>
      <c r="AD136" s="112"/>
      <c r="AE136" s="370"/>
      <c r="AF136" s="371"/>
      <c r="AG136" s="372"/>
      <c r="AH136" s="193"/>
      <c r="AI136" s="193"/>
      <c r="AJ136" s="193"/>
      <c r="AK136" s="193"/>
      <c r="AM136" s="304"/>
      <c r="AP136" s="401"/>
      <c r="AS136" s="401"/>
      <c r="AU136" s="194"/>
      <c r="AV136" s="194"/>
      <c r="AW136" s="194"/>
      <c r="AX136" s="195"/>
      <c r="AY136" s="196"/>
      <c r="AZ136" s="193"/>
      <c r="BA136" s="193"/>
      <c r="BB136" s="197"/>
      <c r="BC136" s="194"/>
      <c r="BD136" s="198"/>
      <c r="BE136" s="198"/>
      <c r="BF136" s="197"/>
      <c r="BG136" s="194"/>
      <c r="BH136" s="194"/>
      <c r="BI136" s="197"/>
      <c r="BJ136" s="194"/>
      <c r="BK136" s="194"/>
      <c r="BL136" s="194"/>
      <c r="BM136" s="194"/>
      <c r="BN136" s="197"/>
      <c r="BO136" s="196"/>
      <c r="BP136" s="193"/>
      <c r="BQ136" s="197"/>
      <c r="BR136" s="194"/>
      <c r="BS136" s="198"/>
      <c r="BT136" s="198"/>
      <c r="BU136" s="197"/>
      <c r="BV136" s="194"/>
      <c r="BW136" s="194"/>
      <c r="BX136" s="197"/>
      <c r="BY136" s="194"/>
      <c r="BZ136" s="194"/>
      <c r="CA136" s="194"/>
      <c r="CB136" s="194"/>
      <c r="CC136" s="197"/>
      <c r="CD136" s="196"/>
      <c r="CE136" s="193"/>
      <c r="CF136" s="194"/>
      <c r="CG136" s="198"/>
      <c r="CH136" s="201"/>
      <c r="CI136" s="201"/>
      <c r="CJ136" s="200"/>
      <c r="CK136" s="202"/>
      <c r="CL136" s="198"/>
      <c r="CM136" s="198"/>
      <c r="CN136" s="198"/>
      <c r="CO136" s="198"/>
      <c r="CP136" s="198"/>
      <c r="CQ136" s="198"/>
      <c r="CR136" s="198"/>
      <c r="CS136" s="198"/>
      <c r="CT136" s="198"/>
      <c r="CU136" s="198"/>
      <c r="CV136" s="198"/>
      <c r="CW136" s="198"/>
      <c r="CX136" s="198"/>
      <c r="CY136" s="198"/>
      <c r="CZ136" s="200"/>
      <c r="DA136" s="201"/>
      <c r="DB136" s="200"/>
      <c r="DC136" s="193"/>
      <c r="DD136" s="199"/>
      <c r="DE136" s="198"/>
      <c r="DF136" s="397"/>
      <c r="DG136" s="200"/>
      <c r="DH136" s="198"/>
      <c r="DI136" s="488"/>
      <c r="DJ136" s="198"/>
      <c r="DK136" s="198"/>
      <c r="DL136" s="203"/>
      <c r="DM136" s="488"/>
      <c r="DN136" s="198"/>
      <c r="DO136" s="198"/>
      <c r="DP136" s="203"/>
      <c r="DQ136" s="488"/>
      <c r="DR136" s="198"/>
      <c r="DS136" s="198"/>
      <c r="DT136" s="203"/>
      <c r="DU136" s="488"/>
      <c r="DV136" s="198"/>
      <c r="DW136" s="198"/>
      <c r="DX136" s="203"/>
      <c r="DY136" s="488"/>
      <c r="DZ136" s="198"/>
      <c r="EA136" s="198"/>
      <c r="EB136" s="203"/>
      <c r="EC136" s="488"/>
      <c r="ED136" s="198"/>
      <c r="EE136" s="198"/>
      <c r="EF136" s="203"/>
      <c r="EG136" s="488"/>
      <c r="EH136" s="198"/>
      <c r="EI136" s="198"/>
      <c r="EJ136" s="203"/>
      <c r="EK136" s="488"/>
      <c r="EL136" s="198"/>
      <c r="EM136" s="198"/>
      <c r="EN136" s="203"/>
      <c r="EO136" s="488"/>
      <c r="EP136" s="198"/>
      <c r="EQ136" s="198"/>
      <c r="ER136" s="203"/>
      <c r="ES136" s="488"/>
      <c r="ET136" s="198"/>
      <c r="EU136" s="198"/>
      <c r="EV136" s="203"/>
      <c r="EW136" s="200"/>
      <c r="EX136" s="200"/>
      <c r="EY136" s="202"/>
      <c r="EZ136" s="198"/>
      <c r="FA136" s="198"/>
      <c r="FB136" s="204"/>
      <c r="FC136" s="204"/>
      <c r="FD136" s="200"/>
      <c r="FE136" s="200"/>
      <c r="FF136" s="200"/>
      <c r="FG136" s="198"/>
      <c r="FH136" s="200"/>
      <c r="FI136" s="200"/>
      <c r="FJ136" s="200"/>
      <c r="FK136" s="200"/>
      <c r="FL136" s="200"/>
      <c r="FM136" s="205"/>
      <c r="FN136" s="205"/>
      <c r="FO136" s="205"/>
      <c r="FP136" s="205"/>
      <c r="FQ136" s="205"/>
      <c r="FR136" s="205"/>
      <c r="FS136" s="205"/>
      <c r="FT136" s="205"/>
      <c r="FU136" s="205"/>
      <c r="FV136" s="205"/>
      <c r="FW136" s="205"/>
      <c r="FX136" s="205"/>
      <c r="FY136" s="205"/>
      <c r="FZ136" s="205"/>
      <c r="GA136" s="205"/>
      <c r="GB136" s="205"/>
      <c r="GC136" s="205"/>
      <c r="GD136" s="206"/>
      <c r="GE136" s="206"/>
      <c r="GF136" s="206"/>
      <c r="GG136" s="206"/>
      <c r="GH136" s="206"/>
      <c r="GI136" s="206"/>
      <c r="GJ136" s="206"/>
      <c r="GK136" s="206"/>
    </row>
    <row r="137" spans="1:193" s="105" customFormat="1" ht="12.75">
      <c r="A137" s="107"/>
      <c r="B137" s="107"/>
      <c r="C137" s="107"/>
      <c r="D137" s="108"/>
      <c r="E137" s="109"/>
      <c r="F137" s="110"/>
      <c r="G137" s="110"/>
      <c r="H137" s="110"/>
      <c r="I137" s="110"/>
      <c r="J137" s="110"/>
      <c r="K137" s="110"/>
      <c r="L137" s="110"/>
      <c r="M137" s="109"/>
      <c r="N137" s="109"/>
      <c r="O137" s="110"/>
      <c r="P137" s="111"/>
      <c r="Q137" s="111"/>
      <c r="R137" s="111"/>
      <c r="S137" s="110"/>
      <c r="T137" s="110"/>
      <c r="U137" s="110"/>
      <c r="V137" s="110"/>
      <c r="W137" s="112"/>
      <c r="X137" s="112"/>
      <c r="Y137" s="112"/>
      <c r="Z137" s="112"/>
      <c r="AA137" s="112"/>
      <c r="AB137" s="112"/>
      <c r="AC137" s="112"/>
      <c r="AD137" s="112"/>
      <c r="AE137" s="370"/>
      <c r="AF137" s="371"/>
      <c r="AG137" s="372"/>
      <c r="AH137" s="193"/>
      <c r="AI137" s="193"/>
      <c r="AJ137" s="193"/>
      <c r="AK137" s="193"/>
      <c r="AM137" s="304"/>
      <c r="AP137" s="401"/>
      <c r="AS137" s="401"/>
      <c r="AU137" s="194"/>
      <c r="AV137" s="194"/>
      <c r="AW137" s="194"/>
      <c r="AX137" s="195"/>
      <c r="AY137" s="196"/>
      <c r="AZ137" s="193"/>
      <c r="BA137" s="193"/>
      <c r="BB137" s="197"/>
      <c r="BC137" s="194"/>
      <c r="BD137" s="198"/>
      <c r="BE137" s="198"/>
      <c r="BF137" s="197"/>
      <c r="BG137" s="194"/>
      <c r="BH137" s="194"/>
      <c r="BI137" s="197"/>
      <c r="BJ137" s="194"/>
      <c r="BK137" s="194"/>
      <c r="BL137" s="194"/>
      <c r="BM137" s="194"/>
      <c r="BN137" s="197"/>
      <c r="BO137" s="196"/>
      <c r="BP137" s="193"/>
      <c r="BQ137" s="197"/>
      <c r="BR137" s="194"/>
      <c r="BS137" s="198"/>
      <c r="BT137" s="198"/>
      <c r="BU137" s="197"/>
      <c r="BV137" s="194"/>
      <c r="BW137" s="194"/>
      <c r="BX137" s="197"/>
      <c r="BY137" s="194"/>
      <c r="BZ137" s="194"/>
      <c r="CA137" s="194"/>
      <c r="CB137" s="194"/>
      <c r="CC137" s="197"/>
      <c r="CD137" s="196"/>
      <c r="CE137" s="193"/>
      <c r="CF137" s="194"/>
      <c r="CG137" s="198"/>
      <c r="CH137" s="201"/>
      <c r="CI137" s="201"/>
      <c r="CJ137" s="200"/>
      <c r="CK137" s="202"/>
      <c r="CL137" s="198"/>
      <c r="CM137" s="198"/>
      <c r="CN137" s="198"/>
      <c r="CO137" s="198"/>
      <c r="CP137" s="198"/>
      <c r="CQ137" s="198"/>
      <c r="CR137" s="198"/>
      <c r="CS137" s="198"/>
      <c r="CT137" s="198"/>
      <c r="CU137" s="198"/>
      <c r="CV137" s="198"/>
      <c r="CW137" s="198"/>
      <c r="CX137" s="198"/>
      <c r="CY137" s="198"/>
      <c r="CZ137" s="200"/>
      <c r="DA137" s="201"/>
      <c r="DB137" s="200"/>
      <c r="DC137" s="193"/>
      <c r="DD137" s="199"/>
      <c r="DE137" s="198"/>
      <c r="DF137" s="397"/>
      <c r="DG137" s="200"/>
      <c r="DH137" s="198"/>
      <c r="DI137" s="488"/>
      <c r="DJ137" s="198"/>
      <c r="DK137" s="198"/>
      <c r="DL137" s="203"/>
      <c r="DM137" s="488"/>
      <c r="DN137" s="198"/>
      <c r="DO137" s="198"/>
      <c r="DP137" s="203"/>
      <c r="DQ137" s="488"/>
      <c r="DR137" s="198"/>
      <c r="DS137" s="198"/>
      <c r="DT137" s="203"/>
      <c r="DU137" s="488"/>
      <c r="DV137" s="198"/>
      <c r="DW137" s="198"/>
      <c r="DX137" s="203"/>
      <c r="DY137" s="488"/>
      <c r="DZ137" s="198"/>
      <c r="EA137" s="198"/>
      <c r="EB137" s="203"/>
      <c r="EC137" s="488"/>
      <c r="ED137" s="198"/>
      <c r="EE137" s="198"/>
      <c r="EF137" s="203"/>
      <c r="EG137" s="488"/>
      <c r="EH137" s="198"/>
      <c r="EI137" s="198"/>
      <c r="EJ137" s="203"/>
      <c r="EK137" s="488"/>
      <c r="EL137" s="198"/>
      <c r="EM137" s="198"/>
      <c r="EN137" s="203"/>
      <c r="EO137" s="488"/>
      <c r="EP137" s="198"/>
      <c r="EQ137" s="198"/>
      <c r="ER137" s="203"/>
      <c r="ES137" s="488"/>
      <c r="ET137" s="198"/>
      <c r="EU137" s="198"/>
      <c r="EV137" s="203"/>
      <c r="EW137" s="200"/>
      <c r="EX137" s="200"/>
      <c r="EY137" s="202"/>
      <c r="EZ137" s="198"/>
      <c r="FA137" s="198"/>
      <c r="FB137" s="204"/>
      <c r="FC137" s="204"/>
      <c r="FD137" s="200"/>
      <c r="FE137" s="200"/>
      <c r="FF137" s="200"/>
      <c r="FG137" s="198"/>
      <c r="FH137" s="200"/>
      <c r="FI137" s="200"/>
      <c r="FJ137" s="200"/>
      <c r="FK137" s="200"/>
      <c r="FL137" s="200"/>
      <c r="FM137" s="205"/>
      <c r="FN137" s="205"/>
      <c r="FO137" s="205"/>
      <c r="FP137" s="205"/>
      <c r="FQ137" s="205"/>
      <c r="FR137" s="205"/>
      <c r="FS137" s="205"/>
      <c r="FT137" s="205"/>
      <c r="FU137" s="205"/>
      <c r="FV137" s="205"/>
      <c r="FW137" s="205"/>
      <c r="FX137" s="205"/>
      <c r="FY137" s="205"/>
      <c r="FZ137" s="205"/>
      <c r="GA137" s="205"/>
      <c r="GB137" s="205"/>
      <c r="GC137" s="205"/>
      <c r="GD137" s="206"/>
      <c r="GE137" s="206"/>
      <c r="GF137" s="206"/>
      <c r="GG137" s="206"/>
      <c r="GH137" s="206"/>
      <c r="GI137" s="206"/>
      <c r="GJ137" s="206"/>
      <c r="GK137" s="206"/>
    </row>
    <row r="138" spans="1:193" s="105" customFormat="1" ht="12.75">
      <c r="A138" s="107"/>
      <c r="B138" s="107"/>
      <c r="C138" s="107"/>
      <c r="D138" s="108"/>
      <c r="E138" s="109"/>
      <c r="F138" s="110"/>
      <c r="G138" s="110"/>
      <c r="H138" s="110"/>
      <c r="I138" s="110"/>
      <c r="J138" s="110"/>
      <c r="K138" s="110"/>
      <c r="L138" s="110"/>
      <c r="M138" s="109"/>
      <c r="N138" s="109"/>
      <c r="O138" s="110"/>
      <c r="P138" s="111"/>
      <c r="Q138" s="111"/>
      <c r="R138" s="111"/>
      <c r="S138" s="110"/>
      <c r="T138" s="110"/>
      <c r="U138" s="110"/>
      <c r="V138" s="110"/>
      <c r="W138" s="112"/>
      <c r="X138" s="112"/>
      <c r="Y138" s="112"/>
      <c r="Z138" s="112"/>
      <c r="AA138" s="112"/>
      <c r="AB138" s="112"/>
      <c r="AC138" s="112"/>
      <c r="AD138" s="112"/>
      <c r="AE138" s="370"/>
      <c r="AF138" s="371"/>
      <c r="AG138" s="372"/>
      <c r="AH138" s="193"/>
      <c r="AI138" s="193"/>
      <c r="AJ138" s="193"/>
      <c r="AK138" s="193"/>
      <c r="AM138" s="304"/>
      <c r="AP138" s="401"/>
      <c r="AS138" s="401"/>
      <c r="AU138" s="194"/>
      <c r="AV138" s="194"/>
      <c r="AW138" s="194"/>
      <c r="AX138" s="195"/>
      <c r="AY138" s="196"/>
      <c r="AZ138" s="193"/>
      <c r="BA138" s="193"/>
      <c r="BB138" s="197"/>
      <c r="BC138" s="194"/>
      <c r="BD138" s="198"/>
      <c r="BE138" s="198"/>
      <c r="BF138" s="197"/>
      <c r="BG138" s="194"/>
      <c r="BH138" s="194"/>
      <c r="BI138" s="197"/>
      <c r="BJ138" s="194"/>
      <c r="BK138" s="194"/>
      <c r="BL138" s="194"/>
      <c r="BM138" s="194"/>
      <c r="BN138" s="197"/>
      <c r="BO138" s="196"/>
      <c r="BP138" s="193"/>
      <c r="BQ138" s="197"/>
      <c r="BR138" s="194"/>
      <c r="BS138" s="198"/>
      <c r="BT138" s="198"/>
      <c r="BU138" s="197"/>
      <c r="BV138" s="194"/>
      <c r="BW138" s="194"/>
      <c r="BX138" s="197"/>
      <c r="BY138" s="194"/>
      <c r="BZ138" s="194"/>
      <c r="CA138" s="194"/>
      <c r="CB138" s="194"/>
      <c r="CC138" s="197"/>
      <c r="CD138" s="196"/>
      <c r="CE138" s="193"/>
      <c r="CF138" s="194"/>
      <c r="CG138" s="198"/>
      <c r="CH138" s="201"/>
      <c r="CI138" s="201"/>
      <c r="CJ138" s="200"/>
      <c r="CK138" s="202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200"/>
      <c r="DA138" s="201"/>
      <c r="DB138" s="200"/>
      <c r="DC138" s="193"/>
      <c r="DD138" s="199"/>
      <c r="DE138" s="198"/>
      <c r="DF138" s="397"/>
      <c r="DG138" s="200"/>
      <c r="DH138" s="198"/>
      <c r="DI138" s="488"/>
      <c r="DJ138" s="198"/>
      <c r="DK138" s="198"/>
      <c r="DL138" s="203"/>
      <c r="DM138" s="488"/>
      <c r="DN138" s="198"/>
      <c r="DO138" s="198"/>
      <c r="DP138" s="203"/>
      <c r="DQ138" s="488"/>
      <c r="DR138" s="198"/>
      <c r="DS138" s="198"/>
      <c r="DT138" s="203"/>
      <c r="DU138" s="488"/>
      <c r="DV138" s="198"/>
      <c r="DW138" s="198"/>
      <c r="DX138" s="203"/>
      <c r="DY138" s="488"/>
      <c r="DZ138" s="198"/>
      <c r="EA138" s="198"/>
      <c r="EB138" s="203"/>
      <c r="EC138" s="488"/>
      <c r="ED138" s="198"/>
      <c r="EE138" s="198"/>
      <c r="EF138" s="203"/>
      <c r="EG138" s="488"/>
      <c r="EH138" s="198"/>
      <c r="EI138" s="198"/>
      <c r="EJ138" s="203"/>
      <c r="EK138" s="488"/>
      <c r="EL138" s="198"/>
      <c r="EM138" s="198"/>
      <c r="EN138" s="203"/>
      <c r="EO138" s="488"/>
      <c r="EP138" s="198"/>
      <c r="EQ138" s="198"/>
      <c r="ER138" s="203"/>
      <c r="ES138" s="488"/>
      <c r="ET138" s="198"/>
      <c r="EU138" s="198"/>
      <c r="EV138" s="203"/>
      <c r="EW138" s="200"/>
      <c r="EX138" s="200"/>
      <c r="EY138" s="202"/>
      <c r="EZ138" s="198"/>
      <c r="FA138" s="198"/>
      <c r="FB138" s="204"/>
      <c r="FC138" s="204"/>
      <c r="FD138" s="200"/>
      <c r="FE138" s="200"/>
      <c r="FF138" s="200"/>
      <c r="FG138" s="198"/>
      <c r="FH138" s="200"/>
      <c r="FI138" s="200"/>
      <c r="FJ138" s="200"/>
      <c r="FK138" s="200"/>
      <c r="FL138" s="200"/>
      <c r="FM138" s="205"/>
      <c r="FN138" s="205"/>
      <c r="FO138" s="205"/>
      <c r="FP138" s="205"/>
      <c r="FQ138" s="205"/>
      <c r="FR138" s="205"/>
      <c r="FS138" s="205"/>
      <c r="FT138" s="205"/>
      <c r="FU138" s="205"/>
      <c r="FV138" s="205"/>
      <c r="FW138" s="205"/>
      <c r="FX138" s="205"/>
      <c r="FY138" s="205"/>
      <c r="FZ138" s="205"/>
      <c r="GA138" s="205"/>
      <c r="GB138" s="205"/>
      <c r="GC138" s="205"/>
      <c r="GD138" s="206"/>
      <c r="GE138" s="206"/>
      <c r="GF138" s="206"/>
      <c r="GG138" s="206"/>
      <c r="GH138" s="206"/>
      <c r="GI138" s="206"/>
      <c r="GJ138" s="206"/>
      <c r="GK138" s="206"/>
    </row>
    <row r="139" spans="1:149" ht="12.75">
      <c r="A139" s="21"/>
      <c r="B139" s="113"/>
      <c r="C139" s="21"/>
      <c r="E139" s="46"/>
      <c r="F139" s="29"/>
      <c r="G139" s="29"/>
      <c r="H139" s="29"/>
      <c r="I139" s="30"/>
      <c r="J139" s="30"/>
      <c r="K139" s="29"/>
      <c r="L139" s="29"/>
      <c r="M139" s="46"/>
      <c r="N139" s="46"/>
      <c r="O139" s="29"/>
      <c r="P139" s="47"/>
      <c r="Q139" s="47"/>
      <c r="R139" s="47"/>
      <c r="S139" s="29"/>
      <c r="T139" s="29"/>
      <c r="U139" s="29"/>
      <c r="V139" s="29"/>
      <c r="W139" s="48"/>
      <c r="X139" s="48"/>
      <c r="Y139" s="48"/>
      <c r="Z139" s="48"/>
      <c r="AA139" s="48"/>
      <c r="AB139" s="48"/>
      <c r="AC139" s="322"/>
      <c r="AD139" s="322"/>
      <c r="AE139" s="352"/>
      <c r="AF139" s="359"/>
      <c r="AG139" s="344"/>
      <c r="CD139" s="283"/>
      <c r="DI139" s="489"/>
      <c r="DM139" s="489"/>
      <c r="DQ139" s="489"/>
      <c r="DU139" s="489"/>
      <c r="DY139" s="489"/>
      <c r="EC139" s="489"/>
      <c r="EG139" s="489"/>
      <c r="EK139" s="489"/>
      <c r="EO139" s="489"/>
      <c r="ES139" s="489"/>
    </row>
    <row r="140" spans="1:149" ht="12.75">
      <c r="A140" s="21"/>
      <c r="B140" s="58"/>
      <c r="C140" s="21"/>
      <c r="E140" s="46"/>
      <c r="F140" s="29"/>
      <c r="G140" s="29"/>
      <c r="H140" s="29"/>
      <c r="I140" s="30"/>
      <c r="J140" s="30"/>
      <c r="K140" s="29"/>
      <c r="L140" s="29"/>
      <c r="M140" s="46"/>
      <c r="N140" s="46"/>
      <c r="O140" s="29"/>
      <c r="P140" s="47"/>
      <c r="Q140" s="47"/>
      <c r="R140" s="47"/>
      <c r="S140" s="29"/>
      <c r="T140" s="29"/>
      <c r="U140" s="29"/>
      <c r="V140" s="29"/>
      <c r="W140" s="48"/>
      <c r="X140" s="48"/>
      <c r="Y140" s="48"/>
      <c r="Z140" s="48"/>
      <c r="AA140" s="48"/>
      <c r="AB140" s="48"/>
      <c r="AC140" s="322"/>
      <c r="AD140" s="322"/>
      <c r="AE140" s="352"/>
      <c r="AF140" s="359"/>
      <c r="AG140" s="344"/>
      <c r="AQ140" s="290"/>
      <c r="AR140" s="248"/>
      <c r="BC140" s="290"/>
      <c r="BR140" s="290"/>
      <c r="CD140" s="283"/>
      <c r="DI140" s="489"/>
      <c r="DM140" s="489"/>
      <c r="DQ140" s="489"/>
      <c r="DU140" s="489"/>
      <c r="DY140" s="489"/>
      <c r="EC140" s="489"/>
      <c r="EG140" s="489"/>
      <c r="EK140" s="489"/>
      <c r="EO140" s="489"/>
      <c r="ES140" s="489"/>
    </row>
    <row r="141" spans="1:82" ht="12.75">
      <c r="A141" s="21"/>
      <c r="B141" s="21"/>
      <c r="C141" s="21"/>
      <c r="E141" s="46"/>
      <c r="F141" s="29"/>
      <c r="G141" s="29"/>
      <c r="H141" s="29"/>
      <c r="I141" s="30"/>
      <c r="J141" s="30"/>
      <c r="K141" s="29"/>
      <c r="L141" s="29"/>
      <c r="M141" s="46"/>
      <c r="N141" s="46"/>
      <c r="O141" s="29"/>
      <c r="P141" s="47"/>
      <c r="Q141" s="47"/>
      <c r="R141" s="47"/>
      <c r="S141" s="29"/>
      <c r="T141" s="29"/>
      <c r="U141" s="29"/>
      <c r="V141" s="29"/>
      <c r="W141" s="48"/>
      <c r="X141" s="48"/>
      <c r="Y141" s="48"/>
      <c r="Z141" s="48"/>
      <c r="AA141" s="48"/>
      <c r="AB141" s="48"/>
      <c r="AC141" s="322"/>
      <c r="AD141" s="322"/>
      <c r="AE141" s="352"/>
      <c r="AF141" s="359"/>
      <c r="AG141" s="344"/>
      <c r="AQ141" s="290"/>
      <c r="AR141" s="248"/>
      <c r="BC141" s="290"/>
      <c r="BR141" s="290"/>
      <c r="CD141" s="283"/>
    </row>
    <row r="142" spans="1:82" ht="12.75">
      <c r="A142" s="21"/>
      <c r="C142" s="21"/>
      <c r="E142" s="46"/>
      <c r="F142" s="29"/>
      <c r="G142" s="29"/>
      <c r="H142" s="29"/>
      <c r="I142" s="30"/>
      <c r="J142" s="30"/>
      <c r="K142" s="29"/>
      <c r="L142" s="29"/>
      <c r="M142" s="46"/>
      <c r="N142" s="46"/>
      <c r="O142" s="29"/>
      <c r="P142" s="47"/>
      <c r="Q142" s="47"/>
      <c r="R142" s="47"/>
      <c r="S142" s="29"/>
      <c r="T142" s="29"/>
      <c r="U142" s="29"/>
      <c r="V142" s="29"/>
      <c r="W142" s="48"/>
      <c r="X142" s="48"/>
      <c r="Y142" s="48"/>
      <c r="Z142" s="48"/>
      <c r="AA142" s="48"/>
      <c r="AB142" s="48"/>
      <c r="AC142" s="322"/>
      <c r="AD142" s="322"/>
      <c r="AE142" s="352"/>
      <c r="AF142" s="359"/>
      <c r="AG142" s="344"/>
      <c r="AQ142" s="290"/>
      <c r="AR142" s="248"/>
      <c r="BC142" s="290"/>
      <c r="BR142" s="290"/>
      <c r="CD142" s="283"/>
    </row>
    <row r="143" spans="1:82" ht="12.75">
      <c r="A143" s="21"/>
      <c r="B143" s="113"/>
      <c r="C143" s="21"/>
      <c r="E143" s="46"/>
      <c r="F143" s="29"/>
      <c r="G143" s="29"/>
      <c r="H143" s="29"/>
      <c r="I143" s="30"/>
      <c r="J143" s="30"/>
      <c r="K143" s="29"/>
      <c r="L143" s="29"/>
      <c r="M143" s="46"/>
      <c r="N143" s="46"/>
      <c r="O143" s="29"/>
      <c r="P143" s="47"/>
      <c r="Q143" s="47"/>
      <c r="R143" s="47"/>
      <c r="S143" s="29"/>
      <c r="T143" s="29"/>
      <c r="U143" s="29"/>
      <c r="V143" s="29"/>
      <c r="W143" s="48"/>
      <c r="X143" s="48"/>
      <c r="Y143" s="48"/>
      <c r="Z143" s="48"/>
      <c r="AA143" s="48"/>
      <c r="AB143" s="48"/>
      <c r="AC143" s="322"/>
      <c r="AD143" s="322"/>
      <c r="AE143" s="352"/>
      <c r="AF143" s="359"/>
      <c r="AG143" s="344"/>
      <c r="AQ143" s="290"/>
      <c r="AR143" s="248"/>
      <c r="BC143" s="290"/>
      <c r="BR143" s="290"/>
      <c r="CD143" s="283"/>
    </row>
    <row r="144" spans="1:82" ht="12.75">
      <c r="A144" s="21"/>
      <c r="B144" s="58"/>
      <c r="C144" s="21"/>
      <c r="E144" s="46"/>
      <c r="F144" s="29"/>
      <c r="G144" s="29"/>
      <c r="H144" s="29"/>
      <c r="I144" s="30"/>
      <c r="J144" s="30"/>
      <c r="K144" s="29"/>
      <c r="L144" s="29"/>
      <c r="M144" s="46"/>
      <c r="N144" s="46"/>
      <c r="O144" s="29"/>
      <c r="P144" s="47"/>
      <c r="Q144" s="47"/>
      <c r="R144" s="47"/>
      <c r="S144" s="29"/>
      <c r="T144" s="29"/>
      <c r="U144" s="29"/>
      <c r="V144" s="29"/>
      <c r="W144" s="48"/>
      <c r="X144" s="48"/>
      <c r="Y144" s="48"/>
      <c r="Z144" s="48"/>
      <c r="AA144" s="48"/>
      <c r="AB144" s="48"/>
      <c r="AC144" s="322"/>
      <c r="AD144" s="322"/>
      <c r="AE144" s="352"/>
      <c r="AF144" s="359"/>
      <c r="AG144" s="344"/>
      <c r="AQ144" s="290"/>
      <c r="BC144" s="290"/>
      <c r="BD144" s="253"/>
      <c r="BE144" s="253"/>
      <c r="BF144" s="402"/>
      <c r="BR144" s="290"/>
      <c r="BS144" s="253"/>
      <c r="BT144" s="253"/>
      <c r="CD144" s="283"/>
    </row>
    <row r="145" spans="1:82" ht="12.75">
      <c r="A145" s="21"/>
      <c r="B145" s="21"/>
      <c r="C145" s="21"/>
      <c r="E145" s="46"/>
      <c r="F145" s="29"/>
      <c r="G145" s="29"/>
      <c r="H145" s="29"/>
      <c r="I145" s="30"/>
      <c r="J145" s="30"/>
      <c r="K145" s="29"/>
      <c r="L145" s="29"/>
      <c r="M145" s="46"/>
      <c r="N145" s="46"/>
      <c r="O145" s="29"/>
      <c r="P145" s="47"/>
      <c r="Q145" s="47"/>
      <c r="R145" s="47"/>
      <c r="S145" s="29"/>
      <c r="T145" s="29"/>
      <c r="U145" s="29"/>
      <c r="V145" s="29"/>
      <c r="W145" s="48"/>
      <c r="X145" s="48"/>
      <c r="Y145" s="48"/>
      <c r="Z145" s="48"/>
      <c r="AA145" s="48"/>
      <c r="AB145" s="48"/>
      <c r="AC145" s="322"/>
      <c r="AD145" s="322"/>
      <c r="AE145" s="352"/>
      <c r="AF145" s="359"/>
      <c r="AG145" s="344"/>
      <c r="BC145" s="290"/>
      <c r="BR145" s="290"/>
      <c r="CD145" s="283"/>
    </row>
    <row r="146" spans="1:82" ht="12.75">
      <c r="A146" s="21"/>
      <c r="C146" s="21"/>
      <c r="E146" s="46"/>
      <c r="F146" s="29"/>
      <c r="G146" s="29"/>
      <c r="H146" s="29"/>
      <c r="I146" s="30"/>
      <c r="J146" s="30"/>
      <c r="K146" s="29"/>
      <c r="L146" s="29"/>
      <c r="M146" s="46"/>
      <c r="N146" s="46"/>
      <c r="O146" s="29"/>
      <c r="P146" s="47"/>
      <c r="Q146" s="47"/>
      <c r="R146" s="47"/>
      <c r="S146" s="29"/>
      <c r="T146" s="29"/>
      <c r="U146" s="29"/>
      <c r="V146" s="29"/>
      <c r="W146" s="48"/>
      <c r="X146" s="48"/>
      <c r="Y146" s="48"/>
      <c r="Z146" s="48"/>
      <c r="AA146" s="48"/>
      <c r="AB146" s="48"/>
      <c r="AC146" s="322"/>
      <c r="AD146" s="322"/>
      <c r="AE146" s="352"/>
      <c r="AF146" s="359"/>
      <c r="AG146" s="344"/>
      <c r="AQ146" s="290"/>
      <c r="AR146" s="248"/>
      <c r="BC146" s="290"/>
      <c r="BR146" s="290"/>
      <c r="CD146" s="283"/>
    </row>
    <row r="147" spans="1:82" ht="12.75">
      <c r="A147" s="21"/>
      <c r="B147" s="113"/>
      <c r="C147" s="21"/>
      <c r="E147" s="46"/>
      <c r="F147" s="29"/>
      <c r="G147" s="29"/>
      <c r="H147" s="29"/>
      <c r="I147" s="30"/>
      <c r="J147" s="30"/>
      <c r="K147" s="29"/>
      <c r="L147" s="29"/>
      <c r="M147" s="46"/>
      <c r="N147" s="46"/>
      <c r="O147" s="29"/>
      <c r="P147" s="47"/>
      <c r="Q147" s="47"/>
      <c r="R147" s="47"/>
      <c r="S147" s="29"/>
      <c r="T147" s="29"/>
      <c r="U147" s="29"/>
      <c r="V147" s="29"/>
      <c r="W147" s="48"/>
      <c r="X147" s="48"/>
      <c r="Y147" s="48"/>
      <c r="Z147" s="48"/>
      <c r="AA147" s="48"/>
      <c r="AB147" s="48"/>
      <c r="AC147" s="322"/>
      <c r="AD147" s="322"/>
      <c r="AE147" s="352"/>
      <c r="AF147" s="359"/>
      <c r="AG147" s="344"/>
      <c r="AQ147" s="290"/>
      <c r="AR147" s="248"/>
      <c r="BC147" s="290"/>
      <c r="BR147" s="290"/>
      <c r="CD147" s="283"/>
    </row>
    <row r="148" spans="1:82" ht="12.75">
      <c r="A148" s="21"/>
      <c r="B148" s="58"/>
      <c r="C148" s="21"/>
      <c r="E148" s="46"/>
      <c r="F148" s="29"/>
      <c r="G148" s="29"/>
      <c r="H148" s="29"/>
      <c r="I148" s="30"/>
      <c r="J148" s="30"/>
      <c r="K148" s="29"/>
      <c r="L148" s="29"/>
      <c r="M148" s="46"/>
      <c r="N148" s="46"/>
      <c r="O148" s="29"/>
      <c r="P148" s="47"/>
      <c r="Q148" s="47"/>
      <c r="R148" s="47"/>
      <c r="S148" s="29"/>
      <c r="T148" s="29"/>
      <c r="U148" s="29"/>
      <c r="V148" s="29"/>
      <c r="W148" s="48"/>
      <c r="X148" s="48"/>
      <c r="Y148" s="48"/>
      <c r="Z148" s="48"/>
      <c r="AA148" s="48"/>
      <c r="AB148" s="48"/>
      <c r="AC148" s="322"/>
      <c r="AD148" s="322"/>
      <c r="AE148" s="352"/>
      <c r="AF148" s="359"/>
      <c r="AG148" s="344"/>
      <c r="AQ148" s="290"/>
      <c r="AR148" s="248"/>
      <c r="BC148" s="290"/>
      <c r="BR148" s="290"/>
      <c r="CD148" s="283"/>
    </row>
    <row r="149" spans="1:82" ht="12.75">
      <c r="A149" s="21"/>
      <c r="B149" s="21"/>
      <c r="C149" s="21"/>
      <c r="E149" s="46"/>
      <c r="F149" s="29"/>
      <c r="G149" s="29"/>
      <c r="H149" s="29"/>
      <c r="I149" s="30"/>
      <c r="J149" s="30"/>
      <c r="K149" s="29"/>
      <c r="L149" s="29"/>
      <c r="M149" s="46"/>
      <c r="N149" s="46"/>
      <c r="O149" s="29"/>
      <c r="P149" s="47"/>
      <c r="Q149" s="47"/>
      <c r="R149" s="47"/>
      <c r="S149" s="29"/>
      <c r="T149" s="29"/>
      <c r="U149" s="29"/>
      <c r="V149" s="29"/>
      <c r="W149" s="48"/>
      <c r="X149" s="48"/>
      <c r="Y149" s="48"/>
      <c r="Z149" s="48"/>
      <c r="AA149" s="48"/>
      <c r="AB149" s="48"/>
      <c r="AC149" s="322"/>
      <c r="AD149" s="322"/>
      <c r="AE149" s="352"/>
      <c r="AF149" s="359"/>
      <c r="AG149" s="344"/>
      <c r="AQ149" s="290"/>
      <c r="AR149" s="248"/>
      <c r="BC149" s="290"/>
      <c r="BR149" s="290"/>
      <c r="CD149" s="283"/>
    </row>
    <row r="150" spans="1:82" ht="12.75">
      <c r="A150" s="21"/>
      <c r="C150" s="21"/>
      <c r="E150" s="46"/>
      <c r="F150" s="29"/>
      <c r="G150" s="29"/>
      <c r="H150" s="29"/>
      <c r="I150" s="30"/>
      <c r="J150" s="30"/>
      <c r="K150" s="29"/>
      <c r="L150" s="29"/>
      <c r="M150" s="46"/>
      <c r="N150" s="46"/>
      <c r="O150" s="29"/>
      <c r="P150" s="47"/>
      <c r="Q150" s="47"/>
      <c r="R150" s="47"/>
      <c r="S150" s="29"/>
      <c r="T150" s="29"/>
      <c r="U150" s="29"/>
      <c r="V150" s="29"/>
      <c r="W150" s="48"/>
      <c r="X150" s="48"/>
      <c r="Y150" s="48"/>
      <c r="Z150" s="48"/>
      <c r="AA150" s="48"/>
      <c r="AB150" s="48"/>
      <c r="AC150" s="322"/>
      <c r="AD150" s="322"/>
      <c r="AE150" s="352"/>
      <c r="AF150" s="359"/>
      <c r="AG150" s="344"/>
      <c r="AQ150" s="290"/>
      <c r="AR150" s="248"/>
      <c r="BC150" s="290"/>
      <c r="BR150" s="290"/>
      <c r="CD150" s="283"/>
    </row>
    <row r="151" spans="1:82" ht="12.75">
      <c r="A151" s="21"/>
      <c r="B151" s="113"/>
      <c r="C151" s="21"/>
      <c r="E151" s="46"/>
      <c r="F151" s="29"/>
      <c r="G151" s="29"/>
      <c r="H151" s="29"/>
      <c r="I151" s="30"/>
      <c r="J151" s="30"/>
      <c r="K151" s="29"/>
      <c r="L151" s="29"/>
      <c r="M151" s="46"/>
      <c r="N151" s="46"/>
      <c r="O151" s="29"/>
      <c r="P151" s="47"/>
      <c r="Q151" s="47"/>
      <c r="R151" s="47"/>
      <c r="S151" s="29"/>
      <c r="T151" s="29"/>
      <c r="U151" s="29"/>
      <c r="V151" s="29"/>
      <c r="W151" s="48"/>
      <c r="X151" s="48"/>
      <c r="Y151" s="48"/>
      <c r="Z151" s="48"/>
      <c r="AA151" s="48"/>
      <c r="AB151" s="48"/>
      <c r="AC151" s="322"/>
      <c r="AD151" s="322"/>
      <c r="AE151" s="352"/>
      <c r="AF151" s="359"/>
      <c r="AG151" s="344"/>
      <c r="AR151" s="248"/>
      <c r="BC151" s="290"/>
      <c r="BR151" s="290"/>
      <c r="CD151" s="283"/>
    </row>
    <row r="152" spans="1:82" ht="12.75">
      <c r="A152" s="21"/>
      <c r="B152" s="58"/>
      <c r="C152" s="21"/>
      <c r="E152" s="46"/>
      <c r="F152" s="29"/>
      <c r="G152" s="29"/>
      <c r="H152" s="29"/>
      <c r="I152" s="30"/>
      <c r="J152" s="30"/>
      <c r="K152" s="29"/>
      <c r="L152" s="29"/>
      <c r="M152" s="46"/>
      <c r="N152" s="46"/>
      <c r="O152" s="29"/>
      <c r="P152" s="47"/>
      <c r="Q152" s="47"/>
      <c r="R152" s="47"/>
      <c r="S152" s="29"/>
      <c r="T152" s="29"/>
      <c r="U152" s="29"/>
      <c r="V152" s="29"/>
      <c r="W152" s="48"/>
      <c r="X152" s="48"/>
      <c r="Y152" s="48"/>
      <c r="Z152" s="48"/>
      <c r="AA152" s="48"/>
      <c r="AB152" s="48"/>
      <c r="AC152" s="322"/>
      <c r="AD152" s="322"/>
      <c r="AE152" s="352"/>
      <c r="AF152" s="359"/>
      <c r="AG152" s="344"/>
      <c r="AQ152" s="290"/>
      <c r="AR152" s="248"/>
      <c r="AX152" s="289"/>
      <c r="AY152" s="283"/>
      <c r="BC152" s="290"/>
      <c r="BO152" s="283"/>
      <c r="BP152" s="284"/>
      <c r="BR152" s="290"/>
      <c r="CD152" s="283"/>
    </row>
    <row r="153" spans="1:82" ht="12.75">
      <c r="A153" s="114"/>
      <c r="B153" s="21"/>
      <c r="C153" s="114"/>
      <c r="E153" s="46"/>
      <c r="F153" s="29"/>
      <c r="G153" s="29"/>
      <c r="H153" s="29"/>
      <c r="I153" s="30"/>
      <c r="J153" s="30"/>
      <c r="K153" s="29"/>
      <c r="L153" s="29"/>
      <c r="M153" s="46"/>
      <c r="N153" s="46"/>
      <c r="O153" s="29"/>
      <c r="P153" s="47"/>
      <c r="Q153" s="47"/>
      <c r="R153" s="47"/>
      <c r="S153" s="29"/>
      <c r="T153" s="29"/>
      <c r="U153" s="29"/>
      <c r="V153" s="29"/>
      <c r="W153" s="48"/>
      <c r="X153" s="48"/>
      <c r="Y153" s="48"/>
      <c r="Z153" s="48"/>
      <c r="AA153" s="48"/>
      <c r="AB153" s="48"/>
      <c r="AC153" s="322"/>
      <c r="AD153" s="322"/>
      <c r="AE153" s="352"/>
      <c r="AF153" s="359"/>
      <c r="AG153" s="344"/>
      <c r="AQ153" s="290"/>
      <c r="AR153" s="248"/>
      <c r="AX153" s="289"/>
      <c r="AY153" s="283"/>
      <c r="BC153" s="290"/>
      <c r="BO153" s="283"/>
      <c r="BP153" s="284"/>
      <c r="BR153" s="290"/>
      <c r="CD153" s="283"/>
    </row>
    <row r="154" spans="1:82" ht="12.75">
      <c r="A154" s="114"/>
      <c r="C154" s="114"/>
      <c r="E154" s="46"/>
      <c r="F154" s="29"/>
      <c r="G154" s="29"/>
      <c r="H154" s="29"/>
      <c r="I154" s="30"/>
      <c r="J154" s="30"/>
      <c r="K154" s="29"/>
      <c r="L154" s="29"/>
      <c r="M154" s="46"/>
      <c r="N154" s="46"/>
      <c r="O154" s="29"/>
      <c r="P154" s="47"/>
      <c r="Q154" s="47"/>
      <c r="R154" s="47"/>
      <c r="S154" s="29"/>
      <c r="T154" s="29"/>
      <c r="U154" s="29"/>
      <c r="V154" s="29"/>
      <c r="W154" s="48"/>
      <c r="X154" s="48"/>
      <c r="Y154" s="48"/>
      <c r="Z154" s="48"/>
      <c r="AA154" s="48"/>
      <c r="AB154" s="48"/>
      <c r="AC154" s="322"/>
      <c r="AD154" s="322"/>
      <c r="AE154" s="352"/>
      <c r="AF154" s="359"/>
      <c r="AG154" s="344"/>
      <c r="AQ154" s="290"/>
      <c r="AR154" s="248"/>
      <c r="AX154" s="289"/>
      <c r="AY154" s="283"/>
      <c r="BO154" s="283"/>
      <c r="BP154" s="284"/>
      <c r="CD154" s="283"/>
    </row>
    <row r="155" spans="1:82" ht="12.75">
      <c r="A155" s="114"/>
      <c r="B155" s="113"/>
      <c r="C155" s="114"/>
      <c r="E155" s="46"/>
      <c r="F155" s="29"/>
      <c r="G155" s="29"/>
      <c r="H155" s="29"/>
      <c r="I155" s="30"/>
      <c r="J155" s="30"/>
      <c r="K155" s="29"/>
      <c r="L155" s="29"/>
      <c r="M155" s="46"/>
      <c r="N155" s="46"/>
      <c r="O155" s="29"/>
      <c r="P155" s="47"/>
      <c r="Q155" s="47"/>
      <c r="R155" s="47"/>
      <c r="S155" s="29"/>
      <c r="T155" s="29"/>
      <c r="U155" s="29"/>
      <c r="V155" s="29"/>
      <c r="W155" s="48"/>
      <c r="X155" s="48"/>
      <c r="Y155" s="48"/>
      <c r="Z155" s="48"/>
      <c r="AA155" s="48"/>
      <c r="AB155" s="48"/>
      <c r="AC155" s="322"/>
      <c r="AD155" s="322"/>
      <c r="AE155" s="352"/>
      <c r="AF155" s="359"/>
      <c r="AG155" s="344"/>
      <c r="AQ155" s="290"/>
      <c r="AR155" s="248"/>
      <c r="AX155" s="289"/>
      <c r="AY155" s="283"/>
      <c r="BC155" s="290"/>
      <c r="BO155" s="283"/>
      <c r="BP155" s="284"/>
      <c r="BR155" s="290"/>
      <c r="CD155" s="283"/>
    </row>
    <row r="156" spans="1:82" ht="12.75">
      <c r="A156" s="114"/>
      <c r="B156" s="58"/>
      <c r="C156" s="114"/>
      <c r="E156" s="46"/>
      <c r="F156" s="29"/>
      <c r="G156" s="29"/>
      <c r="H156" s="29"/>
      <c r="I156" s="30"/>
      <c r="J156" s="30"/>
      <c r="K156" s="29"/>
      <c r="L156" s="29"/>
      <c r="M156" s="46"/>
      <c r="N156" s="46"/>
      <c r="O156" s="29"/>
      <c r="P156" s="47"/>
      <c r="Q156" s="47"/>
      <c r="R156" s="47"/>
      <c r="S156" s="29"/>
      <c r="T156" s="29"/>
      <c r="U156" s="29"/>
      <c r="V156" s="29"/>
      <c r="W156" s="48"/>
      <c r="X156" s="48"/>
      <c r="Y156" s="48"/>
      <c r="Z156" s="48"/>
      <c r="AA156" s="48"/>
      <c r="AB156" s="48"/>
      <c r="AC156" s="322"/>
      <c r="AD156" s="322"/>
      <c r="AE156" s="352"/>
      <c r="AF156" s="359"/>
      <c r="AG156" s="344"/>
      <c r="AR156" s="248"/>
      <c r="AX156" s="289"/>
      <c r="AY156" s="283"/>
      <c r="BO156" s="283"/>
      <c r="BP156" s="284"/>
      <c r="CD156" s="283"/>
    </row>
    <row r="157" spans="1:82" ht="12.75">
      <c r="A157" s="114"/>
      <c r="B157" s="21"/>
      <c r="C157" s="114"/>
      <c r="E157" s="46"/>
      <c r="F157" s="29"/>
      <c r="G157" s="29"/>
      <c r="H157" s="29"/>
      <c r="I157" s="30"/>
      <c r="J157" s="30"/>
      <c r="K157" s="29"/>
      <c r="L157" s="29"/>
      <c r="M157" s="46"/>
      <c r="N157" s="46"/>
      <c r="O157" s="29"/>
      <c r="P157" s="47"/>
      <c r="Q157" s="47"/>
      <c r="R157" s="47"/>
      <c r="S157" s="29"/>
      <c r="T157" s="29"/>
      <c r="U157" s="29"/>
      <c r="V157" s="29"/>
      <c r="W157" s="48"/>
      <c r="X157" s="48"/>
      <c r="Y157" s="48"/>
      <c r="Z157" s="48"/>
      <c r="AA157" s="48"/>
      <c r="AB157" s="48"/>
      <c r="AC157" s="322"/>
      <c r="AD157" s="322"/>
      <c r="AE157" s="352"/>
      <c r="AF157" s="359"/>
      <c r="AG157" s="344"/>
      <c r="AR157" s="248"/>
      <c r="AX157" s="289"/>
      <c r="AY157" s="283"/>
      <c r="BC157" s="290"/>
      <c r="BO157" s="283"/>
      <c r="BP157" s="284"/>
      <c r="BR157" s="290"/>
      <c r="BU157" s="402"/>
      <c r="BW157" s="248"/>
      <c r="BY157" s="248"/>
      <c r="BZ157" s="253"/>
      <c r="CD157" s="283"/>
    </row>
    <row r="158" spans="1:78" ht="12.75">
      <c r="A158" s="114"/>
      <c r="C158" s="114"/>
      <c r="E158" s="46"/>
      <c r="F158" s="29"/>
      <c r="G158" s="29"/>
      <c r="H158" s="29"/>
      <c r="I158" s="30"/>
      <c r="J158" s="30"/>
      <c r="K158" s="29"/>
      <c r="L158" s="29"/>
      <c r="M158" s="46"/>
      <c r="N158" s="46"/>
      <c r="O158" s="29"/>
      <c r="P158" s="47"/>
      <c r="Q158" s="47"/>
      <c r="R158" s="47"/>
      <c r="S158" s="29"/>
      <c r="T158" s="29"/>
      <c r="U158" s="29"/>
      <c r="V158" s="29"/>
      <c r="W158" s="48"/>
      <c r="X158" s="48"/>
      <c r="Y158" s="48"/>
      <c r="Z158" s="48"/>
      <c r="AA158" s="48"/>
      <c r="AB158" s="48"/>
      <c r="AC158" s="322"/>
      <c r="AD158" s="322"/>
      <c r="AE158" s="352"/>
      <c r="AF158" s="359"/>
      <c r="AG158" s="344"/>
      <c r="AQ158" s="290"/>
      <c r="AX158" s="289"/>
      <c r="AY158" s="283"/>
      <c r="BO158" s="283"/>
      <c r="BP158" s="284"/>
      <c r="BU158" s="402"/>
      <c r="BW158" s="248"/>
      <c r="BY158" s="248"/>
      <c r="BZ158" s="253"/>
    </row>
    <row r="159" spans="1:68" ht="12.75">
      <c r="A159" s="114"/>
      <c r="B159" s="113"/>
      <c r="C159" s="114"/>
      <c r="E159" s="46"/>
      <c r="F159" s="29"/>
      <c r="G159" s="29"/>
      <c r="H159" s="29"/>
      <c r="I159" s="30"/>
      <c r="J159" s="30"/>
      <c r="K159" s="29"/>
      <c r="L159" s="29"/>
      <c r="M159" s="46"/>
      <c r="N159" s="46"/>
      <c r="O159" s="29"/>
      <c r="P159" s="47"/>
      <c r="Q159" s="47"/>
      <c r="R159" s="47"/>
      <c r="S159" s="29"/>
      <c r="T159" s="29"/>
      <c r="U159" s="29"/>
      <c r="V159" s="29"/>
      <c r="W159" s="48"/>
      <c r="X159" s="48"/>
      <c r="Y159" s="48"/>
      <c r="Z159" s="48"/>
      <c r="AA159" s="48"/>
      <c r="AB159" s="48"/>
      <c r="AC159" s="322"/>
      <c r="AD159" s="322"/>
      <c r="AE159" s="352"/>
      <c r="AF159" s="359"/>
      <c r="AG159" s="344"/>
      <c r="AX159" s="289"/>
      <c r="AY159" s="283"/>
      <c r="BO159" s="283"/>
      <c r="BP159" s="284"/>
    </row>
    <row r="160" spans="1:68" ht="12.75">
      <c r="A160" s="114"/>
      <c r="B160" s="58"/>
      <c r="C160" s="114"/>
      <c r="E160" s="46"/>
      <c r="F160" s="29"/>
      <c r="G160" s="29"/>
      <c r="H160" s="29"/>
      <c r="I160" s="30"/>
      <c r="J160" s="30"/>
      <c r="K160" s="29"/>
      <c r="L160" s="29"/>
      <c r="M160" s="46"/>
      <c r="N160" s="46"/>
      <c r="O160" s="29"/>
      <c r="P160" s="47"/>
      <c r="Q160" s="47"/>
      <c r="R160" s="47"/>
      <c r="S160" s="29"/>
      <c r="T160" s="29"/>
      <c r="U160" s="29"/>
      <c r="V160" s="29"/>
      <c r="W160" s="48"/>
      <c r="X160" s="48"/>
      <c r="Y160" s="48"/>
      <c r="Z160" s="48"/>
      <c r="AA160" s="48"/>
      <c r="AB160" s="48"/>
      <c r="AC160" s="322"/>
      <c r="AD160" s="322"/>
      <c r="AE160" s="352"/>
      <c r="AF160" s="359"/>
      <c r="AG160" s="344"/>
      <c r="AX160" s="289"/>
      <c r="AY160" s="283"/>
      <c r="BO160" s="283"/>
      <c r="BP160" s="284"/>
    </row>
    <row r="161" spans="1:68" ht="12.75">
      <c r="A161" s="114"/>
      <c r="B161" s="21"/>
      <c r="C161" s="114"/>
      <c r="E161" s="46"/>
      <c r="F161" s="29"/>
      <c r="G161" s="29"/>
      <c r="H161" s="29"/>
      <c r="I161" s="30"/>
      <c r="J161" s="30"/>
      <c r="K161" s="29"/>
      <c r="L161" s="29"/>
      <c r="M161" s="46"/>
      <c r="N161" s="46"/>
      <c r="O161" s="29"/>
      <c r="P161" s="47"/>
      <c r="Q161" s="47"/>
      <c r="R161" s="47"/>
      <c r="S161" s="29"/>
      <c r="T161" s="29"/>
      <c r="U161" s="29"/>
      <c r="V161" s="29"/>
      <c r="W161" s="48"/>
      <c r="X161" s="48"/>
      <c r="Y161" s="48"/>
      <c r="Z161" s="48"/>
      <c r="AA161" s="48"/>
      <c r="AB161" s="48"/>
      <c r="AC161" s="322"/>
      <c r="AD161" s="322"/>
      <c r="AE161" s="352"/>
      <c r="AF161" s="359"/>
      <c r="AG161" s="344"/>
      <c r="AX161" s="289"/>
      <c r="AY161" s="283"/>
      <c r="BO161" s="283"/>
      <c r="BP161" s="284"/>
    </row>
    <row r="162" spans="1:68" ht="12.75">
      <c r="A162" s="114"/>
      <c r="C162" s="114"/>
      <c r="E162" s="46"/>
      <c r="F162" s="29"/>
      <c r="G162" s="29"/>
      <c r="H162" s="29"/>
      <c r="I162" s="30"/>
      <c r="J162" s="30"/>
      <c r="K162" s="29"/>
      <c r="L162" s="29"/>
      <c r="M162" s="46"/>
      <c r="N162" s="46"/>
      <c r="O162" s="29"/>
      <c r="P162" s="47"/>
      <c r="Q162" s="47"/>
      <c r="R162" s="47"/>
      <c r="S162" s="29"/>
      <c r="T162" s="29"/>
      <c r="U162" s="29"/>
      <c r="V162" s="29"/>
      <c r="W162" s="48"/>
      <c r="X162" s="48"/>
      <c r="Y162" s="48"/>
      <c r="Z162" s="48"/>
      <c r="AA162" s="48"/>
      <c r="AB162" s="48"/>
      <c r="AC162" s="322"/>
      <c r="AD162" s="322"/>
      <c r="AE162" s="352"/>
      <c r="AF162" s="359"/>
      <c r="AG162" s="344"/>
      <c r="AX162" s="289"/>
      <c r="AY162" s="283"/>
      <c r="BO162" s="283"/>
      <c r="BP162" s="284"/>
    </row>
    <row r="163" spans="1:68" ht="12.75">
      <c r="A163" s="114"/>
      <c r="B163" s="113"/>
      <c r="C163" s="114"/>
      <c r="E163" s="46"/>
      <c r="F163" s="29"/>
      <c r="G163" s="29"/>
      <c r="H163" s="29"/>
      <c r="I163" s="30"/>
      <c r="J163" s="30"/>
      <c r="K163" s="29"/>
      <c r="L163" s="29"/>
      <c r="M163" s="46"/>
      <c r="N163" s="46"/>
      <c r="O163" s="29"/>
      <c r="P163" s="47"/>
      <c r="Q163" s="47"/>
      <c r="R163" s="47"/>
      <c r="S163" s="29"/>
      <c r="T163" s="29"/>
      <c r="U163" s="29"/>
      <c r="V163" s="29"/>
      <c r="W163" s="48"/>
      <c r="X163" s="48"/>
      <c r="Y163" s="48"/>
      <c r="Z163" s="48"/>
      <c r="AA163" s="48"/>
      <c r="AB163" s="48"/>
      <c r="AC163" s="322"/>
      <c r="AD163" s="322"/>
      <c r="AE163" s="352"/>
      <c r="AF163" s="359"/>
      <c r="AG163" s="344"/>
      <c r="AX163" s="289"/>
      <c r="AY163" s="283"/>
      <c r="BO163" s="283"/>
      <c r="BP163" s="284"/>
    </row>
    <row r="164" spans="1:68" ht="12.75">
      <c r="A164" s="114"/>
      <c r="B164" s="58"/>
      <c r="C164" s="114"/>
      <c r="E164" s="46"/>
      <c r="F164" s="29"/>
      <c r="G164" s="29"/>
      <c r="H164" s="29"/>
      <c r="I164" s="30"/>
      <c r="J164" s="30"/>
      <c r="K164" s="29"/>
      <c r="L164" s="29"/>
      <c r="M164" s="46"/>
      <c r="N164" s="46"/>
      <c r="O164" s="29"/>
      <c r="P164" s="47"/>
      <c r="Q164" s="47"/>
      <c r="R164" s="47"/>
      <c r="S164" s="29"/>
      <c r="T164" s="29"/>
      <c r="U164" s="29"/>
      <c r="V164" s="29"/>
      <c r="W164" s="48"/>
      <c r="X164" s="48"/>
      <c r="Y164" s="48"/>
      <c r="Z164" s="48"/>
      <c r="AA164" s="48"/>
      <c r="AB164" s="48"/>
      <c r="AC164" s="322"/>
      <c r="AD164" s="322"/>
      <c r="AE164" s="352"/>
      <c r="AF164" s="359"/>
      <c r="AG164" s="344"/>
      <c r="AX164" s="289"/>
      <c r="AY164" s="283"/>
      <c r="BO164" s="283"/>
      <c r="BP164" s="284"/>
    </row>
    <row r="165" spans="1:33" ht="12.75">
      <c r="A165" s="114"/>
      <c r="B165" s="21"/>
      <c r="C165" s="114"/>
      <c r="E165" s="46"/>
      <c r="F165" s="29"/>
      <c r="G165" s="29"/>
      <c r="H165" s="29"/>
      <c r="I165" s="30"/>
      <c r="J165" s="30"/>
      <c r="K165" s="29"/>
      <c r="L165" s="29"/>
      <c r="M165" s="46"/>
      <c r="N165" s="46"/>
      <c r="O165" s="29"/>
      <c r="P165" s="47"/>
      <c r="Q165" s="47"/>
      <c r="R165" s="47"/>
      <c r="S165" s="29"/>
      <c r="T165" s="29"/>
      <c r="U165" s="29"/>
      <c r="V165" s="29"/>
      <c r="W165" s="48"/>
      <c r="X165" s="48"/>
      <c r="Y165" s="48"/>
      <c r="Z165" s="48"/>
      <c r="AA165" s="48"/>
      <c r="AB165" s="48"/>
      <c r="AC165" s="322"/>
      <c r="AD165" s="322"/>
      <c r="AE165" s="352"/>
      <c r="AF165" s="359"/>
      <c r="AG165" s="344"/>
    </row>
    <row r="166" spans="1:33" ht="12.75">
      <c r="A166" s="114"/>
      <c r="C166" s="114"/>
      <c r="E166" s="46"/>
      <c r="F166" s="29"/>
      <c r="G166" s="29"/>
      <c r="H166" s="29"/>
      <c r="I166" s="30"/>
      <c r="J166" s="30"/>
      <c r="K166" s="29"/>
      <c r="L166" s="29"/>
      <c r="M166" s="46"/>
      <c r="N166" s="46"/>
      <c r="O166" s="29"/>
      <c r="P166" s="47"/>
      <c r="Q166" s="47"/>
      <c r="R166" s="47"/>
      <c r="S166" s="29"/>
      <c r="T166" s="29"/>
      <c r="U166" s="29"/>
      <c r="V166" s="29"/>
      <c r="W166" s="48"/>
      <c r="X166" s="48"/>
      <c r="Y166" s="48"/>
      <c r="Z166" s="48"/>
      <c r="AA166" s="48"/>
      <c r="AB166" s="48"/>
      <c r="AC166" s="322"/>
      <c r="AD166" s="322"/>
      <c r="AE166" s="352"/>
      <c r="AF166" s="359"/>
      <c r="AG166" s="344"/>
    </row>
    <row r="167" spans="1:33" ht="12.75">
      <c r="A167" s="114"/>
      <c r="B167" s="113"/>
      <c r="C167" s="114"/>
      <c r="E167" s="46"/>
      <c r="F167" s="29"/>
      <c r="G167" s="29"/>
      <c r="H167" s="29"/>
      <c r="I167" s="30"/>
      <c r="J167" s="30"/>
      <c r="K167" s="29"/>
      <c r="L167" s="29"/>
      <c r="M167" s="46"/>
      <c r="N167" s="46"/>
      <c r="O167" s="29"/>
      <c r="P167" s="47"/>
      <c r="Q167" s="47"/>
      <c r="R167" s="47"/>
      <c r="S167" s="29"/>
      <c r="T167" s="29"/>
      <c r="U167" s="29"/>
      <c r="V167" s="29"/>
      <c r="W167" s="48"/>
      <c r="X167" s="48"/>
      <c r="Y167" s="48"/>
      <c r="Z167" s="48"/>
      <c r="AA167" s="48"/>
      <c r="AB167" s="48"/>
      <c r="AC167" s="322"/>
      <c r="AD167" s="322"/>
      <c r="AE167" s="352"/>
      <c r="AF167" s="359"/>
      <c r="AG167" s="344"/>
    </row>
    <row r="168" spans="1:33" ht="12.75">
      <c r="A168" s="114"/>
      <c r="B168" s="58"/>
      <c r="C168" s="114"/>
      <c r="E168" s="46"/>
      <c r="F168" s="29"/>
      <c r="G168" s="29"/>
      <c r="H168" s="29"/>
      <c r="I168" s="30"/>
      <c r="J168" s="30"/>
      <c r="K168" s="29"/>
      <c r="L168" s="29"/>
      <c r="M168" s="46"/>
      <c r="N168" s="46"/>
      <c r="O168" s="29"/>
      <c r="P168" s="47"/>
      <c r="Q168" s="47"/>
      <c r="R168" s="47"/>
      <c r="S168" s="29"/>
      <c r="T168" s="29"/>
      <c r="U168" s="29"/>
      <c r="V168" s="29"/>
      <c r="W168" s="48"/>
      <c r="X168" s="48"/>
      <c r="Y168" s="48"/>
      <c r="Z168" s="48"/>
      <c r="AA168" s="48"/>
      <c r="AB168" s="48"/>
      <c r="AC168" s="322"/>
      <c r="AD168" s="322"/>
      <c r="AE168" s="352"/>
      <c r="AF168" s="359"/>
      <c r="AG168" s="344"/>
    </row>
    <row r="169" spans="1:33" ht="12.75">
      <c r="A169" s="114"/>
      <c r="B169" s="21"/>
      <c r="C169" s="114"/>
      <c r="E169" s="46"/>
      <c r="F169" s="29"/>
      <c r="G169" s="29"/>
      <c r="H169" s="29"/>
      <c r="I169" s="30"/>
      <c r="J169" s="30"/>
      <c r="K169" s="29"/>
      <c r="L169" s="29"/>
      <c r="M169" s="46"/>
      <c r="N169" s="46"/>
      <c r="O169" s="29"/>
      <c r="P169" s="47"/>
      <c r="Q169" s="47"/>
      <c r="R169" s="47"/>
      <c r="S169" s="29"/>
      <c r="T169" s="29"/>
      <c r="U169" s="29"/>
      <c r="V169" s="29"/>
      <c r="W169" s="48"/>
      <c r="X169" s="48"/>
      <c r="Y169" s="48"/>
      <c r="Z169" s="48"/>
      <c r="AA169" s="48"/>
      <c r="AB169" s="48"/>
      <c r="AC169" s="322"/>
      <c r="AD169" s="322"/>
      <c r="AE169" s="352"/>
      <c r="AF169" s="359"/>
      <c r="AG169" s="344"/>
    </row>
    <row r="170" spans="1:33" ht="12.75">
      <c r="A170" s="114"/>
      <c r="C170" s="114"/>
      <c r="E170" s="46"/>
      <c r="F170" s="29"/>
      <c r="G170" s="29"/>
      <c r="H170" s="29"/>
      <c r="I170" s="30"/>
      <c r="J170" s="30"/>
      <c r="K170" s="29"/>
      <c r="L170" s="29"/>
      <c r="M170" s="46"/>
      <c r="N170" s="46"/>
      <c r="O170" s="29"/>
      <c r="P170" s="47"/>
      <c r="Q170" s="47"/>
      <c r="R170" s="47"/>
      <c r="S170" s="29"/>
      <c r="T170" s="29"/>
      <c r="U170" s="29"/>
      <c r="V170" s="29"/>
      <c r="W170" s="48"/>
      <c r="X170" s="48"/>
      <c r="Y170" s="48"/>
      <c r="Z170" s="48"/>
      <c r="AA170" s="48"/>
      <c r="AB170" s="48"/>
      <c r="AC170" s="322"/>
      <c r="AD170" s="322"/>
      <c r="AE170" s="352"/>
      <c r="AF170" s="359"/>
      <c r="AG170" s="344"/>
    </row>
    <row r="171" spans="1:33" ht="12.75">
      <c r="A171" s="114"/>
      <c r="B171" s="113"/>
      <c r="C171" s="114"/>
      <c r="E171" s="46"/>
      <c r="F171" s="29"/>
      <c r="G171" s="29"/>
      <c r="H171" s="29"/>
      <c r="I171" s="30"/>
      <c r="J171" s="30"/>
      <c r="K171" s="29"/>
      <c r="L171" s="29"/>
      <c r="M171" s="46"/>
      <c r="N171" s="46"/>
      <c r="O171" s="29"/>
      <c r="P171" s="47"/>
      <c r="Q171" s="47"/>
      <c r="R171" s="47"/>
      <c r="S171" s="29"/>
      <c r="T171" s="29"/>
      <c r="U171" s="29"/>
      <c r="V171" s="29"/>
      <c r="W171" s="48"/>
      <c r="X171" s="48"/>
      <c r="Y171" s="48"/>
      <c r="Z171" s="48"/>
      <c r="AA171" s="48"/>
      <c r="AB171" s="48"/>
      <c r="AC171" s="322"/>
      <c r="AD171" s="322"/>
      <c r="AE171" s="352"/>
      <c r="AF171" s="359"/>
      <c r="AG171" s="344"/>
    </row>
    <row r="172" spans="1:33" ht="12.75">
      <c r="A172" s="114"/>
      <c r="B172" s="58"/>
      <c r="C172" s="114"/>
      <c r="E172" s="46"/>
      <c r="F172" s="29"/>
      <c r="G172" s="29"/>
      <c r="H172" s="29"/>
      <c r="I172" s="30"/>
      <c r="J172" s="30"/>
      <c r="K172" s="29"/>
      <c r="L172" s="29"/>
      <c r="M172" s="46"/>
      <c r="N172" s="46"/>
      <c r="O172" s="29"/>
      <c r="P172" s="47"/>
      <c r="Q172" s="47"/>
      <c r="R172" s="47"/>
      <c r="S172" s="29"/>
      <c r="T172" s="29"/>
      <c r="U172" s="29"/>
      <c r="V172" s="29"/>
      <c r="W172" s="48"/>
      <c r="X172" s="48"/>
      <c r="Y172" s="48"/>
      <c r="Z172" s="48"/>
      <c r="AA172" s="48"/>
      <c r="AB172" s="48"/>
      <c r="AC172" s="322"/>
      <c r="AD172" s="322"/>
      <c r="AE172" s="352"/>
      <c r="AF172" s="359"/>
      <c r="AG172" s="344"/>
    </row>
    <row r="173" spans="1:33" ht="12.75">
      <c r="A173" s="114"/>
      <c r="B173" s="21"/>
      <c r="C173" s="114"/>
      <c r="E173" s="46"/>
      <c r="F173" s="29"/>
      <c r="G173" s="29"/>
      <c r="H173" s="29"/>
      <c r="I173" s="30"/>
      <c r="J173" s="30"/>
      <c r="K173" s="29"/>
      <c r="L173" s="29"/>
      <c r="M173" s="46"/>
      <c r="N173" s="46"/>
      <c r="O173" s="29"/>
      <c r="P173" s="47"/>
      <c r="Q173" s="47"/>
      <c r="R173" s="47"/>
      <c r="S173" s="29"/>
      <c r="T173" s="29"/>
      <c r="U173" s="29"/>
      <c r="V173" s="29"/>
      <c r="W173" s="48"/>
      <c r="X173" s="48"/>
      <c r="Y173" s="48"/>
      <c r="Z173" s="48"/>
      <c r="AA173" s="48"/>
      <c r="AB173" s="48"/>
      <c r="AC173" s="322"/>
      <c r="AD173" s="322"/>
      <c r="AE173" s="352"/>
      <c r="AF173" s="359"/>
      <c r="AG173" s="344"/>
    </row>
    <row r="174" spans="1:33" ht="12.75">
      <c r="A174" s="114"/>
      <c r="C174" s="114"/>
      <c r="E174" s="46"/>
      <c r="F174" s="29"/>
      <c r="G174" s="29"/>
      <c r="H174" s="29"/>
      <c r="I174" s="30"/>
      <c r="J174" s="30"/>
      <c r="K174" s="29"/>
      <c r="L174" s="29"/>
      <c r="M174" s="46"/>
      <c r="N174" s="46"/>
      <c r="O174" s="29"/>
      <c r="P174" s="47"/>
      <c r="Q174" s="47"/>
      <c r="R174" s="47"/>
      <c r="S174" s="29"/>
      <c r="T174" s="29"/>
      <c r="U174" s="29"/>
      <c r="V174" s="29"/>
      <c r="W174" s="48"/>
      <c r="X174" s="48"/>
      <c r="Y174" s="48"/>
      <c r="Z174" s="48"/>
      <c r="AA174" s="48"/>
      <c r="AB174" s="48"/>
      <c r="AC174" s="322"/>
      <c r="AD174" s="322"/>
      <c r="AE174" s="352"/>
      <c r="AF174" s="359"/>
      <c r="AG174" s="344"/>
    </row>
    <row r="175" spans="1:33" ht="12.75">
      <c r="A175" s="114"/>
      <c r="B175" s="113"/>
      <c r="C175" s="114"/>
      <c r="E175" s="46"/>
      <c r="F175" s="29"/>
      <c r="G175" s="29"/>
      <c r="H175" s="29"/>
      <c r="I175" s="30"/>
      <c r="J175" s="30"/>
      <c r="K175" s="29"/>
      <c r="L175" s="29"/>
      <c r="M175" s="46"/>
      <c r="N175" s="46"/>
      <c r="O175" s="29"/>
      <c r="P175" s="47"/>
      <c r="Q175" s="47"/>
      <c r="R175" s="47"/>
      <c r="S175" s="29"/>
      <c r="T175" s="29"/>
      <c r="U175" s="29"/>
      <c r="V175" s="29"/>
      <c r="W175" s="48"/>
      <c r="X175" s="48"/>
      <c r="Y175" s="48"/>
      <c r="Z175" s="48"/>
      <c r="AA175" s="48"/>
      <c r="AB175" s="48"/>
      <c r="AC175" s="322"/>
      <c r="AD175" s="322"/>
      <c r="AE175" s="352"/>
      <c r="AF175" s="359"/>
      <c r="AG175" s="344"/>
    </row>
    <row r="176" spans="1:33" ht="12.75">
      <c r="A176" s="114"/>
      <c r="B176" s="58"/>
      <c r="C176" s="114"/>
      <c r="E176" s="46"/>
      <c r="F176" s="29"/>
      <c r="G176" s="29"/>
      <c r="H176" s="29"/>
      <c r="I176" s="30"/>
      <c r="J176" s="30"/>
      <c r="K176" s="29"/>
      <c r="L176" s="29"/>
      <c r="M176" s="46"/>
      <c r="N176" s="46"/>
      <c r="O176" s="29"/>
      <c r="P176" s="47"/>
      <c r="Q176" s="47"/>
      <c r="R176" s="47"/>
      <c r="S176" s="29"/>
      <c r="T176" s="29"/>
      <c r="U176" s="29"/>
      <c r="V176" s="29"/>
      <c r="W176" s="48"/>
      <c r="X176" s="48"/>
      <c r="Y176" s="48"/>
      <c r="Z176" s="48"/>
      <c r="AA176" s="48"/>
      <c r="AB176" s="48"/>
      <c r="AC176" s="322"/>
      <c r="AD176" s="322"/>
      <c r="AE176" s="352"/>
      <c r="AF176" s="359"/>
      <c r="AG176" s="344"/>
    </row>
    <row r="177" spans="1:33" ht="12.75">
      <c r="A177" s="114"/>
      <c r="B177" s="21"/>
      <c r="C177" s="114"/>
      <c r="E177" s="46"/>
      <c r="F177" s="29"/>
      <c r="G177" s="29"/>
      <c r="H177" s="29"/>
      <c r="I177" s="30"/>
      <c r="J177" s="30"/>
      <c r="K177" s="29"/>
      <c r="L177" s="29"/>
      <c r="M177" s="46"/>
      <c r="N177" s="46"/>
      <c r="O177" s="29"/>
      <c r="P177" s="47"/>
      <c r="Q177" s="47"/>
      <c r="R177" s="47"/>
      <c r="S177" s="29"/>
      <c r="T177" s="29"/>
      <c r="U177" s="29"/>
      <c r="V177" s="29"/>
      <c r="W177" s="48"/>
      <c r="X177" s="48"/>
      <c r="Y177" s="48"/>
      <c r="Z177" s="48"/>
      <c r="AA177" s="48"/>
      <c r="AB177" s="48"/>
      <c r="AC177" s="322"/>
      <c r="AD177" s="322"/>
      <c r="AE177" s="352"/>
      <c r="AF177" s="359"/>
      <c r="AG177" s="344"/>
    </row>
    <row r="178" spans="1:33" ht="12.75">
      <c r="A178" s="114"/>
      <c r="C178" s="114"/>
      <c r="E178" s="46"/>
      <c r="F178" s="29"/>
      <c r="G178" s="29"/>
      <c r="H178" s="29"/>
      <c r="I178" s="30"/>
      <c r="J178" s="30"/>
      <c r="K178" s="29"/>
      <c r="L178" s="29"/>
      <c r="M178" s="46"/>
      <c r="N178" s="46"/>
      <c r="O178" s="29"/>
      <c r="P178" s="47"/>
      <c r="Q178" s="47"/>
      <c r="R178" s="47"/>
      <c r="S178" s="29"/>
      <c r="T178" s="29"/>
      <c r="U178" s="29"/>
      <c r="V178" s="29"/>
      <c r="W178" s="48"/>
      <c r="X178" s="48"/>
      <c r="Y178" s="48"/>
      <c r="Z178" s="48"/>
      <c r="AA178" s="48"/>
      <c r="AB178" s="48"/>
      <c r="AC178" s="322"/>
      <c r="AD178" s="322"/>
      <c r="AE178" s="352"/>
      <c r="AF178" s="359"/>
      <c r="AG178" s="344"/>
    </row>
    <row r="179" spans="1:33" ht="12.75">
      <c r="A179" s="114"/>
      <c r="B179" s="113"/>
      <c r="C179" s="114"/>
      <c r="E179" s="46"/>
      <c r="F179" s="29"/>
      <c r="G179" s="29"/>
      <c r="H179" s="29"/>
      <c r="I179" s="30"/>
      <c r="J179" s="30"/>
      <c r="K179" s="29"/>
      <c r="L179" s="29"/>
      <c r="M179" s="46"/>
      <c r="N179" s="46"/>
      <c r="O179" s="29"/>
      <c r="P179" s="47"/>
      <c r="Q179" s="47"/>
      <c r="R179" s="47"/>
      <c r="S179" s="29"/>
      <c r="T179" s="29"/>
      <c r="U179" s="29"/>
      <c r="V179" s="29"/>
      <c r="W179" s="48"/>
      <c r="X179" s="48"/>
      <c r="Y179" s="48"/>
      <c r="Z179" s="48"/>
      <c r="AA179" s="48"/>
      <c r="AB179" s="48"/>
      <c r="AC179" s="322"/>
      <c r="AD179" s="322"/>
      <c r="AE179" s="352"/>
      <c r="AF179" s="359"/>
      <c r="AG179" s="344"/>
    </row>
    <row r="180" spans="1:33" ht="12.75">
      <c r="A180" s="114"/>
      <c r="B180" s="58"/>
      <c r="C180" s="114"/>
      <c r="E180" s="46"/>
      <c r="F180" s="29"/>
      <c r="G180" s="29"/>
      <c r="H180" s="29"/>
      <c r="I180" s="30"/>
      <c r="J180" s="30"/>
      <c r="K180" s="29"/>
      <c r="L180" s="29"/>
      <c r="M180" s="46"/>
      <c r="N180" s="46"/>
      <c r="O180" s="29"/>
      <c r="P180" s="47"/>
      <c r="Q180" s="47"/>
      <c r="R180" s="47"/>
      <c r="S180" s="29"/>
      <c r="T180" s="29"/>
      <c r="U180" s="29"/>
      <c r="V180" s="29"/>
      <c r="W180" s="48"/>
      <c r="X180" s="48"/>
      <c r="Y180" s="48"/>
      <c r="Z180" s="48"/>
      <c r="AA180" s="48"/>
      <c r="AB180" s="48"/>
      <c r="AC180" s="322"/>
      <c r="AD180" s="322"/>
      <c r="AE180" s="352"/>
      <c r="AF180" s="359"/>
      <c r="AG180" s="344"/>
    </row>
    <row r="181" spans="1:33" ht="12.75">
      <c r="A181" s="114"/>
      <c r="B181" s="21"/>
      <c r="C181" s="114"/>
      <c r="E181" s="46"/>
      <c r="F181" s="29"/>
      <c r="G181" s="29"/>
      <c r="H181" s="29"/>
      <c r="I181" s="30"/>
      <c r="J181" s="30"/>
      <c r="K181" s="29"/>
      <c r="L181" s="29"/>
      <c r="M181" s="46"/>
      <c r="N181" s="46"/>
      <c r="O181" s="29"/>
      <c r="P181" s="47"/>
      <c r="Q181" s="47"/>
      <c r="R181" s="47"/>
      <c r="S181" s="29"/>
      <c r="T181" s="29"/>
      <c r="U181" s="29"/>
      <c r="V181" s="29"/>
      <c r="W181" s="48"/>
      <c r="X181" s="48"/>
      <c r="Y181" s="48"/>
      <c r="Z181" s="48"/>
      <c r="AA181" s="48"/>
      <c r="AB181" s="48"/>
      <c r="AC181" s="322"/>
      <c r="AD181" s="322"/>
      <c r="AE181" s="352"/>
      <c r="AF181" s="359"/>
      <c r="AG181" s="344"/>
    </row>
    <row r="182" spans="1:33" ht="12.75">
      <c r="A182" s="114"/>
      <c r="C182" s="114"/>
      <c r="E182" s="46"/>
      <c r="F182" s="29"/>
      <c r="G182" s="29"/>
      <c r="H182" s="29"/>
      <c r="I182" s="30"/>
      <c r="J182" s="30"/>
      <c r="K182" s="29"/>
      <c r="L182" s="29"/>
      <c r="M182" s="46"/>
      <c r="N182" s="46"/>
      <c r="O182" s="29"/>
      <c r="P182" s="47"/>
      <c r="Q182" s="47"/>
      <c r="R182" s="47"/>
      <c r="S182" s="29"/>
      <c r="T182" s="29"/>
      <c r="U182" s="29"/>
      <c r="V182" s="29"/>
      <c r="W182" s="48"/>
      <c r="X182" s="48"/>
      <c r="Y182" s="48"/>
      <c r="Z182" s="48"/>
      <c r="AA182" s="48"/>
      <c r="AB182" s="48"/>
      <c r="AC182" s="322"/>
      <c r="AD182" s="322"/>
      <c r="AE182" s="352"/>
      <c r="AF182" s="359"/>
      <c r="AG182" s="344"/>
    </row>
    <row r="183" spans="1:33" ht="12.75">
      <c r="A183" s="114"/>
      <c r="B183" s="113"/>
      <c r="C183" s="114"/>
      <c r="E183" s="46"/>
      <c r="F183" s="29"/>
      <c r="G183" s="29"/>
      <c r="H183" s="29"/>
      <c r="I183" s="30"/>
      <c r="J183" s="30"/>
      <c r="K183" s="29"/>
      <c r="L183" s="29"/>
      <c r="M183" s="46"/>
      <c r="N183" s="46"/>
      <c r="O183" s="29"/>
      <c r="P183" s="47"/>
      <c r="Q183" s="47"/>
      <c r="R183" s="47"/>
      <c r="S183" s="29"/>
      <c r="T183" s="29"/>
      <c r="U183" s="29"/>
      <c r="V183" s="29"/>
      <c r="W183" s="48"/>
      <c r="X183" s="48"/>
      <c r="Y183" s="48"/>
      <c r="Z183" s="48"/>
      <c r="AA183" s="48"/>
      <c r="AB183" s="48"/>
      <c r="AC183" s="322"/>
      <c r="AD183" s="322"/>
      <c r="AE183" s="352"/>
      <c r="AF183" s="359"/>
      <c r="AG183" s="344"/>
    </row>
    <row r="184" spans="1:33" ht="12.75">
      <c r="A184" s="114"/>
      <c r="B184" s="58"/>
      <c r="C184" s="114"/>
      <c r="E184" s="46"/>
      <c r="F184" s="29"/>
      <c r="G184" s="29"/>
      <c r="H184" s="29"/>
      <c r="I184" s="30"/>
      <c r="J184" s="30"/>
      <c r="K184" s="29"/>
      <c r="L184" s="29"/>
      <c r="M184" s="46"/>
      <c r="N184" s="46"/>
      <c r="O184" s="29"/>
      <c r="P184" s="47"/>
      <c r="Q184" s="47"/>
      <c r="R184" s="47"/>
      <c r="S184" s="29"/>
      <c r="T184" s="29"/>
      <c r="U184" s="29"/>
      <c r="V184" s="29"/>
      <c r="W184" s="48"/>
      <c r="X184" s="48"/>
      <c r="Y184" s="48"/>
      <c r="Z184" s="48"/>
      <c r="AA184" s="48"/>
      <c r="AB184" s="48"/>
      <c r="AC184" s="322"/>
      <c r="AD184" s="322"/>
      <c r="AE184" s="352"/>
      <c r="AF184" s="359"/>
      <c r="AG184" s="344"/>
    </row>
    <row r="185" spans="1:33" ht="12.75">
      <c r="A185" s="114"/>
      <c r="B185" s="21"/>
      <c r="C185" s="114"/>
      <c r="E185" s="46"/>
      <c r="F185" s="29"/>
      <c r="G185" s="29"/>
      <c r="H185" s="29"/>
      <c r="I185" s="30"/>
      <c r="J185" s="30"/>
      <c r="K185" s="29"/>
      <c r="L185" s="29"/>
      <c r="M185" s="46"/>
      <c r="N185" s="46"/>
      <c r="O185" s="29"/>
      <c r="P185" s="47"/>
      <c r="Q185" s="47"/>
      <c r="R185" s="47"/>
      <c r="S185" s="29"/>
      <c r="T185" s="29"/>
      <c r="U185" s="29"/>
      <c r="V185" s="29"/>
      <c r="W185" s="48"/>
      <c r="X185" s="48"/>
      <c r="Y185" s="48"/>
      <c r="Z185" s="48"/>
      <c r="AA185" s="48"/>
      <c r="AB185" s="48"/>
      <c r="AC185" s="322"/>
      <c r="AD185" s="322"/>
      <c r="AE185" s="352"/>
      <c r="AF185" s="359"/>
      <c r="AG185" s="344"/>
    </row>
    <row r="186" spans="1:33" ht="12.75">
      <c r="A186" s="114"/>
      <c r="C186" s="114"/>
      <c r="E186" s="46"/>
      <c r="F186" s="29"/>
      <c r="G186" s="29"/>
      <c r="H186" s="29"/>
      <c r="I186" s="30"/>
      <c r="J186" s="30"/>
      <c r="K186" s="29"/>
      <c r="L186" s="29"/>
      <c r="M186" s="46"/>
      <c r="N186" s="46"/>
      <c r="O186" s="29"/>
      <c r="P186" s="47"/>
      <c r="Q186" s="47"/>
      <c r="R186" s="47"/>
      <c r="S186" s="29"/>
      <c r="T186" s="29"/>
      <c r="U186" s="29"/>
      <c r="V186" s="29"/>
      <c r="W186" s="48"/>
      <c r="X186" s="48"/>
      <c r="Y186" s="48"/>
      <c r="Z186" s="48"/>
      <c r="AA186" s="48"/>
      <c r="AB186" s="48"/>
      <c r="AC186" s="322"/>
      <c r="AD186" s="322"/>
      <c r="AE186" s="352"/>
      <c r="AF186" s="359"/>
      <c r="AG186" s="344"/>
    </row>
    <row r="187" spans="1:33" ht="12.75">
      <c r="A187" s="114"/>
      <c r="B187" s="113"/>
      <c r="C187" s="114"/>
      <c r="E187" s="46"/>
      <c r="F187" s="29"/>
      <c r="G187" s="29"/>
      <c r="H187" s="29"/>
      <c r="I187" s="30"/>
      <c r="J187" s="30"/>
      <c r="K187" s="29"/>
      <c r="L187" s="29"/>
      <c r="M187" s="46"/>
      <c r="N187" s="46"/>
      <c r="O187" s="29"/>
      <c r="P187" s="47"/>
      <c r="Q187" s="47"/>
      <c r="R187" s="47"/>
      <c r="S187" s="29"/>
      <c r="T187" s="29"/>
      <c r="U187" s="29"/>
      <c r="V187" s="29"/>
      <c r="W187" s="48"/>
      <c r="X187" s="48"/>
      <c r="Y187" s="48"/>
      <c r="Z187" s="48"/>
      <c r="AA187" s="48"/>
      <c r="AB187" s="48"/>
      <c r="AC187" s="322"/>
      <c r="AD187" s="322"/>
      <c r="AE187" s="352"/>
      <c r="AF187" s="359"/>
      <c r="AG187" s="344"/>
    </row>
    <row r="188" spans="1:33" ht="12.75">
      <c r="A188" s="114"/>
      <c r="B188" s="58"/>
      <c r="C188" s="114"/>
      <c r="E188" s="46"/>
      <c r="F188" s="29"/>
      <c r="G188" s="29"/>
      <c r="H188" s="29"/>
      <c r="I188" s="30"/>
      <c r="J188" s="30"/>
      <c r="K188" s="29"/>
      <c r="L188" s="29"/>
      <c r="M188" s="46"/>
      <c r="N188" s="46"/>
      <c r="O188" s="29"/>
      <c r="P188" s="47"/>
      <c r="Q188" s="47"/>
      <c r="R188" s="47"/>
      <c r="S188" s="29"/>
      <c r="T188" s="29"/>
      <c r="U188" s="29"/>
      <c r="V188" s="29"/>
      <c r="W188" s="48"/>
      <c r="X188" s="48"/>
      <c r="Y188" s="48"/>
      <c r="Z188" s="48"/>
      <c r="AA188" s="48"/>
      <c r="AB188" s="48"/>
      <c r="AC188" s="322"/>
      <c r="AD188" s="322"/>
      <c r="AE188" s="352"/>
      <c r="AF188" s="359"/>
      <c r="AG188" s="344"/>
    </row>
    <row r="189" spans="1:33" ht="12.75">
      <c r="A189" s="114"/>
      <c r="B189" s="21"/>
      <c r="C189" s="114"/>
      <c r="E189" s="46"/>
      <c r="F189" s="29"/>
      <c r="G189" s="29"/>
      <c r="H189" s="29"/>
      <c r="I189" s="30"/>
      <c r="J189" s="30"/>
      <c r="K189" s="29"/>
      <c r="L189" s="29"/>
      <c r="M189" s="46"/>
      <c r="N189" s="46"/>
      <c r="O189" s="29"/>
      <c r="P189" s="47"/>
      <c r="Q189" s="47"/>
      <c r="R189" s="47"/>
      <c r="S189" s="29"/>
      <c r="T189" s="29"/>
      <c r="U189" s="29"/>
      <c r="V189" s="29"/>
      <c r="W189" s="48"/>
      <c r="X189" s="48"/>
      <c r="Y189" s="48"/>
      <c r="Z189" s="48"/>
      <c r="AA189" s="48"/>
      <c r="AB189" s="48"/>
      <c r="AC189" s="322"/>
      <c r="AD189" s="322"/>
      <c r="AE189" s="352"/>
      <c r="AF189" s="359"/>
      <c r="AG189" s="344"/>
    </row>
    <row r="190" spans="1:33" ht="12.75">
      <c r="A190" s="114"/>
      <c r="C190" s="114"/>
      <c r="E190" s="46"/>
      <c r="F190" s="29"/>
      <c r="G190" s="29"/>
      <c r="H190" s="29"/>
      <c r="I190" s="30"/>
      <c r="J190" s="30"/>
      <c r="K190" s="29"/>
      <c r="L190" s="29"/>
      <c r="M190" s="46"/>
      <c r="N190" s="46"/>
      <c r="O190" s="29"/>
      <c r="P190" s="47"/>
      <c r="Q190" s="47"/>
      <c r="R190" s="47"/>
      <c r="S190" s="29"/>
      <c r="T190" s="29"/>
      <c r="U190" s="29"/>
      <c r="V190" s="29"/>
      <c r="W190" s="48"/>
      <c r="X190" s="48"/>
      <c r="Y190" s="48"/>
      <c r="Z190" s="48"/>
      <c r="AA190" s="48"/>
      <c r="AB190" s="48"/>
      <c r="AC190" s="322"/>
      <c r="AD190" s="322"/>
      <c r="AE190" s="352"/>
      <c r="AF190" s="359"/>
      <c r="AG190" s="344"/>
    </row>
    <row r="191" spans="1:33" ht="12.75">
      <c r="A191" s="114"/>
      <c r="B191" s="113"/>
      <c r="C191" s="114"/>
      <c r="E191" s="46"/>
      <c r="F191" s="29"/>
      <c r="G191" s="29"/>
      <c r="H191" s="29"/>
      <c r="I191" s="30"/>
      <c r="J191" s="30"/>
      <c r="K191" s="29"/>
      <c r="L191" s="29"/>
      <c r="M191" s="46"/>
      <c r="N191" s="46"/>
      <c r="O191" s="29"/>
      <c r="P191" s="47"/>
      <c r="Q191" s="47"/>
      <c r="R191" s="47"/>
      <c r="S191" s="29"/>
      <c r="T191" s="29"/>
      <c r="U191" s="29"/>
      <c r="V191" s="29"/>
      <c r="W191" s="48"/>
      <c r="X191" s="48"/>
      <c r="Y191" s="48"/>
      <c r="Z191" s="48"/>
      <c r="AA191" s="48"/>
      <c r="AB191" s="48"/>
      <c r="AC191" s="322"/>
      <c r="AD191" s="322"/>
      <c r="AE191" s="352"/>
      <c r="AF191" s="359"/>
      <c r="AG191" s="344"/>
    </row>
    <row r="192" spans="1:33" ht="12.75">
      <c r="A192" s="114"/>
      <c r="B192" s="58"/>
      <c r="C192" s="114"/>
      <c r="E192" s="46"/>
      <c r="F192" s="29"/>
      <c r="G192" s="29"/>
      <c r="H192" s="29"/>
      <c r="I192" s="30"/>
      <c r="J192" s="30"/>
      <c r="K192" s="29"/>
      <c r="L192" s="29"/>
      <c r="M192" s="46"/>
      <c r="N192" s="46"/>
      <c r="O192" s="29"/>
      <c r="P192" s="47"/>
      <c r="Q192" s="47"/>
      <c r="R192" s="47"/>
      <c r="S192" s="29"/>
      <c r="T192" s="29"/>
      <c r="U192" s="29"/>
      <c r="V192" s="29"/>
      <c r="W192" s="48"/>
      <c r="X192" s="48"/>
      <c r="Y192" s="48"/>
      <c r="Z192" s="48"/>
      <c r="AA192" s="48"/>
      <c r="AB192" s="48"/>
      <c r="AC192" s="322"/>
      <c r="AD192" s="322"/>
      <c r="AE192" s="352"/>
      <c r="AF192" s="359"/>
      <c r="AG192" s="344"/>
    </row>
    <row r="193" spans="1:33" ht="12.75">
      <c r="A193" s="114"/>
      <c r="B193" s="21"/>
      <c r="C193" s="114"/>
      <c r="E193" s="46"/>
      <c r="F193" s="29"/>
      <c r="G193" s="29"/>
      <c r="H193" s="29"/>
      <c r="I193" s="30"/>
      <c r="J193" s="30"/>
      <c r="K193" s="29"/>
      <c r="L193" s="29"/>
      <c r="M193" s="46"/>
      <c r="N193" s="46"/>
      <c r="O193" s="29"/>
      <c r="P193" s="47"/>
      <c r="Q193" s="47"/>
      <c r="R193" s="47"/>
      <c r="S193" s="29"/>
      <c r="T193" s="29"/>
      <c r="U193" s="29"/>
      <c r="V193" s="29"/>
      <c r="W193" s="48"/>
      <c r="X193" s="48"/>
      <c r="Y193" s="48"/>
      <c r="Z193" s="48"/>
      <c r="AA193" s="48"/>
      <c r="AB193" s="48"/>
      <c r="AC193" s="322"/>
      <c r="AD193" s="322"/>
      <c r="AE193" s="352"/>
      <c r="AF193" s="359"/>
      <c r="AG193" s="344"/>
    </row>
    <row r="194" spans="1:33" ht="12.75">
      <c r="A194" s="114"/>
      <c r="C194" s="114"/>
      <c r="E194" s="46"/>
      <c r="F194" s="29"/>
      <c r="G194" s="29"/>
      <c r="H194" s="29"/>
      <c r="I194" s="30"/>
      <c r="J194" s="30"/>
      <c r="K194" s="29"/>
      <c r="L194" s="29"/>
      <c r="M194" s="46"/>
      <c r="N194" s="46"/>
      <c r="O194" s="29"/>
      <c r="P194" s="47"/>
      <c r="Q194" s="47"/>
      <c r="R194" s="47"/>
      <c r="S194" s="29"/>
      <c r="T194" s="29"/>
      <c r="U194" s="29"/>
      <c r="V194" s="29"/>
      <c r="W194" s="48"/>
      <c r="X194" s="48"/>
      <c r="Y194" s="48"/>
      <c r="Z194" s="48"/>
      <c r="AA194" s="48"/>
      <c r="AB194" s="48"/>
      <c r="AC194" s="322"/>
      <c r="AD194" s="322"/>
      <c r="AE194" s="352"/>
      <c r="AF194" s="359"/>
      <c r="AG194" s="344"/>
    </row>
    <row r="195" spans="1:33" ht="12.75">
      <c r="A195" s="114"/>
      <c r="B195" s="113"/>
      <c r="C195" s="114"/>
      <c r="E195" s="46"/>
      <c r="F195" s="29"/>
      <c r="G195" s="29"/>
      <c r="H195" s="29"/>
      <c r="I195" s="30"/>
      <c r="J195" s="30"/>
      <c r="K195" s="29"/>
      <c r="L195" s="29"/>
      <c r="M195" s="46"/>
      <c r="N195" s="46"/>
      <c r="O195" s="29"/>
      <c r="P195" s="47"/>
      <c r="Q195" s="47"/>
      <c r="R195" s="47"/>
      <c r="S195" s="29"/>
      <c r="T195" s="29"/>
      <c r="U195" s="29"/>
      <c r="V195" s="29"/>
      <c r="W195" s="48"/>
      <c r="X195" s="48"/>
      <c r="Y195" s="48"/>
      <c r="Z195" s="48"/>
      <c r="AA195" s="48"/>
      <c r="AB195" s="48"/>
      <c r="AC195" s="322"/>
      <c r="AD195" s="322"/>
      <c r="AE195" s="352"/>
      <c r="AF195" s="359"/>
      <c r="AG195" s="344"/>
    </row>
    <row r="196" spans="1:33" ht="12.75">
      <c r="A196" s="114"/>
      <c r="B196" s="58"/>
      <c r="C196" s="114"/>
      <c r="E196" s="46"/>
      <c r="F196" s="29"/>
      <c r="G196" s="29"/>
      <c r="H196" s="29"/>
      <c r="I196" s="30"/>
      <c r="J196" s="30"/>
      <c r="K196" s="29"/>
      <c r="L196" s="29"/>
      <c r="M196" s="46"/>
      <c r="N196" s="46"/>
      <c r="O196" s="29"/>
      <c r="P196" s="47"/>
      <c r="Q196" s="47"/>
      <c r="R196" s="47"/>
      <c r="S196" s="29"/>
      <c r="T196" s="29"/>
      <c r="U196" s="29"/>
      <c r="V196" s="29"/>
      <c r="W196" s="48"/>
      <c r="X196" s="48"/>
      <c r="Y196" s="48"/>
      <c r="Z196" s="48"/>
      <c r="AA196" s="48"/>
      <c r="AB196" s="48"/>
      <c r="AC196" s="322"/>
      <c r="AD196" s="322"/>
      <c r="AE196" s="352"/>
      <c r="AF196" s="359"/>
      <c r="AG196" s="344"/>
    </row>
    <row r="197" spans="1:33" ht="12.75">
      <c r="A197" s="114"/>
      <c r="B197" s="21"/>
      <c r="C197" s="114"/>
      <c r="E197" s="46"/>
      <c r="F197" s="29"/>
      <c r="G197" s="29"/>
      <c r="H197" s="29"/>
      <c r="I197" s="30"/>
      <c r="J197" s="30"/>
      <c r="K197" s="29"/>
      <c r="L197" s="29"/>
      <c r="M197" s="46"/>
      <c r="N197" s="46"/>
      <c r="O197" s="29"/>
      <c r="P197" s="47"/>
      <c r="Q197" s="47"/>
      <c r="R197" s="47"/>
      <c r="S197" s="29"/>
      <c r="T197" s="29"/>
      <c r="U197" s="29"/>
      <c r="V197" s="29"/>
      <c r="W197" s="48"/>
      <c r="X197" s="48"/>
      <c r="Y197" s="48"/>
      <c r="Z197" s="48"/>
      <c r="AA197" s="48"/>
      <c r="AB197" s="48"/>
      <c r="AC197" s="322"/>
      <c r="AD197" s="322"/>
      <c r="AE197" s="352"/>
      <c r="AF197" s="359"/>
      <c r="AG197" s="344"/>
    </row>
    <row r="198" spans="1:33" ht="12.75">
      <c r="A198" s="114"/>
      <c r="C198" s="114"/>
      <c r="E198" s="46"/>
      <c r="F198" s="29"/>
      <c r="G198" s="29"/>
      <c r="H198" s="29"/>
      <c r="I198" s="30"/>
      <c r="J198" s="30"/>
      <c r="K198" s="29"/>
      <c r="L198" s="29"/>
      <c r="M198" s="46"/>
      <c r="N198" s="46"/>
      <c r="O198" s="29"/>
      <c r="P198" s="47"/>
      <c r="Q198" s="47"/>
      <c r="R198" s="47"/>
      <c r="S198" s="29"/>
      <c r="T198" s="29"/>
      <c r="U198" s="29"/>
      <c r="V198" s="29"/>
      <c r="W198" s="48"/>
      <c r="X198" s="48"/>
      <c r="Y198" s="48"/>
      <c r="Z198" s="48"/>
      <c r="AA198" s="48"/>
      <c r="AB198" s="48"/>
      <c r="AC198" s="322"/>
      <c r="AD198" s="322"/>
      <c r="AE198" s="352"/>
      <c r="AF198" s="359"/>
      <c r="AG198" s="344"/>
    </row>
    <row r="199" spans="1:33" ht="12.75">
      <c r="A199" s="114"/>
      <c r="B199" s="113"/>
      <c r="C199" s="114"/>
      <c r="E199" s="46"/>
      <c r="F199" s="29"/>
      <c r="G199" s="29"/>
      <c r="H199" s="29"/>
      <c r="I199" s="30"/>
      <c r="J199" s="30"/>
      <c r="K199" s="29"/>
      <c r="L199" s="29"/>
      <c r="M199" s="46"/>
      <c r="N199" s="46"/>
      <c r="O199" s="29"/>
      <c r="P199" s="47"/>
      <c r="Q199" s="47"/>
      <c r="R199" s="47"/>
      <c r="S199" s="29"/>
      <c r="T199" s="29"/>
      <c r="U199" s="29"/>
      <c r="V199" s="29"/>
      <c r="W199" s="48"/>
      <c r="X199" s="48"/>
      <c r="Y199" s="48"/>
      <c r="Z199" s="48"/>
      <c r="AA199" s="48"/>
      <c r="AB199" s="48"/>
      <c r="AC199" s="322"/>
      <c r="AD199" s="322"/>
      <c r="AE199" s="352"/>
      <c r="AF199" s="359"/>
      <c r="AG199" s="344"/>
    </row>
    <row r="200" spans="1:33" ht="12.75">
      <c r="A200" s="114"/>
      <c r="B200" s="58"/>
      <c r="C200" s="114"/>
      <c r="E200" s="46"/>
      <c r="F200" s="29"/>
      <c r="G200" s="29"/>
      <c r="H200" s="29"/>
      <c r="I200" s="30"/>
      <c r="J200" s="30"/>
      <c r="K200" s="29"/>
      <c r="L200" s="29"/>
      <c r="M200" s="46"/>
      <c r="N200" s="46"/>
      <c r="O200" s="29"/>
      <c r="P200" s="47"/>
      <c r="Q200" s="47"/>
      <c r="R200" s="47"/>
      <c r="S200" s="29"/>
      <c r="T200" s="29"/>
      <c r="U200" s="29"/>
      <c r="V200" s="29"/>
      <c r="W200" s="48"/>
      <c r="X200" s="48"/>
      <c r="Y200" s="48"/>
      <c r="Z200" s="48"/>
      <c r="AA200" s="48"/>
      <c r="AB200" s="48"/>
      <c r="AC200" s="322"/>
      <c r="AD200" s="322"/>
      <c r="AE200" s="352"/>
      <c r="AF200" s="359"/>
      <c r="AG200" s="344"/>
    </row>
    <row r="201" spans="1:33" ht="12.75">
      <c r="A201" s="114"/>
      <c r="B201" s="21"/>
      <c r="C201" s="114"/>
      <c r="E201" s="46"/>
      <c r="F201" s="29"/>
      <c r="G201" s="29"/>
      <c r="H201" s="29"/>
      <c r="I201" s="30"/>
      <c r="J201" s="30"/>
      <c r="K201" s="29"/>
      <c r="L201" s="29"/>
      <c r="M201" s="46"/>
      <c r="N201" s="46"/>
      <c r="O201" s="29"/>
      <c r="P201" s="47"/>
      <c r="Q201" s="47"/>
      <c r="R201" s="47"/>
      <c r="S201" s="29"/>
      <c r="T201" s="29"/>
      <c r="U201" s="29"/>
      <c r="V201" s="29"/>
      <c r="W201" s="48"/>
      <c r="X201" s="48"/>
      <c r="Y201" s="48"/>
      <c r="Z201" s="48"/>
      <c r="AA201" s="48"/>
      <c r="AB201" s="48"/>
      <c r="AC201" s="322"/>
      <c r="AD201" s="322"/>
      <c r="AE201" s="352"/>
      <c r="AF201" s="359"/>
      <c r="AG201" s="344"/>
    </row>
    <row r="202" spans="1:33" ht="12.75">
      <c r="A202" s="114"/>
      <c r="C202" s="114"/>
      <c r="E202" s="46"/>
      <c r="F202" s="29"/>
      <c r="G202" s="29"/>
      <c r="H202" s="29"/>
      <c r="I202" s="30"/>
      <c r="J202" s="30"/>
      <c r="K202" s="29"/>
      <c r="L202" s="29"/>
      <c r="M202" s="46"/>
      <c r="N202" s="46"/>
      <c r="O202" s="29"/>
      <c r="P202" s="47"/>
      <c r="Q202" s="47"/>
      <c r="R202" s="47"/>
      <c r="S202" s="29"/>
      <c r="T202" s="29"/>
      <c r="U202" s="29"/>
      <c r="V202" s="29"/>
      <c r="W202" s="48"/>
      <c r="X202" s="48"/>
      <c r="Y202" s="48"/>
      <c r="Z202" s="48"/>
      <c r="AA202" s="48"/>
      <c r="AB202" s="48"/>
      <c r="AC202" s="322"/>
      <c r="AD202" s="322"/>
      <c r="AE202" s="352"/>
      <c r="AF202" s="359"/>
      <c r="AG202" s="344"/>
    </row>
    <row r="203" spans="1:33" ht="12.75">
      <c r="A203" s="114"/>
      <c r="B203" s="113"/>
      <c r="C203" s="114"/>
      <c r="E203" s="46"/>
      <c r="F203" s="29"/>
      <c r="G203" s="29"/>
      <c r="H203" s="29"/>
      <c r="I203" s="30"/>
      <c r="J203" s="30"/>
      <c r="K203" s="29"/>
      <c r="L203" s="29"/>
      <c r="M203" s="46"/>
      <c r="N203" s="46"/>
      <c r="O203" s="29"/>
      <c r="P203" s="47"/>
      <c r="Q203" s="47"/>
      <c r="R203" s="47"/>
      <c r="S203" s="29"/>
      <c r="T203" s="29"/>
      <c r="U203" s="29"/>
      <c r="V203" s="29"/>
      <c r="W203" s="48"/>
      <c r="X203" s="48"/>
      <c r="Y203" s="48"/>
      <c r="Z203" s="48"/>
      <c r="AA203" s="48"/>
      <c r="AB203" s="48"/>
      <c r="AC203" s="322"/>
      <c r="AD203" s="322"/>
      <c r="AE203" s="352"/>
      <c r="AF203" s="359"/>
      <c r="AG203" s="344"/>
    </row>
    <row r="204" spans="1:33" ht="12.75">
      <c r="A204" s="114"/>
      <c r="B204" s="58"/>
      <c r="C204" s="114"/>
      <c r="E204" s="46"/>
      <c r="F204" s="29"/>
      <c r="G204" s="29"/>
      <c r="H204" s="29"/>
      <c r="I204" s="30"/>
      <c r="J204" s="30"/>
      <c r="K204" s="29"/>
      <c r="L204" s="29"/>
      <c r="M204" s="46"/>
      <c r="N204" s="46"/>
      <c r="O204" s="29"/>
      <c r="P204" s="47"/>
      <c r="Q204" s="47"/>
      <c r="R204" s="47"/>
      <c r="S204" s="29"/>
      <c r="T204" s="29"/>
      <c r="U204" s="29"/>
      <c r="V204" s="29"/>
      <c r="W204" s="48"/>
      <c r="X204" s="48"/>
      <c r="Y204" s="48"/>
      <c r="Z204" s="48"/>
      <c r="AA204" s="48"/>
      <c r="AB204" s="48"/>
      <c r="AC204" s="322"/>
      <c r="AD204" s="322"/>
      <c r="AE204" s="352"/>
      <c r="AF204" s="359"/>
      <c r="AG204" s="344"/>
    </row>
    <row r="205" spans="1:33" ht="12.75">
      <c r="A205" s="114"/>
      <c r="B205" s="21"/>
      <c r="C205" s="114"/>
      <c r="E205" s="46"/>
      <c r="F205" s="29"/>
      <c r="G205" s="29"/>
      <c r="H205" s="29"/>
      <c r="I205" s="30"/>
      <c r="J205" s="30"/>
      <c r="K205" s="29"/>
      <c r="L205" s="29"/>
      <c r="M205" s="46"/>
      <c r="N205" s="46"/>
      <c r="O205" s="29"/>
      <c r="P205" s="47"/>
      <c r="Q205" s="47"/>
      <c r="R205" s="47"/>
      <c r="S205" s="29"/>
      <c r="T205" s="29"/>
      <c r="U205" s="29"/>
      <c r="V205" s="29"/>
      <c r="W205" s="48"/>
      <c r="X205" s="48"/>
      <c r="Y205" s="48"/>
      <c r="Z205" s="48"/>
      <c r="AA205" s="48"/>
      <c r="AB205" s="48"/>
      <c r="AC205" s="322"/>
      <c r="AD205" s="322"/>
      <c r="AE205" s="352"/>
      <c r="AF205" s="359"/>
      <c r="AG205" s="344"/>
    </row>
    <row r="206" spans="1:33" ht="12.75">
      <c r="A206" s="114"/>
      <c r="C206" s="114"/>
      <c r="E206" s="46"/>
      <c r="F206" s="29"/>
      <c r="G206" s="29"/>
      <c r="H206" s="29"/>
      <c r="I206" s="30"/>
      <c r="J206" s="30"/>
      <c r="K206" s="29"/>
      <c r="L206" s="29"/>
      <c r="M206" s="46"/>
      <c r="N206" s="46"/>
      <c r="O206" s="29"/>
      <c r="P206" s="47"/>
      <c r="Q206" s="47"/>
      <c r="R206" s="47"/>
      <c r="S206" s="29"/>
      <c r="T206" s="29"/>
      <c r="U206" s="29"/>
      <c r="V206" s="29"/>
      <c r="W206" s="48"/>
      <c r="X206" s="48"/>
      <c r="Y206" s="48"/>
      <c r="Z206" s="48"/>
      <c r="AA206" s="48"/>
      <c r="AB206" s="48"/>
      <c r="AC206" s="322"/>
      <c r="AD206" s="322"/>
      <c r="AE206" s="352"/>
      <c r="AF206" s="359"/>
      <c r="AG206" s="344"/>
    </row>
    <row r="207" spans="1:33" ht="12.75">
      <c r="A207" s="114"/>
      <c r="B207" s="113"/>
      <c r="C207" s="114"/>
      <c r="E207" s="46"/>
      <c r="F207" s="29"/>
      <c r="G207" s="29"/>
      <c r="H207" s="29"/>
      <c r="I207" s="30"/>
      <c r="J207" s="30"/>
      <c r="K207" s="29"/>
      <c r="L207" s="29"/>
      <c r="M207" s="46"/>
      <c r="N207" s="46"/>
      <c r="O207" s="29"/>
      <c r="P207" s="47"/>
      <c r="Q207" s="47"/>
      <c r="R207" s="47"/>
      <c r="S207" s="29"/>
      <c r="T207" s="29"/>
      <c r="U207" s="29"/>
      <c r="V207" s="29"/>
      <c r="W207" s="48"/>
      <c r="X207" s="48"/>
      <c r="Y207" s="48"/>
      <c r="Z207" s="48"/>
      <c r="AA207" s="48"/>
      <c r="AB207" s="48"/>
      <c r="AC207" s="322"/>
      <c r="AD207" s="322"/>
      <c r="AE207" s="352"/>
      <c r="AF207" s="359"/>
      <c r="AG207" s="344"/>
    </row>
    <row r="208" spans="1:33" ht="12.75">
      <c r="A208" s="114"/>
      <c r="B208" s="58"/>
      <c r="C208" s="114"/>
      <c r="E208" s="46"/>
      <c r="F208" s="29"/>
      <c r="G208" s="29"/>
      <c r="H208" s="29"/>
      <c r="I208" s="30"/>
      <c r="J208" s="30"/>
      <c r="K208" s="29"/>
      <c r="L208" s="29"/>
      <c r="M208" s="46"/>
      <c r="N208" s="46"/>
      <c r="O208" s="29"/>
      <c r="P208" s="47"/>
      <c r="Q208" s="47"/>
      <c r="R208" s="47"/>
      <c r="S208" s="29"/>
      <c r="T208" s="29"/>
      <c r="U208" s="29"/>
      <c r="V208" s="29"/>
      <c r="W208" s="48"/>
      <c r="X208" s="48"/>
      <c r="Y208" s="48"/>
      <c r="Z208" s="48"/>
      <c r="AA208" s="48"/>
      <c r="AB208" s="48"/>
      <c r="AC208" s="322"/>
      <c r="AD208" s="322"/>
      <c r="AE208" s="352"/>
      <c r="AF208" s="359"/>
      <c r="AG208" s="344"/>
    </row>
    <row r="209" spans="1:33" ht="12.75">
      <c r="A209" s="114"/>
      <c r="B209" s="21"/>
      <c r="C209" s="114"/>
      <c r="E209" s="46"/>
      <c r="F209" s="29"/>
      <c r="G209" s="29"/>
      <c r="H209" s="29"/>
      <c r="I209" s="30"/>
      <c r="J209" s="30"/>
      <c r="K209" s="29"/>
      <c r="L209" s="29"/>
      <c r="M209" s="46"/>
      <c r="N209" s="46"/>
      <c r="O209" s="29"/>
      <c r="P209" s="47"/>
      <c r="Q209" s="47"/>
      <c r="R209" s="47"/>
      <c r="S209" s="29"/>
      <c r="T209" s="29"/>
      <c r="U209" s="29"/>
      <c r="V209" s="29"/>
      <c r="W209" s="48"/>
      <c r="X209" s="48"/>
      <c r="Y209" s="48"/>
      <c r="Z209" s="48"/>
      <c r="AA209" s="48"/>
      <c r="AB209" s="48"/>
      <c r="AC209" s="322"/>
      <c r="AD209" s="322"/>
      <c r="AE209" s="352"/>
      <c r="AF209" s="359"/>
      <c r="AG209" s="344"/>
    </row>
    <row r="210" spans="1:33" ht="12.75">
      <c r="A210" s="114"/>
      <c r="C210" s="114"/>
      <c r="E210" s="46"/>
      <c r="F210" s="29"/>
      <c r="G210" s="29"/>
      <c r="H210" s="29"/>
      <c r="I210" s="30"/>
      <c r="J210" s="30"/>
      <c r="K210" s="29"/>
      <c r="L210" s="29"/>
      <c r="M210" s="46"/>
      <c r="N210" s="46"/>
      <c r="O210" s="29"/>
      <c r="P210" s="47"/>
      <c r="Q210" s="47"/>
      <c r="R210" s="47"/>
      <c r="S210" s="29"/>
      <c r="T210" s="29"/>
      <c r="U210" s="29"/>
      <c r="V210" s="29"/>
      <c r="W210" s="48"/>
      <c r="X210" s="48"/>
      <c r="Y210" s="48"/>
      <c r="Z210" s="48"/>
      <c r="AA210" s="48"/>
      <c r="AB210" s="48"/>
      <c r="AC210" s="322"/>
      <c r="AD210" s="322"/>
      <c r="AE210" s="352"/>
      <c r="AF210" s="359"/>
      <c r="AG210" s="344"/>
    </row>
    <row r="211" spans="1:33" ht="12.75">
      <c r="A211" s="114"/>
      <c r="B211" s="113"/>
      <c r="C211" s="114"/>
      <c r="E211" s="46"/>
      <c r="F211" s="29"/>
      <c r="G211" s="29"/>
      <c r="H211" s="29"/>
      <c r="I211" s="30"/>
      <c r="J211" s="30"/>
      <c r="K211" s="29"/>
      <c r="L211" s="29"/>
      <c r="M211" s="46"/>
      <c r="N211" s="46"/>
      <c r="O211" s="29"/>
      <c r="P211" s="47"/>
      <c r="Q211" s="47"/>
      <c r="R211" s="47"/>
      <c r="S211" s="29"/>
      <c r="T211" s="29"/>
      <c r="U211" s="29"/>
      <c r="V211" s="29"/>
      <c r="W211" s="48"/>
      <c r="X211" s="48"/>
      <c r="Y211" s="48"/>
      <c r="Z211" s="48"/>
      <c r="AA211" s="48"/>
      <c r="AB211" s="48"/>
      <c r="AC211" s="322"/>
      <c r="AD211" s="322"/>
      <c r="AE211" s="352"/>
      <c r="AF211" s="359"/>
      <c r="AG211" s="344"/>
    </row>
    <row r="212" spans="1:33" ht="12.75">
      <c r="A212" s="114"/>
      <c r="B212" s="58"/>
      <c r="C212" s="114"/>
      <c r="E212" s="46"/>
      <c r="F212" s="29"/>
      <c r="G212" s="29"/>
      <c r="H212" s="29"/>
      <c r="I212" s="30"/>
      <c r="J212" s="30"/>
      <c r="K212" s="29"/>
      <c r="L212" s="29"/>
      <c r="M212" s="46"/>
      <c r="N212" s="46"/>
      <c r="O212" s="29"/>
      <c r="P212" s="47"/>
      <c r="Q212" s="47"/>
      <c r="R212" s="47"/>
      <c r="S212" s="29"/>
      <c r="T212" s="29"/>
      <c r="U212" s="29"/>
      <c r="V212" s="29"/>
      <c r="W212" s="48"/>
      <c r="X212" s="48"/>
      <c r="Y212" s="48"/>
      <c r="Z212" s="48"/>
      <c r="AA212" s="48"/>
      <c r="AB212" s="48"/>
      <c r="AC212" s="322"/>
      <c r="AD212" s="322"/>
      <c r="AE212" s="352"/>
      <c r="AF212" s="359"/>
      <c r="AG212" s="344"/>
    </row>
    <row r="213" spans="1:33" ht="12.75">
      <c r="A213" s="114"/>
      <c r="B213" s="21"/>
      <c r="C213" s="114"/>
      <c r="E213" s="46"/>
      <c r="F213" s="29"/>
      <c r="G213" s="29"/>
      <c r="H213" s="29"/>
      <c r="I213" s="30"/>
      <c r="J213" s="30"/>
      <c r="K213" s="29"/>
      <c r="L213" s="29"/>
      <c r="M213" s="46"/>
      <c r="N213" s="46"/>
      <c r="O213" s="29"/>
      <c r="P213" s="47"/>
      <c r="Q213" s="47"/>
      <c r="R213" s="47"/>
      <c r="S213" s="29"/>
      <c r="T213" s="29"/>
      <c r="U213" s="29"/>
      <c r="V213" s="29"/>
      <c r="W213" s="48"/>
      <c r="X213" s="48"/>
      <c r="Y213" s="48"/>
      <c r="Z213" s="48"/>
      <c r="AA213" s="48"/>
      <c r="AB213" s="48"/>
      <c r="AC213" s="322"/>
      <c r="AD213" s="322"/>
      <c r="AE213" s="352"/>
      <c r="AF213" s="359"/>
      <c r="AG213" s="344"/>
    </row>
    <row r="214" spans="1:33" ht="12.75">
      <c r="A214" s="114"/>
      <c r="C214" s="114"/>
      <c r="E214" s="46"/>
      <c r="F214" s="29"/>
      <c r="G214" s="29"/>
      <c r="H214" s="29"/>
      <c r="I214" s="30"/>
      <c r="J214" s="30"/>
      <c r="K214" s="29"/>
      <c r="L214" s="29"/>
      <c r="M214" s="46"/>
      <c r="N214" s="46"/>
      <c r="O214" s="29"/>
      <c r="P214" s="47"/>
      <c r="Q214" s="47"/>
      <c r="R214" s="47"/>
      <c r="S214" s="29"/>
      <c r="T214" s="29"/>
      <c r="U214" s="29"/>
      <c r="V214" s="29"/>
      <c r="W214" s="48"/>
      <c r="X214" s="48"/>
      <c r="Y214" s="48"/>
      <c r="Z214" s="48"/>
      <c r="AA214" s="48"/>
      <c r="AB214" s="48"/>
      <c r="AC214" s="322"/>
      <c r="AD214" s="322"/>
      <c r="AE214" s="352"/>
      <c r="AF214" s="359"/>
      <c r="AG214" s="344"/>
    </row>
    <row r="215" spans="1:33" ht="12.75">
      <c r="A215" s="114"/>
      <c r="B215" s="113"/>
      <c r="C215" s="114"/>
      <c r="E215" s="46"/>
      <c r="F215" s="29"/>
      <c r="G215" s="29"/>
      <c r="H215" s="29"/>
      <c r="I215" s="30"/>
      <c r="J215" s="30"/>
      <c r="K215" s="29"/>
      <c r="L215" s="29"/>
      <c r="M215" s="46"/>
      <c r="N215" s="46"/>
      <c r="O215" s="29"/>
      <c r="P215" s="47"/>
      <c r="Q215" s="47"/>
      <c r="R215" s="47"/>
      <c r="S215" s="29"/>
      <c r="T215" s="29"/>
      <c r="U215" s="29"/>
      <c r="V215" s="29"/>
      <c r="W215" s="48"/>
      <c r="X215" s="48"/>
      <c r="Y215" s="48"/>
      <c r="Z215" s="48"/>
      <c r="AA215" s="48"/>
      <c r="AB215" s="48"/>
      <c r="AC215" s="322"/>
      <c r="AD215" s="322"/>
      <c r="AE215" s="352"/>
      <c r="AF215" s="359"/>
      <c r="AG215" s="344"/>
    </row>
    <row r="216" spans="1:33" ht="12.75">
      <c r="A216" s="114"/>
      <c r="B216" s="58"/>
      <c r="C216" s="114"/>
      <c r="E216" s="46"/>
      <c r="F216" s="29"/>
      <c r="G216" s="29"/>
      <c r="H216" s="29"/>
      <c r="I216" s="30"/>
      <c r="J216" s="30"/>
      <c r="K216" s="29"/>
      <c r="L216" s="29"/>
      <c r="M216" s="46"/>
      <c r="N216" s="46"/>
      <c r="O216" s="29"/>
      <c r="P216" s="47"/>
      <c r="Q216" s="47"/>
      <c r="R216" s="47"/>
      <c r="S216" s="29"/>
      <c r="T216" s="29"/>
      <c r="U216" s="29"/>
      <c r="V216" s="29"/>
      <c r="W216" s="48"/>
      <c r="X216" s="48"/>
      <c r="Y216" s="48"/>
      <c r="Z216" s="48"/>
      <c r="AA216" s="48"/>
      <c r="AB216" s="48"/>
      <c r="AC216" s="322"/>
      <c r="AD216" s="322"/>
      <c r="AE216" s="352"/>
      <c r="AF216" s="359"/>
      <c r="AG216" s="344"/>
    </row>
    <row r="217" spans="1:33" ht="12.75">
      <c r="A217" s="114"/>
      <c r="B217" s="21"/>
      <c r="C217" s="114"/>
      <c r="E217" s="46"/>
      <c r="F217" s="29"/>
      <c r="G217" s="29"/>
      <c r="H217" s="29"/>
      <c r="I217" s="30"/>
      <c r="J217" s="30"/>
      <c r="K217" s="29"/>
      <c r="L217" s="29"/>
      <c r="M217" s="46"/>
      <c r="N217" s="46"/>
      <c r="O217" s="29"/>
      <c r="P217" s="47"/>
      <c r="Q217" s="47"/>
      <c r="R217" s="47"/>
      <c r="S217" s="29"/>
      <c r="T217" s="29"/>
      <c r="U217" s="29"/>
      <c r="V217" s="29"/>
      <c r="W217" s="48"/>
      <c r="X217" s="48"/>
      <c r="Y217" s="48"/>
      <c r="Z217" s="48"/>
      <c r="AA217" s="48"/>
      <c r="AB217" s="48"/>
      <c r="AC217" s="322"/>
      <c r="AD217" s="322"/>
      <c r="AE217" s="352"/>
      <c r="AF217" s="359"/>
      <c r="AG217" s="344"/>
    </row>
    <row r="218" spans="1:33" ht="12.75">
      <c r="A218" s="114"/>
      <c r="C218" s="114"/>
      <c r="E218" s="46"/>
      <c r="F218" s="29"/>
      <c r="G218" s="29"/>
      <c r="H218" s="29"/>
      <c r="I218" s="30"/>
      <c r="J218" s="30"/>
      <c r="K218" s="29"/>
      <c r="L218" s="29"/>
      <c r="M218" s="46"/>
      <c r="N218" s="46"/>
      <c r="O218" s="29"/>
      <c r="P218" s="47"/>
      <c r="Q218" s="47"/>
      <c r="R218" s="47"/>
      <c r="S218" s="29"/>
      <c r="T218" s="29"/>
      <c r="U218" s="29"/>
      <c r="V218" s="29"/>
      <c r="W218" s="48"/>
      <c r="X218" s="48"/>
      <c r="Y218" s="48"/>
      <c r="Z218" s="48"/>
      <c r="AA218" s="48"/>
      <c r="AB218" s="48"/>
      <c r="AC218" s="322"/>
      <c r="AD218" s="322"/>
      <c r="AE218" s="352"/>
      <c r="AF218" s="359"/>
      <c r="AG218" s="344"/>
    </row>
    <row r="219" spans="1:33" ht="12.75">
      <c r="A219" s="114"/>
      <c r="B219" s="113"/>
      <c r="C219" s="114"/>
      <c r="E219" s="46"/>
      <c r="F219" s="29"/>
      <c r="G219" s="29"/>
      <c r="H219" s="29"/>
      <c r="I219" s="30"/>
      <c r="J219" s="30"/>
      <c r="K219" s="29"/>
      <c r="L219" s="29"/>
      <c r="M219" s="46"/>
      <c r="N219" s="46"/>
      <c r="O219" s="29"/>
      <c r="P219" s="47"/>
      <c r="Q219" s="47"/>
      <c r="R219" s="47"/>
      <c r="S219" s="29"/>
      <c r="T219" s="29"/>
      <c r="U219" s="29"/>
      <c r="V219" s="29"/>
      <c r="W219" s="48"/>
      <c r="X219" s="48"/>
      <c r="Y219" s="48"/>
      <c r="Z219" s="48"/>
      <c r="AA219" s="48"/>
      <c r="AB219" s="48"/>
      <c r="AC219" s="322"/>
      <c r="AD219" s="322"/>
      <c r="AE219" s="352"/>
      <c r="AF219" s="359"/>
      <c r="AG219" s="344"/>
    </row>
    <row r="220" spans="1:33" ht="12.75">
      <c r="A220" s="114"/>
      <c r="B220" s="58"/>
      <c r="C220" s="114"/>
      <c r="E220" s="46"/>
      <c r="F220" s="29"/>
      <c r="G220" s="29"/>
      <c r="H220" s="29"/>
      <c r="I220" s="30"/>
      <c r="J220" s="30"/>
      <c r="K220" s="29"/>
      <c r="L220" s="29"/>
      <c r="M220" s="46"/>
      <c r="N220" s="46"/>
      <c r="O220" s="29"/>
      <c r="P220" s="47"/>
      <c r="Q220" s="47"/>
      <c r="R220" s="47"/>
      <c r="S220" s="29"/>
      <c r="T220" s="29"/>
      <c r="U220" s="29"/>
      <c r="V220" s="29"/>
      <c r="W220" s="48"/>
      <c r="X220" s="48"/>
      <c r="Y220" s="48"/>
      <c r="Z220" s="48"/>
      <c r="AA220" s="48"/>
      <c r="AB220" s="48"/>
      <c r="AC220" s="322"/>
      <c r="AD220" s="322"/>
      <c r="AE220" s="352"/>
      <c r="AF220" s="359"/>
      <c r="AG220" s="344"/>
    </row>
    <row r="221" spans="1:33" ht="12.75">
      <c r="A221" s="114"/>
      <c r="B221" s="21"/>
      <c r="C221" s="114"/>
      <c r="E221" s="46"/>
      <c r="F221" s="29"/>
      <c r="G221" s="29"/>
      <c r="H221" s="29"/>
      <c r="I221" s="30"/>
      <c r="J221" s="30"/>
      <c r="K221" s="29"/>
      <c r="L221" s="29"/>
      <c r="M221" s="46"/>
      <c r="N221" s="46"/>
      <c r="O221" s="29"/>
      <c r="P221" s="47"/>
      <c r="Q221" s="47"/>
      <c r="R221" s="47"/>
      <c r="S221" s="29"/>
      <c r="T221" s="29"/>
      <c r="U221" s="29"/>
      <c r="V221" s="29"/>
      <c r="W221" s="48"/>
      <c r="X221" s="48"/>
      <c r="Y221" s="48"/>
      <c r="Z221" s="48"/>
      <c r="AA221" s="48"/>
      <c r="AB221" s="48"/>
      <c r="AC221" s="322"/>
      <c r="AD221" s="322"/>
      <c r="AE221" s="352"/>
      <c r="AF221" s="359"/>
      <c r="AG221" s="344"/>
    </row>
    <row r="222" spans="1:33" ht="12.75">
      <c r="A222" s="114"/>
      <c r="C222" s="114"/>
      <c r="E222" s="46"/>
      <c r="F222" s="29"/>
      <c r="G222" s="29"/>
      <c r="H222" s="29"/>
      <c r="I222" s="30"/>
      <c r="J222" s="30"/>
      <c r="K222" s="29"/>
      <c r="L222" s="29"/>
      <c r="M222" s="46"/>
      <c r="N222" s="46"/>
      <c r="O222" s="29"/>
      <c r="P222" s="47"/>
      <c r="Q222" s="47"/>
      <c r="R222" s="47"/>
      <c r="S222" s="29"/>
      <c r="T222" s="29"/>
      <c r="U222" s="29"/>
      <c r="V222" s="29"/>
      <c r="W222" s="48"/>
      <c r="X222" s="48"/>
      <c r="Y222" s="48"/>
      <c r="Z222" s="48"/>
      <c r="AA222" s="48"/>
      <c r="AB222" s="48"/>
      <c r="AC222" s="322"/>
      <c r="AD222" s="322"/>
      <c r="AE222" s="352"/>
      <c r="AF222" s="359"/>
      <c r="AG222" s="344"/>
    </row>
    <row r="223" spans="1:33" ht="12.75">
      <c r="A223" s="114"/>
      <c r="B223" s="113"/>
      <c r="C223" s="114"/>
      <c r="E223" s="46"/>
      <c r="F223" s="29"/>
      <c r="G223" s="29"/>
      <c r="H223" s="29"/>
      <c r="I223" s="30"/>
      <c r="J223" s="30"/>
      <c r="K223" s="29"/>
      <c r="L223" s="29"/>
      <c r="M223" s="46"/>
      <c r="N223" s="46"/>
      <c r="O223" s="29"/>
      <c r="P223" s="47"/>
      <c r="Q223" s="47"/>
      <c r="R223" s="47"/>
      <c r="S223" s="29"/>
      <c r="T223" s="29"/>
      <c r="U223" s="29"/>
      <c r="V223" s="29"/>
      <c r="W223" s="48"/>
      <c r="X223" s="48"/>
      <c r="Y223" s="48"/>
      <c r="Z223" s="48"/>
      <c r="AA223" s="48"/>
      <c r="AB223" s="48"/>
      <c r="AC223" s="322"/>
      <c r="AD223" s="322"/>
      <c r="AE223" s="352"/>
      <c r="AF223" s="359"/>
      <c r="AG223" s="344"/>
    </row>
    <row r="224" spans="1:33" ht="12.75">
      <c r="A224" s="114"/>
      <c r="B224" s="58"/>
      <c r="C224" s="114"/>
      <c r="E224" s="46"/>
      <c r="F224" s="29"/>
      <c r="G224" s="29"/>
      <c r="H224" s="29"/>
      <c r="I224" s="30"/>
      <c r="J224" s="30"/>
      <c r="K224" s="29"/>
      <c r="L224" s="29"/>
      <c r="M224" s="46"/>
      <c r="N224" s="46"/>
      <c r="O224" s="29"/>
      <c r="P224" s="47"/>
      <c r="Q224" s="47"/>
      <c r="R224" s="47"/>
      <c r="S224" s="29"/>
      <c r="T224" s="29"/>
      <c r="U224" s="29"/>
      <c r="V224" s="29"/>
      <c r="W224" s="48"/>
      <c r="X224" s="48"/>
      <c r="Y224" s="48"/>
      <c r="Z224" s="48"/>
      <c r="AA224" s="48"/>
      <c r="AB224" s="48"/>
      <c r="AC224" s="322"/>
      <c r="AD224" s="322"/>
      <c r="AE224" s="352"/>
      <c r="AF224" s="359"/>
      <c r="AG224" s="344"/>
    </row>
    <row r="225" spans="1:33" ht="12.75">
      <c r="A225" s="114"/>
      <c r="B225" s="21"/>
      <c r="C225" s="114"/>
      <c r="E225" s="46"/>
      <c r="F225" s="29"/>
      <c r="G225" s="29"/>
      <c r="H225" s="29"/>
      <c r="I225" s="30"/>
      <c r="J225" s="30"/>
      <c r="K225" s="29"/>
      <c r="L225" s="29"/>
      <c r="M225" s="46"/>
      <c r="N225" s="46"/>
      <c r="O225" s="29"/>
      <c r="P225" s="47"/>
      <c r="Q225" s="47"/>
      <c r="R225" s="47"/>
      <c r="S225" s="29"/>
      <c r="T225" s="29"/>
      <c r="U225" s="29"/>
      <c r="V225" s="29"/>
      <c r="W225" s="48"/>
      <c r="X225" s="48"/>
      <c r="Y225" s="48"/>
      <c r="Z225" s="48"/>
      <c r="AA225" s="48"/>
      <c r="AB225" s="48"/>
      <c r="AC225" s="322"/>
      <c r="AD225" s="322"/>
      <c r="AE225" s="352"/>
      <c r="AF225" s="359"/>
      <c r="AG225" s="344"/>
    </row>
    <row r="226" spans="1:33" ht="12.75">
      <c r="A226" s="114"/>
      <c r="C226" s="114"/>
      <c r="E226" s="46"/>
      <c r="F226" s="29"/>
      <c r="G226" s="29"/>
      <c r="H226" s="29"/>
      <c r="I226" s="30"/>
      <c r="J226" s="30"/>
      <c r="K226" s="29"/>
      <c r="L226" s="29"/>
      <c r="M226" s="46"/>
      <c r="N226" s="46"/>
      <c r="O226" s="29"/>
      <c r="P226" s="47"/>
      <c r="Q226" s="47"/>
      <c r="R226" s="47"/>
      <c r="S226" s="29"/>
      <c r="T226" s="29"/>
      <c r="U226" s="29"/>
      <c r="V226" s="29"/>
      <c r="W226" s="48"/>
      <c r="X226" s="48"/>
      <c r="Y226" s="48"/>
      <c r="Z226" s="48"/>
      <c r="AA226" s="48"/>
      <c r="AB226" s="48"/>
      <c r="AC226" s="322"/>
      <c r="AD226" s="322"/>
      <c r="AE226" s="352"/>
      <c r="AF226" s="359"/>
      <c r="AG226" s="344"/>
    </row>
    <row r="227" spans="1:33" ht="12.75">
      <c r="A227" s="114"/>
      <c r="B227" s="113"/>
      <c r="C227" s="114"/>
      <c r="E227" s="46"/>
      <c r="F227" s="29"/>
      <c r="G227" s="29"/>
      <c r="H227" s="29"/>
      <c r="I227" s="30"/>
      <c r="J227" s="30"/>
      <c r="K227" s="29"/>
      <c r="L227" s="29"/>
      <c r="M227" s="46"/>
      <c r="N227" s="46"/>
      <c r="O227" s="29"/>
      <c r="P227" s="47"/>
      <c r="Q227" s="47"/>
      <c r="R227" s="47"/>
      <c r="S227" s="29"/>
      <c r="T227" s="29"/>
      <c r="U227" s="29"/>
      <c r="V227" s="29"/>
      <c r="W227" s="48"/>
      <c r="X227" s="48"/>
      <c r="Y227" s="48"/>
      <c r="Z227" s="48"/>
      <c r="AA227" s="48"/>
      <c r="AB227" s="48"/>
      <c r="AC227" s="322"/>
      <c r="AD227" s="322"/>
      <c r="AE227" s="352"/>
      <c r="AF227" s="359"/>
      <c r="AG227" s="344"/>
    </row>
    <row r="228" spans="1:33" ht="12.75">
      <c r="A228" s="114"/>
      <c r="B228" s="58"/>
      <c r="C228" s="114"/>
      <c r="E228" s="46"/>
      <c r="F228" s="29"/>
      <c r="G228" s="29"/>
      <c r="H228" s="29"/>
      <c r="I228" s="30"/>
      <c r="J228" s="30"/>
      <c r="K228" s="29"/>
      <c r="L228" s="29"/>
      <c r="M228" s="46"/>
      <c r="N228" s="46"/>
      <c r="O228" s="29"/>
      <c r="P228" s="47"/>
      <c r="Q228" s="47"/>
      <c r="R228" s="47"/>
      <c r="S228" s="29"/>
      <c r="T228" s="29"/>
      <c r="U228" s="29"/>
      <c r="V228" s="29"/>
      <c r="W228" s="48"/>
      <c r="X228" s="48"/>
      <c r="Y228" s="48"/>
      <c r="Z228" s="48"/>
      <c r="AA228" s="48"/>
      <c r="AB228" s="48"/>
      <c r="AC228" s="322"/>
      <c r="AD228" s="322"/>
      <c r="AE228" s="352"/>
      <c r="AF228" s="359"/>
      <c r="AG228" s="344"/>
    </row>
    <row r="229" spans="1:33" ht="12.75">
      <c r="A229" s="114"/>
      <c r="B229" s="21"/>
      <c r="C229" s="114"/>
      <c r="E229" s="46"/>
      <c r="F229" s="29"/>
      <c r="G229" s="29"/>
      <c r="H229" s="29"/>
      <c r="I229" s="30"/>
      <c r="J229" s="30"/>
      <c r="K229" s="29"/>
      <c r="L229" s="29"/>
      <c r="M229" s="46"/>
      <c r="N229" s="46"/>
      <c r="O229" s="29"/>
      <c r="P229" s="47"/>
      <c r="Q229" s="47"/>
      <c r="R229" s="47"/>
      <c r="S229" s="29"/>
      <c r="T229" s="29"/>
      <c r="U229" s="29"/>
      <c r="V229" s="29"/>
      <c r="W229" s="48"/>
      <c r="X229" s="48"/>
      <c r="Y229" s="48"/>
      <c r="Z229" s="48"/>
      <c r="AA229" s="48"/>
      <c r="AB229" s="48"/>
      <c r="AC229" s="322"/>
      <c r="AD229" s="322"/>
      <c r="AE229" s="352"/>
      <c r="AF229" s="359"/>
      <c r="AG229" s="344"/>
    </row>
    <row r="230" spans="1:33" ht="12.75">
      <c r="A230" s="114"/>
      <c r="C230" s="114"/>
      <c r="E230" s="46"/>
      <c r="F230" s="29"/>
      <c r="G230" s="29"/>
      <c r="H230" s="29"/>
      <c r="I230" s="30"/>
      <c r="J230" s="30"/>
      <c r="K230" s="29"/>
      <c r="L230" s="29"/>
      <c r="M230" s="46"/>
      <c r="N230" s="46"/>
      <c r="O230" s="29"/>
      <c r="P230" s="47"/>
      <c r="Q230" s="47"/>
      <c r="R230" s="47"/>
      <c r="S230" s="29"/>
      <c r="T230" s="29"/>
      <c r="U230" s="29"/>
      <c r="V230" s="29"/>
      <c r="W230" s="48"/>
      <c r="X230" s="48"/>
      <c r="Y230" s="48"/>
      <c r="Z230" s="48"/>
      <c r="AA230" s="48"/>
      <c r="AB230" s="48"/>
      <c r="AC230" s="322"/>
      <c r="AD230" s="322"/>
      <c r="AE230" s="352"/>
      <c r="AF230" s="359"/>
      <c r="AG230" s="344"/>
    </row>
    <row r="231" spans="1:33" ht="12.75">
      <c r="A231" s="114"/>
      <c r="B231" s="113"/>
      <c r="C231" s="114"/>
      <c r="E231" s="46"/>
      <c r="F231" s="29"/>
      <c r="G231" s="29"/>
      <c r="H231" s="29"/>
      <c r="I231" s="30"/>
      <c r="J231" s="30"/>
      <c r="K231" s="29"/>
      <c r="L231" s="29"/>
      <c r="M231" s="46"/>
      <c r="N231" s="46"/>
      <c r="O231" s="29"/>
      <c r="P231" s="47"/>
      <c r="Q231" s="47"/>
      <c r="R231" s="47"/>
      <c r="S231" s="29"/>
      <c r="T231" s="29"/>
      <c r="U231" s="29"/>
      <c r="V231" s="29"/>
      <c r="W231" s="48"/>
      <c r="X231" s="48"/>
      <c r="Y231" s="48"/>
      <c r="Z231" s="48"/>
      <c r="AA231" s="48"/>
      <c r="AB231" s="48"/>
      <c r="AC231" s="322"/>
      <c r="AD231" s="322"/>
      <c r="AE231" s="352"/>
      <c r="AF231" s="359"/>
      <c r="AG231" s="344"/>
    </row>
    <row r="232" spans="1:33" ht="12.75">
      <c r="A232" s="114"/>
      <c r="B232" s="58"/>
      <c r="C232" s="114"/>
      <c r="E232" s="46"/>
      <c r="F232" s="29"/>
      <c r="G232" s="29"/>
      <c r="H232" s="29"/>
      <c r="I232" s="30"/>
      <c r="J232" s="30"/>
      <c r="K232" s="29"/>
      <c r="L232" s="29"/>
      <c r="M232" s="46"/>
      <c r="N232" s="46"/>
      <c r="O232" s="29"/>
      <c r="P232" s="47"/>
      <c r="Q232" s="47"/>
      <c r="R232" s="47"/>
      <c r="S232" s="29"/>
      <c r="T232" s="29"/>
      <c r="U232" s="29"/>
      <c r="V232" s="29"/>
      <c r="W232" s="48"/>
      <c r="X232" s="48"/>
      <c r="Y232" s="48"/>
      <c r="Z232" s="48"/>
      <c r="AA232" s="48"/>
      <c r="AB232" s="48"/>
      <c r="AC232" s="322"/>
      <c r="AD232" s="322"/>
      <c r="AE232" s="352"/>
      <c r="AF232" s="359"/>
      <c r="AG232" s="344"/>
    </row>
    <row r="233" spans="2:33" ht="12.75">
      <c r="B233" s="21"/>
      <c r="E233" s="46"/>
      <c r="F233" s="29"/>
      <c r="G233" s="29"/>
      <c r="H233" s="29"/>
      <c r="I233" s="30"/>
      <c r="J233" s="30"/>
      <c r="K233" s="29"/>
      <c r="L233" s="29"/>
      <c r="M233" s="46"/>
      <c r="N233" s="46"/>
      <c r="O233" s="29"/>
      <c r="P233" s="47"/>
      <c r="Q233" s="47"/>
      <c r="R233" s="47"/>
      <c r="S233" s="29"/>
      <c r="T233" s="29"/>
      <c r="U233" s="29"/>
      <c r="V233" s="29"/>
      <c r="W233" s="48"/>
      <c r="X233" s="48"/>
      <c r="Y233" s="48"/>
      <c r="Z233" s="48"/>
      <c r="AA233" s="48"/>
      <c r="AB233" s="48"/>
      <c r="AC233" s="322"/>
      <c r="AD233" s="322"/>
      <c r="AE233" s="352"/>
      <c r="AF233" s="359"/>
      <c r="AG233" s="344"/>
    </row>
    <row r="234" spans="5:33" ht="12.75">
      <c r="E234" s="46"/>
      <c r="F234" s="29"/>
      <c r="G234" s="29"/>
      <c r="H234" s="29"/>
      <c r="I234" s="30"/>
      <c r="J234" s="30"/>
      <c r="K234" s="29"/>
      <c r="L234" s="29"/>
      <c r="M234" s="46"/>
      <c r="N234" s="46"/>
      <c r="O234" s="29"/>
      <c r="P234" s="47"/>
      <c r="Q234" s="47"/>
      <c r="R234" s="47"/>
      <c r="S234" s="29"/>
      <c r="T234" s="29"/>
      <c r="U234" s="29"/>
      <c r="V234" s="29"/>
      <c r="W234" s="48"/>
      <c r="X234" s="48"/>
      <c r="Y234" s="48"/>
      <c r="Z234" s="48"/>
      <c r="AA234" s="48"/>
      <c r="AB234" s="48"/>
      <c r="AC234" s="322"/>
      <c r="AD234" s="322"/>
      <c r="AE234" s="352"/>
      <c r="AF234" s="359"/>
      <c r="AG234" s="344"/>
    </row>
    <row r="235" ht="12.75">
      <c r="B235" s="113"/>
    </row>
    <row r="236" ht="12.75">
      <c r="B236" s="58"/>
    </row>
    <row r="237" ht="12.75">
      <c r="B237" s="21"/>
    </row>
    <row r="444" ht="12.75">
      <c r="AT444" s="245"/>
    </row>
    <row r="445" ht="12.75">
      <c r="AT445" s="245"/>
    </row>
    <row r="446" ht="12.75">
      <c r="AT446" s="245"/>
    </row>
    <row r="447" ht="12.75">
      <c r="AT447" s="245"/>
    </row>
    <row r="448" ht="12.75">
      <c r="AT448" s="245"/>
    </row>
    <row r="449" ht="12.75">
      <c r="AT449" s="245"/>
    </row>
    <row r="450" spans="38:42" ht="12.75">
      <c r="AL450" s="22"/>
      <c r="AM450" s="303"/>
      <c r="AN450" s="151"/>
      <c r="AO450" s="151"/>
      <c r="AP450" s="403"/>
    </row>
    <row r="451" spans="38:42" ht="12.75">
      <c r="AL451" s="22"/>
      <c r="AM451" s="303"/>
      <c r="AN451" s="151"/>
      <c r="AO451" s="151"/>
      <c r="AP451" s="403"/>
    </row>
    <row r="452" spans="38:42" ht="12.75">
      <c r="AL452" s="22"/>
      <c r="AM452" s="303"/>
      <c r="AN452" s="151"/>
      <c r="AO452" s="151"/>
      <c r="AP452" s="403"/>
    </row>
    <row r="453" spans="38:42" ht="12.75">
      <c r="AL453" s="22"/>
      <c r="AM453" s="303"/>
      <c r="AN453" s="151"/>
      <c r="AO453" s="151"/>
      <c r="AP453" s="403"/>
    </row>
    <row r="454" spans="38:42" ht="12.75">
      <c r="AL454" s="22"/>
      <c r="AM454" s="303"/>
      <c r="AN454" s="151"/>
      <c r="AO454" s="151"/>
      <c r="AP454" s="403"/>
    </row>
    <row r="455" spans="38:42" ht="12.75">
      <c r="AL455" s="22"/>
      <c r="AM455" s="303"/>
      <c r="AN455" s="151"/>
      <c r="AO455" s="151"/>
      <c r="AP455" s="403"/>
    </row>
    <row r="456" spans="38:42" ht="12.75">
      <c r="AL456" s="22" t="e">
        <f>#REF!</f>
        <v>#REF!</v>
      </c>
      <c r="AM456" s="303"/>
      <c r="AN456" s="151"/>
      <c r="AO456" s="151"/>
      <c r="AP456" s="403"/>
    </row>
    <row r="457" spans="38:42" ht="12.75">
      <c r="AL457" s="22" t="e">
        <f>#REF!</f>
        <v>#REF!</v>
      </c>
      <c r="AM457" s="303"/>
      <c r="AN457" s="151"/>
      <c r="AO457" s="151"/>
      <c r="AP457" s="403"/>
    </row>
    <row r="458" spans="38:42" ht="12.75">
      <c r="AL458" s="22" t="e">
        <f>#REF!</f>
        <v>#REF!</v>
      </c>
      <c r="AM458" s="303"/>
      <c r="AN458" s="151"/>
      <c r="AO458" s="151"/>
      <c r="AP458" s="403"/>
    </row>
    <row r="459" spans="38:42" ht="12.75">
      <c r="AL459" s="22" t="e">
        <f>#REF!</f>
        <v>#REF!</v>
      </c>
      <c r="AM459" s="303"/>
      <c r="AN459" s="151"/>
      <c r="AO459" s="151"/>
      <c r="AP459" s="403"/>
    </row>
    <row r="460" spans="38:42" ht="12.75">
      <c r="AL460" s="22" t="e">
        <f>#REF!</f>
        <v>#REF!</v>
      </c>
      <c r="AM460" s="303"/>
      <c r="AN460" s="151"/>
      <c r="AO460" s="151"/>
      <c r="AP460" s="403"/>
    </row>
    <row r="461" spans="38:42" ht="12.75">
      <c r="AL461" s="22" t="e">
        <f>#REF!</f>
        <v>#REF!</v>
      </c>
      <c r="AM461" s="303"/>
      <c r="AN461" s="151"/>
      <c r="AO461" s="151"/>
      <c r="AP461" s="403"/>
    </row>
    <row r="462" spans="38:42" ht="12.75">
      <c r="AL462" s="22" t="e">
        <f>#REF!</f>
        <v>#REF!</v>
      </c>
      <c r="AM462" s="303"/>
      <c r="AN462" s="151"/>
      <c r="AO462" s="151"/>
      <c r="AP462" s="403"/>
    </row>
    <row r="463" spans="38:42" ht="12.75">
      <c r="AL463" s="22" t="e">
        <f>#REF!</f>
        <v>#REF!</v>
      </c>
      <c r="AM463" s="303"/>
      <c r="AN463" s="151"/>
      <c r="AO463" s="151"/>
      <c r="AP463" s="403"/>
    </row>
    <row r="464" spans="38:42" ht="12.75">
      <c r="AL464" s="22" t="e">
        <f>#REF!</f>
        <v>#REF!</v>
      </c>
      <c r="AM464" s="303"/>
      <c r="AN464" s="151"/>
      <c r="AO464" s="151"/>
      <c r="AP464" s="403"/>
    </row>
    <row r="465" spans="38:42" ht="12.75">
      <c r="AL465" s="22" t="e">
        <f>#REF!</f>
        <v>#REF!</v>
      </c>
      <c r="AM465" s="303"/>
      <c r="AN465" s="151"/>
      <c r="AO465" s="151"/>
      <c r="AP465" s="403"/>
    </row>
    <row r="466" spans="38:42" ht="12.75">
      <c r="AL466" s="22" t="e">
        <f>#REF!</f>
        <v>#REF!</v>
      </c>
      <c r="AM466" s="303"/>
      <c r="AN466" s="151"/>
      <c r="AO466" s="151"/>
      <c r="AP466" s="403"/>
    </row>
    <row r="467" spans="38:42" ht="12.75">
      <c r="AL467" s="22" t="e">
        <f>#REF!</f>
        <v>#REF!</v>
      </c>
      <c r="AM467" s="303"/>
      <c r="AN467" s="151"/>
      <c r="AO467" s="151"/>
      <c r="AP467" s="403"/>
    </row>
    <row r="468" spans="38:42" ht="12.75">
      <c r="AL468" s="22" t="e">
        <f>#REF!</f>
        <v>#REF!</v>
      </c>
      <c r="AM468" s="303"/>
      <c r="AN468" s="151"/>
      <c r="AO468" s="151"/>
      <c r="AP468" s="403"/>
    </row>
    <row r="469" spans="38:42" ht="12.75">
      <c r="AL469" s="22" t="e">
        <f>#REF!</f>
        <v>#REF!</v>
      </c>
      <c r="AM469" s="303"/>
      <c r="AN469" s="151"/>
      <c r="AO469" s="151"/>
      <c r="AP469" s="403"/>
    </row>
    <row r="470" spans="38:42" ht="12.75">
      <c r="AL470" s="22" t="e">
        <f>#REF!</f>
        <v>#REF!</v>
      </c>
      <c r="AM470" s="303"/>
      <c r="AN470" s="151"/>
      <c r="AO470" s="151"/>
      <c r="AP470" s="403"/>
    </row>
    <row r="471" spans="38:42" ht="12.75">
      <c r="AL471" s="22" t="e">
        <f>#REF!</f>
        <v>#REF!</v>
      </c>
      <c r="AM471" s="303"/>
      <c r="AN471" s="151"/>
      <c r="AO471" s="151"/>
      <c r="AP471" s="403"/>
    </row>
    <row r="472" spans="38:42" ht="12.75">
      <c r="AL472" s="22" t="e">
        <f>#REF!</f>
        <v>#REF!</v>
      </c>
      <c r="AM472" s="303"/>
      <c r="AN472" s="151"/>
      <c r="AO472" s="151"/>
      <c r="AP472" s="403"/>
    </row>
    <row r="473" spans="38:42" ht="12.75">
      <c r="AL473" s="22" t="e">
        <f>#REF!</f>
        <v>#REF!</v>
      </c>
      <c r="AM473" s="303"/>
      <c r="AN473" s="151"/>
      <c r="AO473" s="151"/>
      <c r="AP473" s="403"/>
    </row>
    <row r="474" spans="38:42" ht="12.75">
      <c r="AL474" s="22" t="e">
        <f>#REF!</f>
        <v>#REF!</v>
      </c>
      <c r="AM474" s="303"/>
      <c r="AN474" s="151"/>
      <c r="AO474" s="151"/>
      <c r="AP474" s="403"/>
    </row>
    <row r="475" spans="38:42" ht="12.75">
      <c r="AL475" s="22" t="e">
        <f>#REF!</f>
        <v>#REF!</v>
      </c>
      <c r="AM475" s="303"/>
      <c r="AN475" s="151"/>
      <c r="AO475" s="151"/>
      <c r="AP475" s="403"/>
    </row>
    <row r="476" spans="38:42" ht="12.75">
      <c r="AL476" s="22" t="e">
        <f>#REF!</f>
        <v>#REF!</v>
      </c>
      <c r="AM476" s="303"/>
      <c r="AN476" s="151"/>
      <c r="AO476" s="151"/>
      <c r="AP476" s="403"/>
    </row>
    <row r="477" spans="38:42" ht="12.75">
      <c r="AL477" s="22" t="e">
        <f>#REF!</f>
        <v>#REF!</v>
      </c>
      <c r="AM477" s="303"/>
      <c r="AN477" s="151"/>
      <c r="AO477" s="151"/>
      <c r="AP477" s="403"/>
    </row>
    <row r="478" spans="38:42" ht="12.75">
      <c r="AL478" s="22" t="e">
        <f>#REF!</f>
        <v>#REF!</v>
      </c>
      <c r="AM478" s="303"/>
      <c r="AN478" s="151"/>
      <c r="AO478" s="151"/>
      <c r="AP478" s="403"/>
    </row>
    <row r="479" spans="38:42" ht="12.75">
      <c r="AL479" s="22" t="e">
        <f>#REF!</f>
        <v>#REF!</v>
      </c>
      <c r="AM479" s="303"/>
      <c r="AN479" s="151"/>
      <c r="AO479" s="151"/>
      <c r="AP479" s="403"/>
    </row>
    <row r="480" spans="38:42" ht="12.75">
      <c r="AL480" s="22" t="e">
        <f>#REF!</f>
        <v>#REF!</v>
      </c>
      <c r="AM480" s="303"/>
      <c r="AN480" s="151"/>
      <c r="AO480" s="151"/>
      <c r="AP480" s="403"/>
    </row>
    <row r="481" spans="38:42" ht="12.75">
      <c r="AL481" s="22" t="e">
        <f>#REF!</f>
        <v>#REF!</v>
      </c>
      <c r="AM481" s="303"/>
      <c r="AN481" s="151"/>
      <c r="AO481" s="151"/>
      <c r="AP481" s="403"/>
    </row>
    <row r="482" spans="38:42" ht="12.75">
      <c r="AL482" s="22" t="e">
        <f>#REF!</f>
        <v>#REF!</v>
      </c>
      <c r="AM482" s="303"/>
      <c r="AN482" s="151"/>
      <c r="AO482" s="151"/>
      <c r="AP482" s="403"/>
    </row>
    <row r="483" spans="38:42" ht="12.75">
      <c r="AL483" s="22" t="e">
        <f>#REF!</f>
        <v>#REF!</v>
      </c>
      <c r="AM483" s="303"/>
      <c r="AN483" s="151"/>
      <c r="AO483" s="151"/>
      <c r="AP483" s="403"/>
    </row>
    <row r="484" spans="38:42" ht="12.75">
      <c r="AL484" s="22" t="e">
        <f>#REF!</f>
        <v>#REF!</v>
      </c>
      <c r="AM484" s="303"/>
      <c r="AN484" s="151"/>
      <c r="AO484" s="151"/>
      <c r="AP484" s="403"/>
    </row>
    <row r="485" spans="38:42" ht="12.75">
      <c r="AL485" s="22" t="e">
        <f>#REF!</f>
        <v>#REF!</v>
      </c>
      <c r="AM485" s="303"/>
      <c r="AN485" s="151"/>
      <c r="AO485" s="151"/>
      <c r="AP485" s="403"/>
    </row>
    <row r="486" spans="38:42" ht="12.75">
      <c r="AL486" s="22" t="e">
        <f>#REF!</f>
        <v>#REF!</v>
      </c>
      <c r="AM486" s="303"/>
      <c r="AN486" s="151"/>
      <c r="AO486" s="151"/>
      <c r="AP486" s="403"/>
    </row>
    <row r="487" spans="38:42" ht="12.75">
      <c r="AL487" s="22" t="e">
        <f>#REF!</f>
        <v>#REF!</v>
      </c>
      <c r="AM487" s="303"/>
      <c r="AN487" s="151"/>
      <c r="AO487" s="151"/>
      <c r="AP487" s="403"/>
    </row>
    <row r="488" spans="38:42" ht="12.75">
      <c r="AL488" s="22" t="e">
        <f>#REF!</f>
        <v>#REF!</v>
      </c>
      <c r="AM488" s="303"/>
      <c r="AN488" s="151"/>
      <c r="AO488" s="151"/>
      <c r="AP488" s="403"/>
    </row>
    <row r="489" spans="38:42" ht="12.75">
      <c r="AL489" s="22" t="e">
        <f>#REF!</f>
        <v>#REF!</v>
      </c>
      <c r="AM489" s="303"/>
      <c r="AN489" s="151"/>
      <c r="AO489" s="151"/>
      <c r="AP489" s="403"/>
    </row>
    <row r="490" spans="38:42" ht="12.75">
      <c r="AL490" s="22" t="e">
        <f>#REF!</f>
        <v>#REF!</v>
      </c>
      <c r="AM490" s="303"/>
      <c r="AN490" s="151"/>
      <c r="AO490" s="151"/>
      <c r="AP490" s="403"/>
    </row>
    <row r="491" spans="38:42" ht="12.75">
      <c r="AL491" s="22" t="e">
        <f>#REF!</f>
        <v>#REF!</v>
      </c>
      <c r="AM491" s="303"/>
      <c r="AN491" s="151"/>
      <c r="AO491" s="151"/>
      <c r="AP491" s="403"/>
    </row>
    <row r="492" spans="38:42" ht="12.75">
      <c r="AL492" s="22" t="e">
        <f>#REF!</f>
        <v>#REF!</v>
      </c>
      <c r="AM492" s="303"/>
      <c r="AN492" s="151"/>
      <c r="AO492" s="151"/>
      <c r="AP492" s="403"/>
    </row>
    <row r="493" spans="38:42" ht="12.75">
      <c r="AL493" s="22" t="e">
        <f>#REF!</f>
        <v>#REF!</v>
      </c>
      <c r="AM493" s="303"/>
      <c r="AN493" s="151"/>
      <c r="AO493" s="151"/>
      <c r="AP493" s="403"/>
    </row>
    <row r="494" spans="38:42" ht="12.75">
      <c r="AL494" s="22" t="e">
        <f>#REF!</f>
        <v>#REF!</v>
      </c>
      <c r="AM494" s="303"/>
      <c r="AN494" s="151"/>
      <c r="AO494" s="151"/>
      <c r="AP494" s="403"/>
    </row>
    <row r="495" spans="38:42" ht="12.75">
      <c r="AL495" s="22" t="e">
        <f>#REF!</f>
        <v>#REF!</v>
      </c>
      <c r="AM495" s="303"/>
      <c r="AN495" s="151"/>
      <c r="AO495" s="151"/>
      <c r="AP495" s="403"/>
    </row>
    <row r="496" spans="38:42" ht="12.75">
      <c r="AL496" s="22" t="e">
        <f>#REF!</f>
        <v>#REF!</v>
      </c>
      <c r="AM496" s="303"/>
      <c r="AN496" s="151"/>
      <c r="AO496" s="151"/>
      <c r="AP496" s="403"/>
    </row>
    <row r="497" spans="38:42" ht="12.75">
      <c r="AL497" s="22" t="e">
        <f>#REF!</f>
        <v>#REF!</v>
      </c>
      <c r="AM497" s="303"/>
      <c r="AN497" s="151"/>
      <c r="AO497" s="151"/>
      <c r="AP497" s="403"/>
    </row>
    <row r="498" spans="38:42" ht="12.75">
      <c r="AL498" s="22" t="e">
        <f>#REF!</f>
        <v>#REF!</v>
      </c>
      <c r="AM498" s="303"/>
      <c r="AN498" s="151"/>
      <c r="AO498" s="151"/>
      <c r="AP498" s="403"/>
    </row>
    <row r="499" spans="38:42" ht="12.75">
      <c r="AL499" s="22" t="e">
        <f>#REF!</f>
        <v>#REF!</v>
      </c>
      <c r="AM499" s="303"/>
      <c r="AN499" s="151"/>
      <c r="AO499" s="151"/>
      <c r="AP499" s="403"/>
    </row>
    <row r="500" spans="38:42" ht="12.75">
      <c r="AL500" s="22" t="e">
        <f>#REF!</f>
        <v>#REF!</v>
      </c>
      <c r="AM500" s="303"/>
      <c r="AN500" s="151"/>
      <c r="AO500" s="151"/>
      <c r="AP500" s="403"/>
    </row>
    <row r="501" spans="38:42" ht="12.75">
      <c r="AL501" s="22" t="e">
        <f>#REF!</f>
        <v>#REF!</v>
      </c>
      <c r="AM501" s="303"/>
      <c r="AN501" s="151"/>
      <c r="AO501" s="151"/>
      <c r="AP501" s="403"/>
    </row>
    <row r="502" spans="38:42" ht="12.75">
      <c r="AL502" s="22" t="e">
        <f>#REF!</f>
        <v>#REF!</v>
      </c>
      <c r="AM502" s="303"/>
      <c r="AN502" s="151"/>
      <c r="AO502" s="151"/>
      <c r="AP502" s="403"/>
    </row>
    <row r="503" spans="38:42" ht="12.75">
      <c r="AL503" s="22" t="e">
        <f>#REF!</f>
        <v>#REF!</v>
      </c>
      <c r="AM503" s="303"/>
      <c r="AN503" s="151"/>
      <c r="AO503" s="151"/>
      <c r="AP503" s="403"/>
    </row>
    <row r="504" spans="38:42" ht="12.75">
      <c r="AL504" s="22" t="e">
        <f>#REF!</f>
        <v>#REF!</v>
      </c>
      <c r="AM504" s="303"/>
      <c r="AN504" s="151"/>
      <c r="AO504" s="151"/>
      <c r="AP504" s="403"/>
    </row>
    <row r="505" spans="38:42" ht="12.75">
      <c r="AL505" s="22" t="e">
        <f>#REF!</f>
        <v>#REF!</v>
      </c>
      <c r="AM505" s="303"/>
      <c r="AN505" s="151"/>
      <c r="AO505" s="151"/>
      <c r="AP505" s="403"/>
    </row>
    <row r="506" spans="38:42" ht="12.75">
      <c r="AL506" s="22" t="e">
        <f>#REF!</f>
        <v>#REF!</v>
      </c>
      <c r="AM506" s="303"/>
      <c r="AN506" s="151"/>
      <c r="AO506" s="151"/>
      <c r="AP506" s="403"/>
    </row>
    <row r="507" spans="38:42" ht="12.75">
      <c r="AL507" s="22" t="e">
        <f>#REF!</f>
        <v>#REF!</v>
      </c>
      <c r="AM507" s="303"/>
      <c r="AN507" s="151"/>
      <c r="AO507" s="151"/>
      <c r="AP507" s="403"/>
    </row>
    <row r="508" spans="38:42" ht="12.75">
      <c r="AL508" s="22" t="e">
        <f>#REF!</f>
        <v>#REF!</v>
      </c>
      <c r="AM508" s="303"/>
      <c r="AN508" s="151"/>
      <c r="AO508" s="151"/>
      <c r="AP508" s="403"/>
    </row>
    <row r="509" spans="38:42" ht="12.75">
      <c r="AL509" s="22" t="e">
        <f>#REF!</f>
        <v>#REF!</v>
      </c>
      <c r="AM509" s="303"/>
      <c r="AN509" s="151"/>
      <c r="AO509" s="151"/>
      <c r="AP509" s="403"/>
    </row>
    <row r="510" ht="12.75">
      <c r="AL510" s="22" t="e">
        <f>#REF!</f>
        <v>#REF!</v>
      </c>
    </row>
    <row r="511" spans="38:43" ht="12.75">
      <c r="AL511" s="191"/>
      <c r="AQ511" s="245" t="e">
        <f>#REF!</f>
        <v>#REF!</v>
      </c>
    </row>
    <row r="512" spans="38:43" ht="12.75">
      <c r="AL512" s="191"/>
      <c r="AQ512" s="245" t="e">
        <f>#REF!</f>
        <v>#REF!</v>
      </c>
    </row>
    <row r="513" spans="38:43" ht="12.75">
      <c r="AL513" s="191"/>
      <c r="AQ513" s="245" t="e">
        <f>#REF!</f>
        <v>#REF!</v>
      </c>
    </row>
    <row r="514" ht="12.75">
      <c r="AQ514" s="245" t="e">
        <f>#REF!</f>
        <v>#REF!</v>
      </c>
    </row>
    <row r="515" ht="12.75">
      <c r="AQ515" s="245" t="e">
        <f>#REF!</f>
        <v>#REF!</v>
      </c>
    </row>
    <row r="516" ht="12.75">
      <c r="AQ516" s="245" t="e">
        <f>#REF!</f>
        <v>#REF!</v>
      </c>
    </row>
    <row r="517" ht="12.75">
      <c r="AQ517" s="245" t="e">
        <f>#REF!</f>
        <v>#REF!</v>
      </c>
    </row>
    <row r="518" ht="12.75">
      <c r="AQ518" s="245" t="e">
        <f>#REF!</f>
        <v>#REF!</v>
      </c>
    </row>
    <row r="519" ht="12.75">
      <c r="AQ519" s="245" t="e">
        <f>#REF!</f>
        <v>#REF!</v>
      </c>
    </row>
    <row r="520" ht="12.75">
      <c r="AQ520" s="245" t="e">
        <f>#REF!</f>
        <v>#REF!</v>
      </c>
    </row>
    <row r="521" ht="12.75">
      <c r="AQ521" s="245" t="e">
        <f>#REF!</f>
        <v>#REF!</v>
      </c>
    </row>
    <row r="522" ht="12.75">
      <c r="AQ522" s="245" t="e">
        <f>#REF!</f>
        <v>#REF!</v>
      </c>
    </row>
    <row r="523" ht="12.75">
      <c r="AQ523" s="245" t="e">
        <f>#REF!</f>
        <v>#REF!</v>
      </c>
    </row>
    <row r="524" ht="12.75">
      <c r="AQ524" s="245" t="e">
        <f>#REF!</f>
        <v>#REF!</v>
      </c>
    </row>
    <row r="525" ht="12.75">
      <c r="AQ525" s="245" t="e">
        <f>#REF!</f>
        <v>#REF!</v>
      </c>
    </row>
    <row r="526" ht="12.75">
      <c r="AQ526" s="245" t="e">
        <f>#REF!</f>
        <v>#REF!</v>
      </c>
    </row>
    <row r="527" ht="12.75">
      <c r="AQ527" s="245" t="e">
        <f>#REF!</f>
        <v>#REF!</v>
      </c>
    </row>
    <row r="528" ht="12.75">
      <c r="AQ528" s="245" t="e">
        <f>#REF!</f>
        <v>#REF!</v>
      </c>
    </row>
    <row r="529" ht="12.75">
      <c r="AQ529" s="245" t="e">
        <f>#REF!</f>
        <v>#REF!</v>
      </c>
    </row>
    <row r="530" ht="12.75">
      <c r="AQ530" s="245" t="e">
        <f>#REF!</f>
        <v>#REF!</v>
      </c>
    </row>
    <row r="531" ht="12.75">
      <c r="AQ531" s="245" t="e">
        <f>#REF!</f>
        <v>#REF!</v>
      </c>
    </row>
    <row r="532" ht="12.75">
      <c r="AQ532" s="245" t="e">
        <f>#REF!</f>
        <v>#REF!</v>
      </c>
    </row>
    <row r="533" ht="12.75">
      <c r="AQ533" s="245" t="e">
        <f>#REF!</f>
        <v>#REF!</v>
      </c>
    </row>
    <row r="534" spans="43:149" ht="12.75">
      <c r="AQ534" s="245" t="e">
        <f>#REF!</f>
        <v>#REF!</v>
      </c>
      <c r="DI534" s="490"/>
      <c r="DM534" s="490"/>
      <c r="DQ534" s="490"/>
      <c r="DU534" s="490"/>
      <c r="DY534" s="490"/>
      <c r="EC534" s="490"/>
      <c r="EG534" s="490"/>
      <c r="EK534" s="490"/>
      <c r="EO534" s="490"/>
      <c r="ES534" s="490"/>
    </row>
    <row r="535" ht="12.75">
      <c r="AQ535" s="245" t="e">
        <f>#REF!</f>
        <v>#REF!</v>
      </c>
    </row>
    <row r="536" ht="12.75">
      <c r="AQ536" s="245" t="e">
        <f>#REF!</f>
        <v>#REF!</v>
      </c>
    </row>
    <row r="537" ht="12.75">
      <c r="AQ537" s="245" t="e">
        <f>#REF!</f>
        <v>#REF!</v>
      </c>
    </row>
    <row r="538" ht="12.75">
      <c r="AQ538" s="245" t="e">
        <f>#REF!</f>
        <v>#REF!</v>
      </c>
    </row>
    <row r="539" ht="12.75">
      <c r="AQ539" s="245" t="e">
        <f>#REF!</f>
        <v>#REF!</v>
      </c>
    </row>
    <row r="540" ht="12.75">
      <c r="AQ540" s="245" t="e">
        <f>#REF!</f>
        <v>#REF!</v>
      </c>
    </row>
    <row r="541" ht="12.75">
      <c r="AQ541" s="245" t="e">
        <f>#REF!</f>
        <v>#REF!</v>
      </c>
    </row>
    <row r="542" ht="12.75">
      <c r="AQ542" s="245" t="e">
        <f>#REF!</f>
        <v>#REF!</v>
      </c>
    </row>
    <row r="543" ht="12.75">
      <c r="AQ543" s="245" t="e">
        <f>#REF!</f>
        <v>#REF!</v>
      </c>
    </row>
    <row r="544" ht="12.75">
      <c r="AQ544" s="245" t="e">
        <f>#REF!</f>
        <v>#REF!</v>
      </c>
    </row>
    <row r="545" ht="12.75">
      <c r="AQ545" s="245" t="e">
        <f>#REF!</f>
        <v>#REF!</v>
      </c>
    </row>
    <row r="546" ht="12.75">
      <c r="AQ546" s="245" t="e">
        <f>#REF!</f>
        <v>#REF!</v>
      </c>
    </row>
    <row r="547" ht="12.75">
      <c r="AQ547" s="245" t="e">
        <f>#REF!</f>
        <v>#REF!</v>
      </c>
    </row>
    <row r="548" ht="12.75">
      <c r="AQ548" s="245" t="e">
        <f>#REF!</f>
        <v>#REF!</v>
      </c>
    </row>
    <row r="549" ht="12.75">
      <c r="AQ549" s="245" t="e">
        <f>#REF!</f>
        <v>#REF!</v>
      </c>
    </row>
    <row r="550" ht="12.75">
      <c r="AQ550" s="245" t="e">
        <f>#REF!</f>
        <v>#REF!</v>
      </c>
    </row>
    <row r="551" ht="12.75">
      <c r="AQ551" s="245" t="e">
        <f>#REF!</f>
        <v>#REF!</v>
      </c>
    </row>
    <row r="552" ht="12.75">
      <c r="AQ552" s="245" t="e">
        <f>#REF!</f>
        <v>#REF!</v>
      </c>
    </row>
    <row r="553" ht="12.75">
      <c r="AQ553" s="245" t="e">
        <f>#REF!</f>
        <v>#REF!</v>
      </c>
    </row>
    <row r="554" ht="12.75">
      <c r="AQ554" s="245" t="e">
        <f>#REF!</f>
        <v>#REF!</v>
      </c>
    </row>
    <row r="555" ht="12.75">
      <c r="AQ555" s="245" t="e">
        <f>#REF!</f>
        <v>#REF!</v>
      </c>
    </row>
    <row r="556" ht="12.75">
      <c r="AQ556" s="245" t="e">
        <f>#REF!</f>
        <v>#REF!</v>
      </c>
    </row>
    <row r="557" ht="12.75">
      <c r="AQ557" s="245" t="e">
        <f>#REF!</f>
        <v>#REF!</v>
      </c>
    </row>
    <row r="558" ht="12.75">
      <c r="AQ558" s="245" t="e">
        <f>#REF!</f>
        <v>#REF!</v>
      </c>
    </row>
    <row r="559" ht="12.75">
      <c r="AQ559" s="245" t="e">
        <f>#REF!</f>
        <v>#REF!</v>
      </c>
    </row>
    <row r="560" ht="12.75">
      <c r="AQ560" s="245" t="e">
        <f>#REF!</f>
        <v>#REF!</v>
      </c>
    </row>
    <row r="561" ht="12.75">
      <c r="AQ561" s="245" t="e">
        <f>#REF!</f>
        <v>#REF!</v>
      </c>
    </row>
    <row r="562" ht="12.75">
      <c r="AQ562" s="245" t="e">
        <f>#REF!</f>
        <v>#REF!</v>
      </c>
    </row>
    <row r="563" ht="12.75">
      <c r="AQ563" s="245" t="e">
        <f>#REF!</f>
        <v>#REF!</v>
      </c>
    </row>
    <row r="564" ht="12.75">
      <c r="AQ564" s="245" t="e">
        <f>#REF!</f>
        <v>#REF!</v>
      </c>
    </row>
    <row r="565" ht="12.75">
      <c r="AQ565" s="245" t="e">
        <f>#REF!</f>
        <v>#REF!</v>
      </c>
    </row>
    <row r="566" ht="12.75">
      <c r="AQ566" s="245" t="e">
        <f>#REF!</f>
        <v>#REF!</v>
      </c>
    </row>
    <row r="567" ht="12.75">
      <c r="AQ567" s="245" t="e">
        <f>#REF!</f>
        <v>#REF!</v>
      </c>
    </row>
    <row r="568" ht="12.75">
      <c r="AQ568" s="245" t="e">
        <f>#REF!</f>
        <v>#REF!</v>
      </c>
    </row>
    <row r="569" ht="12.75">
      <c r="AQ569" s="245" t="e">
        <f>#REF!</f>
        <v>#REF!</v>
      </c>
    </row>
    <row r="570" ht="12.75">
      <c r="AQ570" s="245" t="e">
        <f>#REF!</f>
        <v>#REF!</v>
      </c>
    </row>
    <row r="571" ht="12.75">
      <c r="AQ571" s="245" t="e">
        <f>#REF!</f>
        <v>#REF!</v>
      </c>
    </row>
    <row r="572" ht="12.75">
      <c r="AQ572" s="245" t="e">
        <f>#REF!</f>
        <v>#REF!</v>
      </c>
    </row>
    <row r="573" ht="12.75">
      <c r="AQ573" s="245" t="e">
        <f>#REF!</f>
        <v>#REF!</v>
      </c>
    </row>
    <row r="574" ht="12.75">
      <c r="AQ574" s="245" t="e">
        <f>#REF!</f>
        <v>#REF!</v>
      </c>
    </row>
    <row r="575" ht="12.75">
      <c r="AQ575" s="245" t="e">
        <f>#REF!</f>
        <v>#REF!</v>
      </c>
    </row>
    <row r="576" ht="12.75">
      <c r="AQ576" s="245" t="e">
        <f>#REF!</f>
        <v>#REF!</v>
      </c>
    </row>
    <row r="577" ht="12.75">
      <c r="AQ577" s="245" t="e">
        <f>#REF!</f>
        <v>#REF!</v>
      </c>
    </row>
    <row r="578" ht="12.75">
      <c r="AQ578" s="245" t="e">
        <f>#REF!</f>
        <v>#REF!</v>
      </c>
    </row>
    <row r="579" ht="12.75">
      <c r="AQ579" s="245" t="e">
        <f>#REF!</f>
        <v>#REF!</v>
      </c>
    </row>
    <row r="580" ht="12.75">
      <c r="AQ580" s="245" t="e">
        <f>#REF!</f>
        <v>#REF!</v>
      </c>
    </row>
    <row r="581" ht="12.75">
      <c r="AQ581" s="245" t="e">
        <f>#REF!</f>
        <v>#REF!</v>
      </c>
    </row>
    <row r="582" ht="12.75">
      <c r="AQ582" s="245" t="e">
        <f>#REF!</f>
        <v>#REF!</v>
      </c>
    </row>
    <row r="583" ht="12.75">
      <c r="AQ583" s="245" t="e">
        <f>#REF!</f>
        <v>#REF!</v>
      </c>
    </row>
    <row r="584" ht="12.75">
      <c r="AQ584" s="245" t="e">
        <f>#REF!</f>
        <v>#REF!</v>
      </c>
    </row>
    <row r="585" ht="12.75">
      <c r="AQ585" s="245" t="e">
        <f>#REF!</f>
        <v>#REF!</v>
      </c>
    </row>
    <row r="586" ht="12.75">
      <c r="AQ586" s="245" t="e">
        <f>#REF!</f>
        <v>#REF!</v>
      </c>
    </row>
    <row r="587" ht="12.75">
      <c r="AQ587" s="245" t="e">
        <f>#REF!</f>
        <v>#REF!</v>
      </c>
    </row>
    <row r="588" ht="12.75">
      <c r="AQ588" s="245" t="e">
        <f>#REF!</f>
        <v>#REF!</v>
      </c>
    </row>
    <row r="589" ht="12.75">
      <c r="AQ589" s="245" t="e">
        <f>#REF!</f>
        <v>#REF!</v>
      </c>
    </row>
    <row r="590" ht="12.75">
      <c r="AQ590" s="245" t="e">
        <f>#REF!</f>
        <v>#REF!</v>
      </c>
    </row>
    <row r="591" ht="12.75">
      <c r="AQ591" s="245" t="e">
        <f>#REF!</f>
        <v>#REF!</v>
      </c>
    </row>
    <row r="592" ht="12.75">
      <c r="AQ592" s="245" t="e">
        <f>#REF!</f>
        <v>#REF!</v>
      </c>
    </row>
    <row r="593" ht="12.75">
      <c r="AQ593" s="245" t="e">
        <f>#REF!</f>
        <v>#REF!</v>
      </c>
    </row>
    <row r="594" ht="12.75">
      <c r="AQ594" s="245" t="e">
        <f>#REF!</f>
        <v>#REF!</v>
      </c>
    </row>
    <row r="595" ht="12.75">
      <c r="AQ595" s="245" t="e">
        <f>#REF!</f>
        <v>#REF!</v>
      </c>
    </row>
    <row r="596" ht="12.75">
      <c r="AQ596" s="245" t="e">
        <f>#REF!</f>
        <v>#REF!</v>
      </c>
    </row>
    <row r="597" ht="12.75">
      <c r="AQ597" s="245" t="e">
        <f>#REF!</f>
        <v>#REF!</v>
      </c>
    </row>
    <row r="598" ht="12.75">
      <c r="AQ598" s="245" t="e">
        <f>#REF!</f>
        <v>#REF!</v>
      </c>
    </row>
    <row r="599" ht="12.75">
      <c r="AQ599" s="245" t="e">
        <f>#REF!</f>
        <v>#REF!</v>
      </c>
    </row>
    <row r="600" ht="12.75">
      <c r="AQ600" s="245" t="e">
        <f>#REF!</f>
        <v>#REF!</v>
      </c>
    </row>
    <row r="601" ht="12.75">
      <c r="AQ601" s="245" t="e">
        <f>#REF!</f>
        <v>#REF!</v>
      </c>
    </row>
    <row r="602" ht="12.75">
      <c r="AQ602" s="245" t="e">
        <f>#REF!</f>
        <v>#REF!</v>
      </c>
    </row>
    <row r="603" ht="12.75">
      <c r="AQ603" s="245" t="e">
        <f>#REF!</f>
        <v>#REF!</v>
      </c>
    </row>
    <row r="604" ht="12.75">
      <c r="AQ604" s="245" t="e">
        <f>#REF!</f>
        <v>#REF!</v>
      </c>
    </row>
    <row r="605" ht="12.75">
      <c r="AQ605" s="245" t="e">
        <f>#REF!</f>
        <v>#REF!</v>
      </c>
    </row>
    <row r="606" ht="12.75">
      <c r="AQ606" s="245" t="e">
        <f>#REF!</f>
        <v>#REF!</v>
      </c>
    </row>
    <row r="607" ht="12.75">
      <c r="AQ607" s="245" t="e">
        <f>#REF!</f>
        <v>#REF!</v>
      </c>
    </row>
    <row r="608" ht="12.75">
      <c r="AQ608" s="245" t="e">
        <f>#REF!</f>
        <v>#REF!</v>
      </c>
    </row>
    <row r="609" ht="12.75">
      <c r="AQ609" s="245" t="e">
        <f>#REF!</f>
        <v>#REF!</v>
      </c>
    </row>
    <row r="610" ht="12.75">
      <c r="AQ610" s="245" t="e">
        <f>#REF!</f>
        <v>#REF!</v>
      </c>
    </row>
    <row r="611" ht="12.75">
      <c r="AQ611" s="245" t="e">
        <f>#REF!</f>
        <v>#REF!</v>
      </c>
    </row>
    <row r="612" ht="12.75">
      <c r="AQ612" s="245" t="e">
        <f>#REF!</f>
        <v>#REF!</v>
      </c>
    </row>
    <row r="613" ht="12.75">
      <c r="AQ613" s="245" t="e">
        <f>#REF!</f>
        <v>#REF!</v>
      </c>
    </row>
    <row r="614" ht="12.75">
      <c r="AQ614" s="245" t="e">
        <f>#REF!</f>
        <v>#REF!</v>
      </c>
    </row>
    <row r="615" ht="12.75">
      <c r="AQ615" s="245" t="e">
        <f>#REF!</f>
        <v>#REF!</v>
      </c>
    </row>
    <row r="616" ht="12.75">
      <c r="AQ616" s="245" t="e">
        <f>#REF!</f>
        <v>#REF!</v>
      </c>
    </row>
    <row r="617" ht="12.75">
      <c r="AQ617" s="245" t="e">
        <f>#REF!</f>
        <v>#REF!</v>
      </c>
    </row>
    <row r="618" ht="12.75">
      <c r="AQ618" s="245" t="e">
        <f>#REF!</f>
        <v>#REF!</v>
      </c>
    </row>
    <row r="619" ht="12.75">
      <c r="AQ619" s="245" t="e">
        <f>#REF!</f>
        <v>#REF!</v>
      </c>
    </row>
    <row r="620" ht="12.75">
      <c r="AQ620" s="245" t="e">
        <f>#REF!</f>
        <v>#REF!</v>
      </c>
    </row>
    <row r="621" ht="12.75">
      <c r="AQ621" s="245" t="e">
        <f>#REF!</f>
        <v>#REF!</v>
      </c>
    </row>
    <row r="622" ht="12.75">
      <c r="AQ622" s="245"/>
    </row>
    <row r="623" ht="12.75">
      <c r="AQ623" s="245"/>
    </row>
  </sheetData>
  <mergeCells count="219">
    <mergeCell ref="T15:T17"/>
    <mergeCell ref="AK13:AK16"/>
    <mergeCell ref="FV12:FW12"/>
    <mergeCell ref="FF15:FF17"/>
    <mergeCell ref="EY14:EZ14"/>
    <mergeCell ref="FS12:FU12"/>
    <mergeCell ref="FJ15:FJ17"/>
    <mergeCell ref="FP12:FR12"/>
    <mergeCell ref="FM12:FO12"/>
    <mergeCell ref="DT12:DT17"/>
    <mergeCell ref="FJ14:FL14"/>
    <mergeCell ref="AH114:AH116"/>
    <mergeCell ref="AI114:AI116"/>
    <mergeCell ref="DH11:DH17"/>
    <mergeCell ref="FK15:FK17"/>
    <mergeCell ref="FL15:FL17"/>
    <mergeCell ref="FG15:FG17"/>
    <mergeCell ref="FF14:FI14"/>
    <mergeCell ref="FH15:FH17"/>
    <mergeCell ref="FI15:FI17"/>
    <mergeCell ref="GK2:GK3"/>
    <mergeCell ref="FZ12:GB12"/>
    <mergeCell ref="FX12:FY12"/>
    <mergeCell ref="FM14:GC17"/>
    <mergeCell ref="GI2:GJ2"/>
    <mergeCell ref="GG2:GH2"/>
    <mergeCell ref="GE2:GF2"/>
    <mergeCell ref="CZ15:CZ17"/>
    <mergeCell ref="CL14:CL17"/>
    <mergeCell ref="DA14:DA17"/>
    <mergeCell ref="CP15:CP16"/>
    <mergeCell ref="CQ14:CR15"/>
    <mergeCell ref="FE15:FE17"/>
    <mergeCell ref="FA15:FA17"/>
    <mergeCell ref="EY15:EZ15"/>
    <mergeCell ref="DC14:DC17"/>
    <mergeCell ref="FA14:FE14"/>
    <mergeCell ref="FB15:FB17"/>
    <mergeCell ref="FC15:FC17"/>
    <mergeCell ref="DP12:DP17"/>
    <mergeCell ref="EC12:EC17"/>
    <mergeCell ref="DQ12:DQ17"/>
    <mergeCell ref="DR12:DR17"/>
    <mergeCell ref="FD15:FD17"/>
    <mergeCell ref="EN12:EN17"/>
    <mergeCell ref="ER12:ER17"/>
    <mergeCell ref="EQ12:EQ17"/>
    <mergeCell ref="EO12:EO17"/>
    <mergeCell ref="EP12:EP17"/>
    <mergeCell ref="ES12:ES17"/>
    <mergeCell ref="ET12:ET17"/>
    <mergeCell ref="EU12:EU17"/>
    <mergeCell ref="M15:M17"/>
    <mergeCell ref="E15:E17"/>
    <mergeCell ref="F15:F17"/>
    <mergeCell ref="AZ14:AZ17"/>
    <mergeCell ref="I15:J15"/>
    <mergeCell ref="G15:H15"/>
    <mergeCell ref="O15:O16"/>
    <mergeCell ref="P15:P17"/>
    <mergeCell ref="N15:N17"/>
    <mergeCell ref="AQ15:AQ17"/>
    <mergeCell ref="A8:C8"/>
    <mergeCell ref="A9:C9"/>
    <mergeCell ref="A10:C10"/>
    <mergeCell ref="A11:C11"/>
    <mergeCell ref="A12:C12"/>
    <mergeCell ref="A2:C2"/>
    <mergeCell ref="A3:C3"/>
    <mergeCell ref="A72:W72"/>
    <mergeCell ref="A68:W68"/>
    <mergeCell ref="A4:C4"/>
    <mergeCell ref="A5:C5"/>
    <mergeCell ref="A6:C6"/>
    <mergeCell ref="A7:C7"/>
    <mergeCell ref="K15:L15"/>
    <mergeCell ref="B15:D16"/>
    <mergeCell ref="Q15:Q17"/>
    <mergeCell ref="AV15:AV17"/>
    <mergeCell ref="AT15:AT17"/>
    <mergeCell ref="AL14:AL17"/>
    <mergeCell ref="AE13:AE16"/>
    <mergeCell ref="AF13:AG16"/>
    <mergeCell ref="AP14:AR14"/>
    <mergeCell ref="AP15:AP17"/>
    <mergeCell ref="AH13:AJ16"/>
    <mergeCell ref="A73:W73"/>
    <mergeCell ref="A67:W67"/>
    <mergeCell ref="A69:W69"/>
    <mergeCell ref="A59:W59"/>
    <mergeCell ref="A65:W65"/>
    <mergeCell ref="A66:W66"/>
    <mergeCell ref="A70:W70"/>
    <mergeCell ref="A15:A17"/>
    <mergeCell ref="CE14:CE17"/>
    <mergeCell ref="BY15:BY17"/>
    <mergeCell ref="O6:Q6"/>
    <mergeCell ref="W15:W17"/>
    <mergeCell ref="R15:R17"/>
    <mergeCell ref="S15:S17"/>
    <mergeCell ref="U15:U17"/>
    <mergeCell ref="V15:V17"/>
    <mergeCell ref="N12:O12"/>
    <mergeCell ref="EW10:EX10"/>
    <mergeCell ref="DQ11:DT11"/>
    <mergeCell ref="DU11:DX11"/>
    <mergeCell ref="DY11:EB11"/>
    <mergeCell ref="EO11:ER11"/>
    <mergeCell ref="ES11:EV11"/>
    <mergeCell ref="EK11:EN11"/>
    <mergeCell ref="EX11:EX17"/>
    <mergeCell ref="EG12:EG17"/>
    <mergeCell ref="EV12:EV17"/>
    <mergeCell ref="AL13:BA13"/>
    <mergeCell ref="BC14:BC17"/>
    <mergeCell ref="BD14:BD17"/>
    <mergeCell ref="BN14:BN17"/>
    <mergeCell ref="AM14:AM17"/>
    <mergeCell ref="AX14:AX17"/>
    <mergeCell ref="AW14:AW17"/>
    <mergeCell ref="AN14:AN17"/>
    <mergeCell ref="AO14:AO17"/>
    <mergeCell ref="AS14:AV14"/>
    <mergeCell ref="BO14:BO17"/>
    <mergeCell ref="EL12:EL17"/>
    <mergeCell ref="EM12:EM17"/>
    <mergeCell ref="EW11:EW17"/>
    <mergeCell ref="DM12:DM17"/>
    <mergeCell ref="DN12:DN17"/>
    <mergeCell ref="DO12:DO17"/>
    <mergeCell ref="EI12:EI17"/>
    <mergeCell ref="EK12:EK17"/>
    <mergeCell ref="EJ12:EJ17"/>
    <mergeCell ref="AS15:AS17"/>
    <mergeCell ref="AU15:AU17"/>
    <mergeCell ref="AR15:AR17"/>
    <mergeCell ref="DK12:DK17"/>
    <mergeCell ref="BP14:BP17"/>
    <mergeCell ref="BZ15:BZ17"/>
    <mergeCell ref="CB14:CB17"/>
    <mergeCell ref="BX14:CA14"/>
    <mergeCell ref="BX15:BX17"/>
    <mergeCell ref="CA15:CA17"/>
    <mergeCell ref="DM11:DP11"/>
    <mergeCell ref="EC11:EF11"/>
    <mergeCell ref="DW12:DW17"/>
    <mergeCell ref="DY12:DY17"/>
    <mergeCell ref="DX12:DX17"/>
    <mergeCell ref="DV12:DV17"/>
    <mergeCell ref="DZ12:DZ17"/>
    <mergeCell ref="DS12:DS17"/>
    <mergeCell ref="EF12:EF17"/>
    <mergeCell ref="EA12:EA17"/>
    <mergeCell ref="BQ13:CE13"/>
    <mergeCell ref="BS14:BS17"/>
    <mergeCell ref="BQ14:BQ17"/>
    <mergeCell ref="BR14:BR17"/>
    <mergeCell ref="CC14:CC17"/>
    <mergeCell ref="BW15:BW17"/>
    <mergeCell ref="CD14:CD17"/>
    <mergeCell ref="DI12:DI17"/>
    <mergeCell ref="DJ12:DJ17"/>
    <mergeCell ref="EG11:EJ11"/>
    <mergeCell ref="DL12:DL17"/>
    <mergeCell ref="DI11:DL11"/>
    <mergeCell ref="DU12:DU17"/>
    <mergeCell ref="EH12:EH17"/>
    <mergeCell ref="ED12:ED17"/>
    <mergeCell ref="EE12:EE17"/>
    <mergeCell ref="EB12:EB17"/>
    <mergeCell ref="AC15:AD16"/>
    <mergeCell ref="CK13:DC13"/>
    <mergeCell ref="CM14:CP14"/>
    <mergeCell ref="CM15:CO16"/>
    <mergeCell ref="CF14:CF17"/>
    <mergeCell ref="CG14:CG17"/>
    <mergeCell ref="CH14:CH17"/>
    <mergeCell ref="CJ14:CJ17"/>
    <mergeCell ref="BB13:BP13"/>
    <mergeCell ref="BK15:BK17"/>
    <mergeCell ref="AD5:AF5"/>
    <mergeCell ref="AD9:AF9"/>
    <mergeCell ref="AD6:AE6"/>
    <mergeCell ref="AD7:AE7"/>
    <mergeCell ref="AD10:AE10"/>
    <mergeCell ref="AD11:AE11"/>
    <mergeCell ref="DH10:EV10"/>
    <mergeCell ref="BM14:BM17"/>
    <mergeCell ref="BJ15:BJ17"/>
    <mergeCell ref="BT14:BT17"/>
    <mergeCell ref="BV15:BV17"/>
    <mergeCell ref="BU15:BU17"/>
    <mergeCell ref="BL15:BL17"/>
    <mergeCell ref="BU14:BW14"/>
    <mergeCell ref="CF13:CJ13"/>
    <mergeCell ref="DD13:DG13"/>
    <mergeCell ref="DD14:DD17"/>
    <mergeCell ref="CI14:CI17"/>
    <mergeCell ref="DE14:DE17"/>
    <mergeCell ref="DF14:DF17"/>
    <mergeCell ref="DG14:DG17"/>
    <mergeCell ref="CS14:CZ14"/>
    <mergeCell ref="CK14:CK17"/>
    <mergeCell ref="DB14:DB17"/>
    <mergeCell ref="BE14:BE17"/>
    <mergeCell ref="AY14:AY17"/>
    <mergeCell ref="BA14:BA17"/>
    <mergeCell ref="BI14:BL14"/>
    <mergeCell ref="BI15:BI17"/>
    <mergeCell ref="BF14:BH14"/>
    <mergeCell ref="BF15:BF17"/>
    <mergeCell ref="BG15:BG17"/>
    <mergeCell ref="BH15:BH17"/>
    <mergeCell ref="BB14:BB17"/>
    <mergeCell ref="AB15:AB17"/>
    <mergeCell ref="X15:X17"/>
    <mergeCell ref="Y15:Y17"/>
    <mergeCell ref="Z15:Z17"/>
    <mergeCell ref="AA15:AA17"/>
  </mergeCells>
  <conditionalFormatting sqref="AC114:AC115 V114:V115">
    <cfRule type="cellIs" priority="1" dxfId="0" operator="lessThan" stopIfTrue="1">
      <formula>0</formula>
    </cfRule>
  </conditionalFormatting>
  <conditionalFormatting sqref="GK7:IV7 AK18:AK26">
    <cfRule type="cellIs" priority="2" dxfId="1" operator="equal" stopIfTrue="1">
      <formula>"CHYBA"</formula>
    </cfRule>
  </conditionalFormatting>
  <conditionalFormatting sqref="AJ18:AJ26">
    <cfRule type="cellIs" priority="3" dxfId="1" operator="equal" stopIfTrue="1">
      <formula>"CHYBA"</formula>
    </cfRule>
    <cfRule type="cellIs" priority="4" dxfId="1" operator="equal" stopIfTrue="1">
      <formula>FALSE</formula>
    </cfRule>
  </conditionalFormatting>
  <conditionalFormatting sqref="FG13">
    <cfRule type="cellIs" priority="5" dxfId="1" operator="equal" stopIfTrue="1">
      <formula>"POZOR, zadali jste více než je Vámi nadefinovaná celk.částka"</formula>
    </cfRule>
    <cfRule type="cellIs" priority="6" dxfId="1" operator="equal" stopIfTrue="1">
      <formula>"POZOR, zaokrouhlením není dosaženo celk.částky"</formula>
    </cfRule>
  </conditionalFormatting>
  <conditionalFormatting sqref="FG12">
    <cfRule type="cellIs" priority="7" dxfId="1" operator="notEqual" stopIfTrue="1">
      <formula>"OK"</formula>
    </cfRule>
  </conditionalFormatting>
  <dataValidations count="24">
    <dataValidation type="list" allowBlank="1" showInputMessage="1" showErrorMessage="1" prompt="DP = dřevo plné&#10;DS = dřevo sklo&#10;OP = ocel plná&#10;OS = ocel sklo&#10;HP = hliník plný&#10;HS = hliník sklo" sqref="CF102:CF65536 CF1:CF12 CF55:CF90 CF14:CF36">
      <formula1>$CF$114:$CF$119</formula1>
    </dataValidation>
    <dataValidation type="list" allowBlank="1" showInputMessage="1" showErrorMessage="1" prompt="Vyber ze seznamu cen.doložek MCR výrobků." sqref="CK102:CK116 CK55:CK90 CK14:CK36">
      <formula1>$CK$114:$CK$116</formula1>
    </dataValidation>
    <dataValidation type="list" allowBlank="1" showInputMessage="1" showErrorMessage="1" prompt="DP = dřevo plné&#10;DS = dřevo sklo&#10;OP = ocel plná&#10;OS = ocel sklo&#10;HP = hliník plný&#10;HS = hliník sklo" sqref="CF91:CF101 CE45:CE54">
      <formula1>#REF!</formula1>
    </dataValidation>
    <dataValidation type="list" allowBlank="1" showInputMessage="1" showErrorMessage="1" prompt="Vyber ze seznamu cen.doložek MCR výrobků." sqref="CK91:CK101 CJ45:CJ54">
      <formula1>#REF!</formula1>
    </dataValidation>
    <dataValidation type="decimal" operator="greaterThanOrEqual" allowBlank="1" showInputMessage="1" showErrorMessage="1" error="Minimální výše obchodní přirážky určená obchodní ředitelem = 25% !!!" sqref="ER30:ER36 EJ30:EJ36 EF30:EF36 EB30:EB36 DX30:DX36 DT30:DT36 DP30:DP36 DL30:DL36 EV30:EV36 EN30:EN36 EM37:EM38 EU37:EU38 DK37:DK38 DO37:DO38 DS37:DS38 DW37:DW38 EA37:EA38 EE37:EE38 EI37:EI38 EQ37:EQ38 EK39:EK42 EG39:EG42 EC39:EC42 DY39:DY42 DU39:DU42 DQ39:DQ42 DM39:DM42 EW39:EW42 EO39:EO42 ES39:ES42 EM43:EM54 EQ43:EQ54 EI43:EI54 EE43:EE54 EA43:EA54 DW43:DW54 DS43:DS54 DO43:DO54 DK43:DK54 EU43:EU54 EN55:EN65536 ER55:ER65536 EJ55:EJ65536 EF55:EF65536 EB55:EB65536 DX55:DX65536 DT55:DT65536 DP55:DP65536 DL55:DL65536 EV55:EV65536 ER1:ER9 EV1:EV9 DL1:DL9 DP1:DP9 DT1:DT9 DX1:DX9 EB1:EB9 EF1:EF9 EJ1:EJ9 EN1:EN9 EN11:EN26 DT11:DT26 EB11:EB26 DL11:DL26 EF11:EF26 DX11:DX26 EV11:EV26 ER11:ER26 EJ11:EJ26 DP11:DP26">
      <formula1>0.25</formula1>
    </dataValidation>
    <dataValidation type="list" allowBlank="1" showInputMessage="1" showErrorMessage="1" prompt="Vyber ze seznamu cen.doložek MCR výrobků." sqref="CJ37:CJ38 CJ43:CJ44">
      <formula1>#REF!</formula1>
    </dataValidation>
    <dataValidation type="list" allowBlank="1" showInputMessage="1" showErrorMessage="1" prompt="DP = dřevo plné&#10;DS = dřevo sklo&#10;OP = ocel plná&#10;OS = ocel sklo&#10;HP = hliník plný&#10;HS = hliník sklo" sqref="CE37:CE38 CE43:CE44">
      <formula1>#REF!</formula1>
    </dataValidation>
    <dataValidation type="list" allowBlank="1" showInputMessage="1" showErrorMessage="1" prompt="Vyber ze seznamu cen.doložek MCR výrobků." sqref="CL39:CL42">
      <formula1>#REF!</formula1>
    </dataValidation>
    <dataValidation type="list" allowBlank="1" showInputMessage="1" showErrorMessage="1" prompt="DP = dřevo plné&#10;DS = dřevo sklo&#10;OP = ocel plná&#10;OS = ocel sklo&#10;HP = hliník plný&#10;HS = hliník sklo" sqref="CG39:CG42">
      <formula1>#REF!</formula1>
    </dataValidation>
    <dataValidation type="list" allowBlank="1" showInputMessage="1" showErrorMessage="1" sqref="U33:V33">
      <formula1>$AC$114:$AC$115</formula1>
    </dataValidation>
    <dataValidation type="list" allowBlank="1" showInputMessage="1" showErrorMessage="1" sqref="BC18:BC26 BR18:BR26 AM18:AM26">
      <formula1>$AL$450:$AL$510</formula1>
    </dataValidation>
    <dataValidation type="list" allowBlank="1" showInputMessage="1" showErrorMessage="1" prompt="1P = jednoduché sklo požární&#10;1N = jednoduché sklo nepožární&#10;2P = dvousklo požární&#10;2N = dvousklo nepožární&#10;K_D = kazeta dřevo&#10;K_O+H = kazety ocel+hliník" sqref="AT18:AT26 BJ18:BJ26 BY18:BY26">
      <formula1>$AT$444:$AT$449</formula1>
    </dataValidation>
    <dataValidation type="list" allowBlank="1" showInputMessage="1" showErrorMessage="1" sqref="AQ18:AQ26 BV18:BV26 BG18:BG26">
      <formula1>$AQ$511:$AQ$621</formula1>
    </dataValidation>
    <dataValidation allowBlank="1" showInputMessage="1" showErrorMessage="1" prompt="Provedení prahu" sqref="CS15:CS26"/>
    <dataValidation allowBlank="1" showInputMessage="1" showErrorMessage="1" prompt="Povrchová úprava" sqref="CT15:CT26"/>
    <dataValidation allowBlank="1" showInputMessage="1" showErrorMessage="1" prompt="Křídla z plechu tl. 1,25 mm" sqref="CU15:CU26"/>
    <dataValidation allowBlank="1" showInputMessage="1" showErrorMessage="1" prompt="Zámky a paniky" sqref="CV15:CV26"/>
    <dataValidation allowBlank="1" showInputMessage="1" showErrorMessage="1" prompt="Elektrozámky" sqref="CW15:CW26"/>
    <dataValidation allowBlank="1" showInputMessage="1" showErrorMessage="1" prompt="Klíky" sqref="CX15:CX26"/>
    <dataValidation allowBlank="1" showInputMessage="1" showErrorMessage="1" prompt="Ostatní - nutno zadat jako cenu pro 1 ks výrobku !" sqref="CY15:CY26"/>
    <dataValidation type="decimal" operator="greaterThanOrEqual" allowBlank="1" showInputMessage="1" showErrorMessage="1" prompt="Jen pro KONKURSNÍ CN !!!" error="Nutno zadat hodnotu &gt;=0" sqref="AC18:AC26">
      <formula1>0</formula1>
    </dataValidation>
    <dataValidation allowBlank="1" showInputMessage="1" showErrorMessage="1" prompt="Zadej původní fin.objem CN" sqref="AF10"/>
    <dataValidation allowBlank="1" showInputMessage="1" showErrorMessage="1" prompt="Zadej původní % KP1 CN &#10;(jako číslo, ne jako %)" sqref="AF11"/>
    <dataValidation type="list" allowBlank="1" showInputMessage="1" showErrorMessage="1" sqref="FF12">
      <formula1>$FF$121:$FF$122</formula1>
    </dataValidation>
  </dataValidations>
  <printOptions/>
  <pageMargins left="0.2755905511811024" right="0.2755905511811024" top="0.33" bottom="0.37" header="0.2755905511811024" footer="0.17"/>
  <pageSetup fitToHeight="10" fitToWidth="1" horizontalDpi="300" verticalDpi="300" orientation="landscape" paperSize="9" scale="59" r:id="rId3"/>
  <headerFooter alignWithMargins="0">
    <oddHeader>&amp;C
</oddHeader>
    <oddFooter>&amp;C
&amp;RStrana &amp;P z &amp;N</oddFooter>
  </headerFooter>
  <rowBreaks count="1" manualBreakCount="1">
    <brk id="45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HASIL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Věrka Golombková</dc:creator>
  <cp:keywords/>
  <dc:description/>
  <cp:lastModifiedBy>zdenek</cp:lastModifiedBy>
  <cp:lastPrinted>2008-04-01T05:52:29Z</cp:lastPrinted>
  <dcterms:created xsi:type="dcterms:W3CDTF">2004-06-29T13:29:57Z</dcterms:created>
  <dcterms:modified xsi:type="dcterms:W3CDTF">2008-10-31T18:48:38Z</dcterms:modified>
  <cp:category/>
  <cp:version/>
  <cp:contentType/>
  <cp:contentStatus/>
</cp:coreProperties>
</file>